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fabrice.thomas\Downloads\"/>
    </mc:Choice>
  </mc:AlternateContent>
  <bookViews>
    <workbookView xWindow="0" yWindow="0" windowWidth="23040" windowHeight="9108"/>
  </bookViews>
  <sheets>
    <sheet name="Matchs" sheetId="1" r:id="rId1"/>
    <sheet name="Meilleur buteur" sheetId="3" r:id="rId2"/>
    <sheet name="Classement intermédiaire" sheetId="2" r:id="rId3"/>
  </sheets>
  <definedNames>
    <definedName name="_xlnm._FilterDatabase" localSheetId="1" hidden="1">'Meilleur buteur'!$B$1:$K$1</definedName>
    <definedName name="_xlnm.Print_Area" localSheetId="0">Matchs!$A$1:$V$27</definedName>
  </definedNames>
  <calcPr calcId="171027"/>
</workbook>
</file>

<file path=xl/calcChain.xml><?xml version="1.0" encoding="utf-8"?>
<calcChain xmlns="http://schemas.openxmlformats.org/spreadsheetml/2006/main">
  <c r="N23" i="1" l="1"/>
  <c r="N19" i="1"/>
  <c r="N17" i="1"/>
  <c r="N22" i="1"/>
  <c r="N18" i="1"/>
  <c r="N16" i="1"/>
  <c r="D27" i="1"/>
  <c r="C27" i="1"/>
  <c r="C26" i="1"/>
  <c r="D26" i="1"/>
  <c r="K51" i="3" l="1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K2" i="3"/>
  <c r="C17" i="2"/>
  <c r="C18" i="2"/>
  <c r="C19" i="2"/>
  <c r="C20" i="2"/>
  <c r="C21" i="2"/>
  <c r="C22" i="2"/>
  <c r="C23" i="2"/>
  <c r="C24" i="2"/>
  <c r="A3" i="3" l="1"/>
  <c r="A7" i="3"/>
  <c r="A11" i="3"/>
  <c r="A19" i="3"/>
  <c r="A27" i="3"/>
  <c r="A31" i="3"/>
  <c r="A39" i="3"/>
  <c r="A51" i="3"/>
  <c r="A8" i="3"/>
  <c r="A16" i="3"/>
  <c r="A24" i="3"/>
  <c r="A32" i="3"/>
  <c r="A40" i="3"/>
  <c r="A9" i="3"/>
  <c r="A17" i="3"/>
  <c r="A25" i="3"/>
  <c r="A33" i="3"/>
  <c r="A37" i="3"/>
  <c r="A41" i="3"/>
  <c r="A45" i="3"/>
  <c r="A49" i="3"/>
  <c r="A15" i="3"/>
  <c r="A23" i="3"/>
  <c r="A35" i="3"/>
  <c r="A43" i="3"/>
  <c r="A47" i="3"/>
  <c r="A4" i="3"/>
  <c r="A12" i="3"/>
  <c r="A20" i="3"/>
  <c r="A28" i="3"/>
  <c r="A36" i="3"/>
  <c r="A44" i="3"/>
  <c r="A48" i="3"/>
  <c r="A5" i="3"/>
  <c r="A13" i="3"/>
  <c r="A21" i="3"/>
  <c r="A29" i="3"/>
  <c r="A2" i="3"/>
  <c r="A6" i="3"/>
  <c r="A10" i="3"/>
  <c r="A14" i="3"/>
  <c r="A18" i="3"/>
  <c r="A22" i="3"/>
  <c r="A26" i="3"/>
  <c r="A30" i="3"/>
  <c r="A34" i="3"/>
  <c r="A38" i="3"/>
  <c r="A42" i="3"/>
  <c r="A46" i="3"/>
  <c r="A50" i="3"/>
  <c r="C13" i="2"/>
  <c r="C12" i="2"/>
  <c r="C11" i="2"/>
  <c r="C10" i="2"/>
  <c r="C6" i="2"/>
  <c r="C5" i="2"/>
  <c r="C4" i="2"/>
  <c r="C3" i="2"/>
  <c r="D19" i="1" l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L11" i="2" l="1" a="1"/>
  <c r="L11" i="2" s="1"/>
  <c r="M12" i="2" a="1"/>
  <c r="M12" i="2" s="1"/>
  <c r="N13" i="2" a="1"/>
  <c r="N13" i="2" s="1"/>
  <c r="M5" i="2" a="1"/>
  <c r="M5" i="2" s="1"/>
  <c r="M6" i="2" a="1"/>
  <c r="M6" i="2" s="1"/>
  <c r="L3" i="2" a="1"/>
  <c r="L3" i="2" s="1"/>
  <c r="M13" i="2" a="1"/>
  <c r="M13" i="2" s="1"/>
  <c r="N3" i="2" a="1"/>
  <c r="N3" i="2" s="1"/>
  <c r="M11" i="2" a="1"/>
  <c r="M11" i="2" s="1"/>
  <c r="N12" i="2" a="1"/>
  <c r="N12" i="2" s="1"/>
  <c r="M10" i="2" a="1"/>
  <c r="M10" i="2" s="1"/>
  <c r="L10" i="2" a="1"/>
  <c r="L10" i="2" s="1"/>
  <c r="N4" i="2" a="1"/>
  <c r="N4" i="2" s="1"/>
  <c r="N5" i="2" a="1"/>
  <c r="N5" i="2" s="1"/>
  <c r="N6" i="2" a="1"/>
  <c r="N6" i="2" s="1"/>
  <c r="M3" i="2" a="1"/>
  <c r="M3" i="2" s="1"/>
  <c r="N10" i="2" a="1"/>
  <c r="N10" i="2" s="1"/>
  <c r="L6" i="2" a="1"/>
  <c r="L6" i="2" s="1"/>
  <c r="N11" i="2" a="1"/>
  <c r="N11" i="2" s="1"/>
  <c r="L13" i="2" a="1"/>
  <c r="L13" i="2" s="1"/>
  <c r="L4" i="2" a="1"/>
  <c r="L4" i="2" s="1"/>
  <c r="L5" i="2" a="1"/>
  <c r="L5" i="2" s="1"/>
  <c r="L12" i="2" a="1"/>
  <c r="L12" i="2" s="1"/>
  <c r="M4" i="2" a="1"/>
  <c r="M4" i="2" s="1"/>
  <c r="J5" i="2"/>
  <c r="H5" i="2"/>
  <c r="G5" i="2"/>
  <c r="H6" i="2"/>
  <c r="G10" i="2"/>
  <c r="G11" i="2"/>
  <c r="J6" i="2"/>
  <c r="J3" i="2"/>
  <c r="H10" i="2"/>
  <c r="G6" i="2"/>
  <c r="G12" i="2"/>
  <c r="H3" i="2"/>
  <c r="H12" i="2"/>
  <c r="G4" i="2"/>
  <c r="G3" i="2"/>
  <c r="J11" i="2"/>
  <c r="H13" i="2"/>
  <c r="J13" i="2"/>
  <c r="H4" i="2"/>
  <c r="G13" i="2"/>
  <c r="J10" i="2"/>
  <c r="J4" i="2"/>
  <c r="H11" i="2"/>
  <c r="J12" i="2"/>
  <c r="I11" i="2" l="1"/>
  <c r="I3" i="2"/>
  <c r="I12" i="2"/>
  <c r="I13" i="2"/>
  <c r="I4" i="2"/>
  <c r="I6" i="2"/>
  <c r="I5" i="2"/>
  <c r="I10" i="2"/>
  <c r="P3" i="2"/>
  <c r="O11" i="2"/>
  <c r="Q11" i="2"/>
  <c r="O6" i="2"/>
  <c r="P4" i="2"/>
  <c r="Q10" i="2"/>
  <c r="Q13" i="2"/>
  <c r="Q3" i="2"/>
  <c r="Q5" i="2"/>
  <c r="O12" i="2"/>
  <c r="Q4" i="2"/>
  <c r="P6" i="2"/>
  <c r="O13" i="2"/>
  <c r="P12" i="2"/>
  <c r="O5" i="2"/>
  <c r="Q12" i="2"/>
  <c r="P5" i="2"/>
  <c r="O4" i="2"/>
  <c r="P11" i="2"/>
  <c r="P10" i="2"/>
  <c r="P13" i="2"/>
  <c r="Q6" i="2"/>
  <c r="O3" i="2"/>
  <c r="O10" i="2"/>
  <c r="D10" i="2"/>
  <c r="E10" i="2"/>
  <c r="F12" i="2"/>
  <c r="E6" i="2"/>
  <c r="F3" i="2"/>
  <c r="D6" i="2"/>
  <c r="E5" i="2"/>
  <c r="F5" i="2"/>
  <c r="D3" i="2"/>
  <c r="E11" i="2"/>
  <c r="D5" i="2"/>
  <c r="F4" i="2"/>
  <c r="F13" i="2"/>
  <c r="F11" i="2"/>
  <c r="E13" i="2"/>
  <c r="E4" i="2"/>
  <c r="F6" i="2"/>
  <c r="D4" i="2"/>
  <c r="E12" i="2"/>
  <c r="D12" i="2"/>
  <c r="F10" i="2"/>
  <c r="D11" i="2"/>
  <c r="D13" i="2"/>
  <c r="E3" i="2"/>
  <c r="K13" i="2" l="1"/>
  <c r="K11" i="2"/>
  <c r="K12" i="2"/>
  <c r="K4" i="2"/>
  <c r="K5" i="2"/>
  <c r="K3" i="2"/>
  <c r="K6" i="2"/>
  <c r="K10" i="2"/>
  <c r="B4" i="2" l="1"/>
  <c r="B10" i="2"/>
  <c r="B6" i="2"/>
  <c r="B12" i="2"/>
  <c r="R4" i="2" a="1"/>
  <c r="R4" i="2" s="1"/>
  <c r="B3" i="2"/>
  <c r="B11" i="2"/>
  <c r="B5" i="2"/>
  <c r="B13" i="2"/>
  <c r="S4" i="2"/>
  <c r="R10" i="2" l="1" a="1"/>
  <c r="R10" i="2" s="1"/>
  <c r="R11" i="2" a="1"/>
  <c r="R11" i="2" s="1"/>
  <c r="A12" i="2" a="1"/>
  <c r="A12" i="2" s="1"/>
  <c r="R12" i="2" a="1"/>
  <c r="R12" i="2" s="1"/>
  <c r="R5" i="2" a="1"/>
  <c r="R5" i="2" s="1"/>
  <c r="A5" i="2" a="1"/>
  <c r="A5" i="2" s="1"/>
  <c r="R3" i="2" a="1"/>
  <c r="R3" i="2" s="1"/>
  <c r="A3" i="2" a="1"/>
  <c r="A3" i="2" s="1"/>
  <c r="R6" i="2" a="1"/>
  <c r="R6" i="2" s="1"/>
  <c r="A6" i="2" a="1"/>
  <c r="A6" i="2" s="1"/>
  <c r="R13" i="2" a="1"/>
  <c r="R13" i="2" s="1"/>
  <c r="A4" i="2" a="1"/>
  <c r="A4" i="2" s="1"/>
  <c r="A10" i="2" a="1"/>
  <c r="A10" i="2" s="1"/>
  <c r="S10" i="2"/>
  <c r="S12" i="2"/>
  <c r="S6" i="2"/>
  <c r="S13" i="2"/>
  <c r="S11" i="2"/>
  <c r="S5" i="2"/>
  <c r="S3" i="2"/>
  <c r="R10" i="1" l="1"/>
  <c r="V10" i="1"/>
  <c r="P10" i="1"/>
  <c r="O10" i="1"/>
  <c r="S10" i="1"/>
  <c r="U10" i="1"/>
  <c r="Q10" i="1"/>
  <c r="T10" i="1"/>
  <c r="N10" i="1"/>
  <c r="C22" i="1" s="1"/>
  <c r="U4" i="1"/>
  <c r="P4" i="1"/>
  <c r="R3" i="1"/>
  <c r="O5" i="1"/>
  <c r="Q4" i="1"/>
  <c r="R6" i="1"/>
  <c r="T5" i="1"/>
  <c r="T6" i="1"/>
  <c r="R4" i="1"/>
  <c r="P3" i="1"/>
  <c r="V4" i="1"/>
  <c r="P6" i="1"/>
  <c r="V3" i="1"/>
  <c r="T4" i="1"/>
  <c r="N6" i="1"/>
  <c r="D23" i="1" s="1"/>
  <c r="N4" i="1"/>
  <c r="D22" i="1" s="1"/>
  <c r="N3" i="1"/>
  <c r="C20" i="1" s="1"/>
  <c r="S5" i="1"/>
  <c r="V5" i="1"/>
  <c r="S3" i="1"/>
  <c r="S6" i="1"/>
  <c r="V6" i="1"/>
  <c r="P5" i="1"/>
  <c r="O4" i="1"/>
  <c r="U6" i="1"/>
  <c r="T3" i="1"/>
  <c r="U5" i="1"/>
  <c r="Q3" i="1"/>
  <c r="O6" i="1"/>
  <c r="N5" i="1"/>
  <c r="C21" i="1" s="1"/>
  <c r="C24" i="1" s="1"/>
  <c r="R5" i="1"/>
  <c r="U3" i="1"/>
  <c r="Q6" i="1"/>
  <c r="O3" i="1"/>
  <c r="Q5" i="1"/>
  <c r="S4" i="1"/>
  <c r="A11" i="2" a="1"/>
  <c r="A13" i="2" a="1"/>
  <c r="A13" i="2" l="1"/>
  <c r="A11" i="2"/>
  <c r="T13" i="1" l="1"/>
  <c r="Q13" i="1"/>
  <c r="N13" i="1"/>
  <c r="D21" i="1" s="1"/>
  <c r="C25" i="1" s="1"/>
  <c r="Q12" i="1"/>
  <c r="V13" i="1"/>
  <c r="S12" i="1"/>
  <c r="R12" i="1"/>
  <c r="P13" i="1"/>
  <c r="R13" i="1"/>
  <c r="N11" i="1"/>
  <c r="D20" i="1" s="1"/>
  <c r="R11" i="1"/>
  <c r="S11" i="1"/>
  <c r="O12" i="1"/>
  <c r="S13" i="1"/>
  <c r="P11" i="1"/>
  <c r="T12" i="1"/>
  <c r="N12" i="1"/>
  <c r="C23" i="1" s="1"/>
  <c r="D24" i="1" s="1"/>
  <c r="D25" i="1" s="1"/>
  <c r="N20" i="1" s="1"/>
  <c r="U12" i="1"/>
  <c r="O11" i="1"/>
  <c r="Q11" i="1"/>
  <c r="P12" i="1"/>
  <c r="V11" i="1"/>
  <c r="T11" i="1"/>
  <c r="O13" i="1"/>
  <c r="U13" i="1"/>
  <c r="V12" i="1"/>
  <c r="U11" i="1"/>
  <c r="N21" i="1" l="1"/>
  <c r="D24" i="2"/>
  <c r="G24" i="2" s="1"/>
  <c r="D17" i="2"/>
  <c r="G17" i="2" s="1"/>
  <c r="D23" i="2"/>
  <c r="G23" i="2" s="1"/>
  <c r="D20" i="2"/>
  <c r="G20" i="2" s="1"/>
  <c r="D21" i="2"/>
  <c r="G21" i="2" s="1"/>
  <c r="D22" i="2"/>
  <c r="G22" i="2" s="1"/>
  <c r="D19" i="2"/>
  <c r="G19" i="2" s="1"/>
  <c r="D18" i="2"/>
  <c r="G18" i="2" s="1"/>
  <c r="B20" i="2" l="1"/>
  <c r="B18" i="2"/>
  <c r="B19" i="2"/>
  <c r="B23" i="2"/>
  <c r="B22" i="2"/>
  <c r="B17" i="2"/>
  <c r="B21" i="2"/>
  <c r="B24" i="2"/>
  <c r="R18" i="1" l="1"/>
  <c r="R22" i="1"/>
  <c r="R21" i="1"/>
  <c r="R23" i="1"/>
  <c r="R20" i="1"/>
  <c r="R17" i="1"/>
  <c r="R16" i="1"/>
  <c r="R19" i="1"/>
  <c r="S23" i="1" l="1"/>
  <c r="V23" i="1"/>
  <c r="S16" i="1"/>
  <c r="V16" i="1"/>
  <c r="S21" i="1"/>
  <c r="V21" i="1"/>
  <c r="S17" i="1"/>
  <c r="V17" i="1"/>
  <c r="S22" i="1"/>
  <c r="V22" i="1"/>
  <c r="V19" i="1"/>
  <c r="S19" i="1"/>
  <c r="S20" i="1"/>
  <c r="V20" i="1"/>
  <c r="V18" i="1"/>
  <c r="S18" i="1"/>
</calcChain>
</file>

<file path=xl/sharedStrings.xml><?xml version="1.0" encoding="utf-8"?>
<sst xmlns="http://schemas.openxmlformats.org/spreadsheetml/2006/main" count="128" uniqueCount="84">
  <si>
    <t>Groupe Bleu</t>
  </si>
  <si>
    <t>FC Rosenau</t>
  </si>
  <si>
    <t>FC Sierentz II</t>
  </si>
  <si>
    <t>ASCCO Helfrantzkirch</t>
  </si>
  <si>
    <t>US Hésingue</t>
  </si>
  <si>
    <t>Groupe Blanc</t>
  </si>
  <si>
    <t>All. Folg/Muespach</t>
  </si>
  <si>
    <t>FC Kembs Réunis II</t>
  </si>
  <si>
    <t>FC Village-Neuf</t>
  </si>
  <si>
    <t>FC Hirtzbach</t>
  </si>
  <si>
    <t>N°</t>
  </si>
  <si>
    <t>Perdant M14</t>
  </si>
  <si>
    <t>Perdant M16</t>
  </si>
  <si>
    <t>Vainqueur M14</t>
  </si>
  <si>
    <t>Vainqueur M16</t>
  </si>
  <si>
    <t>Perdant M13</t>
  </si>
  <si>
    <t>Perdant M15</t>
  </si>
  <si>
    <t>Vainqueur M13</t>
  </si>
  <si>
    <t>Vainqueur M15</t>
  </si>
  <si>
    <t>TAB</t>
  </si>
  <si>
    <t>Fair-Play</t>
  </si>
  <si>
    <t>Club</t>
  </si>
  <si>
    <t>Buts +</t>
  </si>
  <si>
    <t>Buts -</t>
  </si>
  <si>
    <t>Diff.</t>
  </si>
  <si>
    <t>Points</t>
  </si>
  <si>
    <t>Classement</t>
  </si>
  <si>
    <t>Classement Fair-play</t>
  </si>
  <si>
    <t>Fair Play</t>
  </si>
  <si>
    <t>Conso</t>
  </si>
  <si>
    <t>Chrono</t>
  </si>
  <si>
    <t>Total</t>
  </si>
  <si>
    <t>Lignes</t>
  </si>
  <si>
    <t>Colonnes</t>
  </si>
  <si>
    <t>Feuille reference</t>
  </si>
  <si>
    <t>Matchs</t>
  </si>
  <si>
    <t>Classement bis</t>
  </si>
  <si>
    <t>Colonne dernière rencontre</t>
  </si>
  <si>
    <t>Ligne égalité</t>
  </si>
  <si>
    <t>NOMS &amp; Prénoms</t>
  </si>
  <si>
    <t>Clubs</t>
  </si>
  <si>
    <t>Samedi 28/07</t>
  </si>
  <si>
    <t>Mardi 31/08</t>
  </si>
  <si>
    <t>Mercredi 1/8</t>
  </si>
  <si>
    <t>Samedi 4/8</t>
  </si>
  <si>
    <t>Mardi 7/8</t>
  </si>
  <si>
    <t>Mercredi 8/8</t>
  </si>
  <si>
    <t>Samedi 11/8</t>
  </si>
  <si>
    <t>TOTAL</t>
  </si>
  <si>
    <t>1er Buteur</t>
  </si>
  <si>
    <t>Meilleur Buteur</t>
  </si>
  <si>
    <t>Meilleur Gardien</t>
  </si>
  <si>
    <t>Class.</t>
  </si>
  <si>
    <t>Liste club</t>
  </si>
  <si>
    <t>GROUPE BLEU</t>
  </si>
  <si>
    <t>GROUPE BLANC</t>
  </si>
  <si>
    <t>CLASSEMENT FINAL</t>
  </si>
  <si>
    <t>CLASSEMENT FAIR-PLAY</t>
  </si>
  <si>
    <t>MATCHS</t>
  </si>
  <si>
    <t>SCORES</t>
  </si>
  <si>
    <t>DATE</t>
  </si>
  <si>
    <t>USH</t>
  </si>
  <si>
    <t>OUTDOOR</t>
  </si>
  <si>
    <t>TROPHY</t>
  </si>
  <si>
    <t>by</t>
  </si>
  <si>
    <t>GIVOVA France</t>
  </si>
  <si>
    <t>Meilleur gardien</t>
  </si>
  <si>
    <t>Club :</t>
  </si>
  <si>
    <t>USH                           OUTDOOR                            TROPHY                                  by                       GIVOVA France</t>
  </si>
  <si>
    <t>Phase finale</t>
  </si>
  <si>
    <t>A</t>
  </si>
  <si>
    <t>B</t>
  </si>
  <si>
    <t>C</t>
  </si>
  <si>
    <t>D</t>
  </si>
  <si>
    <t>E</t>
  </si>
  <si>
    <t>Classement final</t>
  </si>
  <si>
    <t>Vainqueur M20</t>
  </si>
  <si>
    <t>Perdant M20</t>
  </si>
  <si>
    <t>Vainqueur M19</t>
  </si>
  <si>
    <t>Perdant M19</t>
  </si>
  <si>
    <t>Vainqueur M18</t>
  </si>
  <si>
    <t>Perdant M18</t>
  </si>
  <si>
    <t>Vainqueur M17</t>
  </si>
  <si>
    <t>Perdant M17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</si>
</sst>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Match&quot;\ ###"/>
  </numFmts>
  <fonts count="43" x14ac:knownFonts="1">
    <font>
      <sz val="10"/>
      <name val="Arial"/>
      <family val="2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  <scheme val="minor"/>
    </font>
    <font>
      <sz val="10"/>
      <color theme="0"/>
      <name val="Arial"/>
      <family val="2"/>
      <scheme val="minor"/>
    </font>
    <font>
      <sz val="10"/>
      <name val="Arial"/>
      <family val="2"/>
    </font>
    <font>
      <b/>
      <sz val="12"/>
      <color theme="3"/>
      <name val="Arial"/>
      <family val="2"/>
      <scheme val="major"/>
    </font>
    <font>
      <b/>
      <sz val="12"/>
      <color theme="4"/>
      <name val="Arial"/>
      <family val="2"/>
      <scheme val="minor"/>
    </font>
    <font>
      <sz val="10"/>
      <name val="Palatino Linotype"/>
      <family val="1"/>
    </font>
    <font>
      <sz val="11"/>
      <color theme="1"/>
      <name val="Palatino Linotype"/>
      <family val="1"/>
    </font>
    <font>
      <b/>
      <sz val="16"/>
      <color theme="1"/>
      <name val="Palatino Linotype"/>
      <family val="1"/>
    </font>
    <font>
      <i/>
      <sz val="11"/>
      <color indexed="8"/>
      <name val="Palatino Linotype"/>
      <family val="1"/>
    </font>
    <font>
      <sz val="12"/>
      <color indexed="8"/>
      <name val="Palatino Linotype"/>
      <family val="1"/>
    </font>
    <font>
      <b/>
      <sz val="10"/>
      <name val="Palatino Linotype"/>
      <family val="1"/>
    </font>
    <font>
      <b/>
      <sz val="11"/>
      <color theme="0"/>
      <name val="Palatino Linotype"/>
      <family val="1"/>
    </font>
    <font>
      <b/>
      <sz val="11"/>
      <color rgb="FF0070C0"/>
      <name val="Palatino Linotype"/>
      <family val="1"/>
    </font>
    <font>
      <b/>
      <sz val="12"/>
      <color theme="0"/>
      <name val="Palatino Linotype"/>
      <family val="1"/>
    </font>
    <font>
      <b/>
      <sz val="12"/>
      <color rgb="FF0070C0"/>
      <name val="Palatino Linotype"/>
      <family val="1"/>
    </font>
    <font>
      <b/>
      <sz val="12"/>
      <color rgb="FF002060"/>
      <name val="Palatino Linotype"/>
      <family val="1"/>
    </font>
    <font>
      <sz val="11"/>
      <color theme="0"/>
      <name val="Palatino Linotype"/>
      <family val="1"/>
    </font>
    <font>
      <sz val="11"/>
      <color rgb="FF0070C0"/>
      <name val="Palatino Linotype"/>
      <family val="1"/>
    </font>
    <font>
      <b/>
      <sz val="11"/>
      <name val="Palatino Linotype"/>
      <family val="1"/>
    </font>
    <font>
      <sz val="11"/>
      <name val="Palatino Linotype"/>
      <family val="1"/>
    </font>
    <font>
      <b/>
      <sz val="12"/>
      <name val="Palatino Linotype"/>
      <family val="1"/>
    </font>
    <font>
      <b/>
      <sz val="18"/>
      <color rgb="FF002060"/>
      <name val="Palatino Linotype"/>
      <family val="1"/>
    </font>
    <font>
      <sz val="12"/>
      <name val="Palatino Linotype"/>
      <family val="1"/>
    </font>
    <font>
      <sz val="12"/>
      <color theme="0"/>
      <name val="Palatino Linotype"/>
      <family val="1"/>
    </font>
    <font>
      <sz val="12"/>
      <color theme="1"/>
      <name val="Palatino Linotype"/>
      <family val="1"/>
    </font>
    <font>
      <b/>
      <sz val="12"/>
      <color theme="1"/>
      <name val="Palatino Linotype"/>
      <family val="1"/>
    </font>
    <font>
      <i/>
      <sz val="12"/>
      <color indexed="8"/>
      <name val="Palatino Linotype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7030A0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3">
    <xf numFmtId="0" fontId="0" fillId="0" borderId="0"/>
    <xf numFmtId="4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0" fillId="0" borderId="0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5" fillId="32" borderId="0" applyNumberFormat="0" applyBorder="0" applyAlignment="0" applyProtection="0"/>
  </cellStyleXfs>
  <cellXfs count="275">
    <xf numFmtId="0" fontId="0" fillId="0" borderId="0" xfId="0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1" fillId="0" borderId="9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33" borderId="23" xfId="0" applyFont="1" applyFill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33" borderId="24" xfId="0" applyFont="1" applyFill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33" borderId="25" xfId="0" applyFont="1" applyFill="1" applyBorder="1" applyAlignment="1">
      <alignment horizontal="center"/>
    </xf>
    <xf numFmtId="0" fontId="21" fillId="33" borderId="26" xfId="0" applyFont="1" applyFill="1" applyBorder="1" applyAlignment="1">
      <alignment horizontal="center"/>
    </xf>
    <xf numFmtId="0" fontId="21" fillId="33" borderId="27" xfId="0" applyFont="1" applyFill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21" fillId="33" borderId="10" xfId="0" applyFont="1" applyFill="1" applyBorder="1" applyAlignment="1">
      <alignment horizontal="center"/>
    </xf>
    <xf numFmtId="0" fontId="21" fillId="33" borderId="11" xfId="0" applyFont="1" applyFill="1" applyBorder="1" applyAlignment="1">
      <alignment horizontal="center"/>
    </xf>
    <xf numFmtId="0" fontId="21" fillId="33" borderId="29" xfId="0" applyFont="1" applyFill="1" applyBorder="1" applyAlignment="1">
      <alignment horizontal="center"/>
    </xf>
    <xf numFmtId="0" fontId="21" fillId="33" borderId="9" xfId="0" applyFont="1" applyFill="1" applyBorder="1" applyAlignment="1">
      <alignment horizontal="center"/>
    </xf>
    <xf numFmtId="0" fontId="21" fillId="33" borderId="30" xfId="0" applyFont="1" applyFill="1" applyBorder="1" applyAlignment="1">
      <alignment horizontal="center"/>
    </xf>
    <xf numFmtId="0" fontId="21" fillId="33" borderId="18" xfId="0" applyFont="1" applyFill="1" applyBorder="1" applyAlignment="1">
      <alignment horizontal="center"/>
    </xf>
    <xf numFmtId="0" fontId="21" fillId="33" borderId="19" xfId="0" applyFont="1" applyFill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33" borderId="33" xfId="0" applyFont="1" applyFill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1" fillId="0" borderId="34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1" fillId="0" borderId="38" xfId="0" applyFont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21" fillId="33" borderId="38" xfId="0" applyFont="1" applyFill="1" applyBorder="1" applyAlignment="1">
      <alignment horizontal="center"/>
    </xf>
    <xf numFmtId="0" fontId="21" fillId="33" borderId="35" xfId="0" applyFont="1" applyFill="1" applyBorder="1" applyAlignment="1">
      <alignment horizontal="center"/>
    </xf>
    <xf numFmtId="164" fontId="21" fillId="33" borderId="31" xfId="0" applyNumberFormat="1" applyFont="1" applyFill="1" applyBorder="1" applyAlignment="1">
      <alignment horizontal="center"/>
    </xf>
    <xf numFmtId="164" fontId="21" fillId="33" borderId="22" xfId="0" applyNumberFormat="1" applyFont="1" applyFill="1" applyBorder="1" applyAlignment="1">
      <alignment horizontal="center"/>
    </xf>
    <xf numFmtId="164" fontId="21" fillId="0" borderId="0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33" borderId="22" xfId="0" applyFont="1" applyFill="1" applyBorder="1" applyAlignment="1">
      <alignment horizontal="center"/>
    </xf>
    <xf numFmtId="0" fontId="21" fillId="33" borderId="32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164" fontId="21" fillId="0" borderId="20" xfId="0" applyNumberFormat="1" applyFont="1" applyBorder="1" applyAlignment="1">
      <alignment horizontal="center"/>
    </xf>
    <xf numFmtId="164" fontId="21" fillId="0" borderId="22" xfId="0" applyNumberFormat="1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0" fontId="21" fillId="0" borderId="27" xfId="0" applyFont="1" applyBorder="1" applyAlignment="1" applyProtection="1">
      <alignment horizontal="center"/>
      <protection locked="0"/>
    </xf>
    <xf numFmtId="0" fontId="21" fillId="0" borderId="26" xfId="0" applyFont="1" applyBorder="1" applyAlignment="1" applyProtection="1">
      <alignment horizontal="center"/>
      <protection locked="0"/>
    </xf>
    <xf numFmtId="0" fontId="21" fillId="0" borderId="23" xfId="0" applyFont="1" applyBorder="1" applyAlignment="1" applyProtection="1">
      <alignment horizontal="center"/>
      <protection locked="0"/>
    </xf>
    <xf numFmtId="0" fontId="21" fillId="0" borderId="24" xfId="0" applyFont="1" applyBorder="1" applyAlignment="1" applyProtection="1">
      <alignment horizontal="center"/>
      <protection locked="0"/>
    </xf>
    <xf numFmtId="0" fontId="21" fillId="0" borderId="29" xfId="0" applyFont="1" applyBorder="1" applyAlignment="1" applyProtection="1">
      <alignment horizontal="center"/>
      <protection locked="0"/>
    </xf>
    <xf numFmtId="0" fontId="21" fillId="0" borderId="0" xfId="0" applyFont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NumberFormat="1" applyFont="1" applyAlignment="1">
      <alignment horizontal="center"/>
    </xf>
    <xf numFmtId="0" fontId="21" fillId="0" borderId="44" xfId="0" applyFont="1" applyBorder="1" applyAlignment="1">
      <alignment horizontal="center"/>
    </xf>
    <xf numFmtId="0" fontId="21" fillId="0" borderId="49" xfId="0" applyFont="1" applyBorder="1" applyAlignment="1">
      <alignment horizontal="center"/>
    </xf>
    <xf numFmtId="0" fontId="21" fillId="0" borderId="50" xfId="0" applyFont="1" applyBorder="1" applyAlignment="1">
      <alignment horizont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2" fillId="0" borderId="0" xfId="0" applyFont="1" applyAlignment="1" applyProtection="1">
      <alignment horizontal="center" vertical="center"/>
      <protection locked="0"/>
    </xf>
    <xf numFmtId="0" fontId="24" fillId="0" borderId="0" xfId="0" applyFont="1" applyBorder="1" applyAlignment="1" applyProtection="1">
      <alignment horizontal="center" vertical="center"/>
      <protection locked="0"/>
    </xf>
    <xf numFmtId="0" fontId="25" fillId="0" borderId="0" xfId="0" applyFont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>
      <alignment horizontal="center"/>
    </xf>
    <xf numFmtId="0" fontId="26" fillId="0" borderId="54" xfId="0" applyFont="1" applyBorder="1" applyAlignment="1">
      <alignment horizontal="center" vertical="center"/>
    </xf>
    <xf numFmtId="0" fontId="26" fillId="0" borderId="54" xfId="0" applyNumberFormat="1" applyFont="1" applyBorder="1" applyAlignment="1">
      <alignment horizontal="center" vertical="center"/>
    </xf>
    <xf numFmtId="14" fontId="32" fillId="36" borderId="28" xfId="0" quotePrefix="1" applyNumberFormat="1" applyFont="1" applyFill="1" applyBorder="1" applyAlignment="1">
      <alignment horizontal="center" vertical="center"/>
    </xf>
    <xf numFmtId="0" fontId="27" fillId="36" borderId="28" xfId="0" quotePrefix="1" applyNumberFormat="1" applyFont="1" applyFill="1" applyBorder="1" applyAlignment="1">
      <alignment horizontal="center" vertical="center"/>
    </xf>
    <xf numFmtId="0" fontId="32" fillId="36" borderId="12" xfId="0" applyFont="1" applyFill="1" applyBorder="1" applyAlignment="1">
      <alignment horizontal="center" vertical="center"/>
    </xf>
    <xf numFmtId="0" fontId="32" fillId="36" borderId="13" xfId="0" applyFont="1" applyFill="1" applyBorder="1" applyAlignment="1">
      <alignment horizontal="center" vertical="center"/>
    </xf>
    <xf numFmtId="0" fontId="32" fillId="36" borderId="47" xfId="0" applyFont="1" applyFill="1" applyBorder="1" applyAlignment="1" applyProtection="1">
      <alignment horizontal="center" vertical="center"/>
      <protection locked="0"/>
    </xf>
    <xf numFmtId="0" fontId="32" fillId="36" borderId="13" xfId="0" applyFont="1" applyFill="1" applyBorder="1" applyAlignment="1" applyProtection="1">
      <alignment horizontal="center" vertical="center"/>
      <protection locked="0"/>
    </xf>
    <xf numFmtId="0" fontId="32" fillId="36" borderId="12" xfId="0" applyFont="1" applyFill="1" applyBorder="1" applyAlignment="1" applyProtection="1">
      <alignment horizontal="center" vertical="center"/>
      <protection locked="0"/>
    </xf>
    <xf numFmtId="0" fontId="32" fillId="36" borderId="53" xfId="0" applyFont="1" applyFill="1" applyBorder="1" applyAlignment="1" applyProtection="1">
      <alignment horizontal="center" vertical="center"/>
      <protection locked="0"/>
    </xf>
    <xf numFmtId="0" fontId="32" fillId="36" borderId="28" xfId="0" applyFont="1" applyFill="1" applyBorder="1" applyAlignment="1">
      <alignment horizontal="center" vertical="center"/>
    </xf>
    <xf numFmtId="14" fontId="33" fillId="0" borderId="10" xfId="0" quotePrefix="1" applyNumberFormat="1" applyFont="1" applyBorder="1" applyAlignment="1">
      <alignment horizontal="center" vertical="center"/>
    </xf>
    <xf numFmtId="0" fontId="28" fillId="0" borderId="10" xfId="0" quotePrefix="1" applyNumberFormat="1" applyFont="1" applyFill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24" xfId="0" applyFont="1" applyBorder="1" applyAlignment="1" applyProtection="1">
      <alignment horizontal="center" vertical="center"/>
      <protection locked="0"/>
    </xf>
    <xf numFmtId="0" fontId="33" fillId="0" borderId="15" xfId="0" applyFont="1" applyBorder="1" applyAlignment="1" applyProtection="1">
      <alignment horizontal="center" vertical="center"/>
      <protection locked="0"/>
    </xf>
    <xf numFmtId="0" fontId="33" fillId="0" borderId="14" xfId="0" applyFont="1" applyBorder="1" applyAlignment="1" applyProtection="1">
      <alignment horizontal="center" vertical="center"/>
      <protection locked="0"/>
    </xf>
    <xf numFmtId="0" fontId="33" fillId="0" borderId="48" xfId="0" applyFont="1" applyBorder="1" applyAlignment="1" applyProtection="1">
      <alignment horizontal="center" vertical="center"/>
      <protection locked="0"/>
    </xf>
    <xf numFmtId="0" fontId="33" fillId="0" borderId="10" xfId="0" applyFont="1" applyBorder="1" applyAlignment="1">
      <alignment horizontal="center" vertical="center"/>
    </xf>
    <xf numFmtId="14" fontId="32" fillId="36" borderId="10" xfId="0" quotePrefix="1" applyNumberFormat="1" applyFont="1" applyFill="1" applyBorder="1" applyAlignment="1">
      <alignment horizontal="center" vertical="center"/>
    </xf>
    <xf numFmtId="0" fontId="27" fillId="36" borderId="10" xfId="0" quotePrefix="1" applyNumberFormat="1" applyFont="1" applyFill="1" applyBorder="1" applyAlignment="1">
      <alignment horizontal="center" vertical="center"/>
    </xf>
    <xf numFmtId="0" fontId="32" fillId="36" borderId="14" xfId="0" applyFont="1" applyFill="1" applyBorder="1" applyAlignment="1">
      <alignment horizontal="center" vertical="center"/>
    </xf>
    <xf numFmtId="0" fontId="32" fillId="36" borderId="15" xfId="0" applyFont="1" applyFill="1" applyBorder="1" applyAlignment="1">
      <alignment horizontal="center" vertical="center"/>
    </xf>
    <xf numFmtId="0" fontId="32" fillId="36" borderId="24" xfId="0" applyFont="1" applyFill="1" applyBorder="1" applyAlignment="1" applyProtection="1">
      <alignment horizontal="center" vertical="center"/>
      <protection locked="0"/>
    </xf>
    <xf numFmtId="0" fontId="32" fillId="36" borderId="15" xfId="0" applyFont="1" applyFill="1" applyBorder="1" applyAlignment="1" applyProtection="1">
      <alignment horizontal="center" vertical="center"/>
      <protection locked="0"/>
    </xf>
    <xf numFmtId="0" fontId="32" fillId="36" borderId="14" xfId="0" applyFont="1" applyFill="1" applyBorder="1" applyAlignment="1" applyProtection="1">
      <alignment horizontal="center" vertical="center"/>
      <protection locked="0"/>
    </xf>
    <xf numFmtId="0" fontId="32" fillId="36" borderId="48" xfId="0" applyFont="1" applyFill="1" applyBorder="1" applyAlignment="1" applyProtection="1">
      <alignment horizontal="center" vertical="center"/>
      <protection locked="0"/>
    </xf>
    <xf numFmtId="0" fontId="32" fillId="36" borderId="10" xfId="0" applyFont="1" applyFill="1" applyBorder="1" applyAlignment="1">
      <alignment horizontal="center" vertical="center"/>
    </xf>
    <xf numFmtId="14" fontId="32" fillId="36" borderId="10" xfId="0" applyNumberFormat="1" applyFont="1" applyFill="1" applyBorder="1" applyAlignment="1">
      <alignment horizontal="center" vertical="center"/>
    </xf>
    <xf numFmtId="14" fontId="33" fillId="0" borderId="10" xfId="0" applyNumberFormat="1" applyFont="1" applyBorder="1" applyAlignment="1">
      <alignment horizontal="center" vertical="center"/>
    </xf>
    <xf numFmtId="14" fontId="32" fillId="36" borderId="11" xfId="0" applyNumberFormat="1" applyFont="1" applyFill="1" applyBorder="1" applyAlignment="1">
      <alignment horizontal="center" vertical="center"/>
    </xf>
    <xf numFmtId="0" fontId="27" fillId="36" borderId="11" xfId="0" quotePrefix="1" applyNumberFormat="1" applyFont="1" applyFill="1" applyBorder="1" applyAlignment="1">
      <alignment horizontal="center" vertical="center"/>
    </xf>
    <xf numFmtId="0" fontId="32" fillId="36" borderId="16" xfId="0" applyFont="1" applyFill="1" applyBorder="1" applyAlignment="1">
      <alignment horizontal="center" vertical="center"/>
    </xf>
    <xf numFmtId="0" fontId="32" fillId="36" borderId="17" xfId="0" applyFont="1" applyFill="1" applyBorder="1" applyAlignment="1">
      <alignment horizontal="center" vertical="center"/>
    </xf>
    <xf numFmtId="0" fontId="32" fillId="36" borderId="30" xfId="0" applyFont="1" applyFill="1" applyBorder="1" applyAlignment="1" applyProtection="1">
      <alignment horizontal="center" vertical="center"/>
      <protection locked="0"/>
    </xf>
    <xf numFmtId="0" fontId="32" fillId="36" borderId="17" xfId="0" applyFont="1" applyFill="1" applyBorder="1" applyAlignment="1" applyProtection="1">
      <alignment horizontal="center" vertical="center"/>
      <protection locked="0"/>
    </xf>
    <xf numFmtId="0" fontId="32" fillId="36" borderId="16" xfId="0" applyFont="1" applyFill="1" applyBorder="1" applyAlignment="1" applyProtection="1">
      <alignment horizontal="center" vertical="center"/>
      <protection locked="0"/>
    </xf>
    <xf numFmtId="0" fontId="32" fillId="36" borderId="52" xfId="0" applyFont="1" applyFill="1" applyBorder="1" applyAlignment="1" applyProtection="1">
      <alignment horizontal="center" vertical="center"/>
      <protection locked="0"/>
    </xf>
    <xf numFmtId="0" fontId="32" fillId="36" borderId="11" xfId="0" applyFont="1" applyFill="1" applyBorder="1" applyAlignment="1">
      <alignment horizontal="center" vertical="center"/>
    </xf>
    <xf numFmtId="14" fontId="35" fillId="0" borderId="28" xfId="0" applyNumberFormat="1" applyFont="1" applyBorder="1" applyAlignment="1">
      <alignment horizontal="center" vertical="center"/>
    </xf>
    <xf numFmtId="0" fontId="34" fillId="0" borderId="28" xfId="0" quotePrefix="1" applyNumberFormat="1" applyFont="1" applyFill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47" xfId="0" applyFont="1" applyBorder="1" applyAlignment="1" applyProtection="1">
      <alignment horizontal="center" vertical="center"/>
      <protection locked="0"/>
    </xf>
    <xf numFmtId="0" fontId="35" fillId="0" borderId="13" xfId="0" applyFont="1" applyBorder="1" applyAlignment="1" applyProtection="1">
      <alignment horizontal="center" vertical="center"/>
      <protection locked="0"/>
    </xf>
    <xf numFmtId="0" fontId="35" fillId="0" borderId="12" xfId="0" applyFont="1" applyBorder="1" applyAlignment="1" applyProtection="1">
      <alignment horizontal="center" vertical="center"/>
      <protection locked="0"/>
    </xf>
    <xf numFmtId="0" fontId="35" fillId="0" borderId="53" xfId="0" applyFont="1" applyBorder="1" applyAlignment="1" applyProtection="1">
      <alignment horizontal="center" vertical="center"/>
      <protection locked="0"/>
    </xf>
    <xf numFmtId="0" fontId="35" fillId="0" borderId="28" xfId="0" applyFont="1" applyBorder="1" applyAlignment="1">
      <alignment horizontal="center" vertical="center"/>
    </xf>
    <xf numFmtId="14" fontId="35" fillId="0" borderId="10" xfId="0" applyNumberFormat="1" applyFont="1" applyBorder="1" applyAlignment="1">
      <alignment horizontal="center" vertical="center"/>
    </xf>
    <xf numFmtId="0" fontId="34" fillId="0" borderId="10" xfId="0" quotePrefix="1" applyNumberFormat="1" applyFont="1" applyFill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24" xfId="0" applyFont="1" applyBorder="1" applyAlignment="1" applyProtection="1">
      <alignment horizontal="center" vertical="center"/>
      <protection locked="0"/>
    </xf>
    <xf numFmtId="0" fontId="35" fillId="0" borderId="15" xfId="0" applyFont="1" applyBorder="1" applyAlignment="1" applyProtection="1">
      <alignment horizontal="center" vertical="center"/>
      <protection locked="0"/>
    </xf>
    <xf numFmtId="0" fontId="35" fillId="0" borderId="14" xfId="0" applyFont="1" applyBorder="1" applyAlignment="1" applyProtection="1">
      <alignment horizontal="center" vertical="center"/>
      <protection locked="0"/>
    </xf>
    <xf numFmtId="0" fontId="35" fillId="0" borderId="48" xfId="0" applyFont="1" applyBorder="1" applyAlignment="1" applyProtection="1">
      <alignment horizontal="center" vertical="center"/>
      <protection locked="0"/>
    </xf>
    <xf numFmtId="0" fontId="35" fillId="0" borderId="10" xfId="0" applyFont="1" applyBorder="1" applyAlignment="1">
      <alignment horizontal="center" vertical="center"/>
    </xf>
    <xf numFmtId="14" fontId="35" fillId="0" borderId="11" xfId="0" applyNumberFormat="1" applyFont="1" applyBorder="1" applyAlignment="1">
      <alignment horizontal="center" vertical="center"/>
    </xf>
    <xf numFmtId="0" fontId="34" fillId="0" borderId="11" xfId="0" quotePrefix="1" applyNumberFormat="1" applyFont="1" applyFill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30" xfId="0" applyFont="1" applyBorder="1" applyAlignment="1" applyProtection="1">
      <alignment horizontal="center" vertical="center"/>
      <protection locked="0"/>
    </xf>
    <xf numFmtId="0" fontId="35" fillId="0" borderId="17" xfId="0" applyFont="1" applyBorder="1" applyAlignment="1" applyProtection="1">
      <alignment horizontal="center" vertical="center"/>
      <protection locked="0"/>
    </xf>
    <xf numFmtId="0" fontId="35" fillId="0" borderId="16" xfId="0" applyFont="1" applyBorder="1" applyAlignment="1" applyProtection="1">
      <alignment horizontal="center" vertical="center"/>
      <protection locked="0"/>
    </xf>
    <xf numFmtId="0" fontId="35" fillId="0" borderId="52" xfId="0" applyFont="1" applyBorder="1" applyAlignment="1" applyProtection="1">
      <alignment horizontal="center" vertical="center"/>
      <protection locked="0"/>
    </xf>
    <xf numFmtId="0" fontId="35" fillId="0" borderId="11" xfId="0" applyFont="1" applyBorder="1" applyAlignment="1">
      <alignment horizontal="center" vertical="center"/>
    </xf>
    <xf numFmtId="0" fontId="27" fillId="36" borderId="9" xfId="0" applyFont="1" applyFill="1" applyBorder="1" applyAlignment="1">
      <alignment horizontal="center" vertical="center"/>
    </xf>
    <xf numFmtId="164" fontId="27" fillId="36" borderId="31" xfId="0" applyNumberFormat="1" applyFont="1" applyFill="1" applyBorder="1" applyAlignment="1">
      <alignment horizontal="center" vertical="center"/>
    </xf>
    <xf numFmtId="164" fontId="27" fillId="36" borderId="22" xfId="0" applyNumberFormat="1" applyFont="1" applyFill="1" applyBorder="1" applyAlignment="1">
      <alignment horizontal="center" vertical="center"/>
    </xf>
    <xf numFmtId="0" fontId="27" fillId="36" borderId="22" xfId="0" applyFont="1" applyFill="1" applyBorder="1" applyAlignment="1">
      <alignment horizontal="center" vertical="center"/>
    </xf>
    <xf numFmtId="0" fontId="27" fillId="36" borderId="32" xfId="0" applyFont="1" applyFill="1" applyBorder="1" applyAlignment="1">
      <alignment horizontal="center" vertical="center"/>
    </xf>
    <xf numFmtId="0" fontId="27" fillId="36" borderId="21" xfId="0" applyFont="1" applyFill="1" applyBorder="1" applyAlignment="1">
      <alignment horizontal="center" vertical="center"/>
    </xf>
    <xf numFmtId="0" fontId="27" fillId="36" borderId="18" xfId="0" applyFont="1" applyFill="1" applyBorder="1" applyAlignment="1">
      <alignment horizontal="center" vertical="center"/>
    </xf>
    <xf numFmtId="0" fontId="32" fillId="36" borderId="18" xfId="0" applyFont="1" applyFill="1" applyBorder="1" applyAlignment="1">
      <alignment horizontal="center" vertical="center"/>
    </xf>
    <xf numFmtId="0" fontId="32" fillId="36" borderId="26" xfId="0" applyFont="1" applyFill="1" applyBorder="1" applyAlignment="1">
      <alignment horizontal="center" vertical="center"/>
    </xf>
    <xf numFmtId="0" fontId="32" fillId="36" borderId="44" xfId="0" applyFont="1" applyFill="1" applyBorder="1" applyAlignment="1">
      <alignment horizontal="center" vertical="center"/>
    </xf>
    <xf numFmtId="0" fontId="27" fillId="36" borderId="10" xfId="0" applyFont="1" applyFill="1" applyBorder="1" applyAlignment="1">
      <alignment horizontal="center" vertical="center"/>
    </xf>
    <xf numFmtId="0" fontId="27" fillId="36" borderId="11" xfId="0" applyFont="1" applyFill="1" applyBorder="1" applyAlignment="1">
      <alignment horizontal="center" vertical="center"/>
    </xf>
    <xf numFmtId="0" fontId="32" fillId="36" borderId="45" xfId="0" applyFont="1" applyFill="1" applyBorder="1" applyAlignment="1">
      <alignment horizontal="center" vertical="center"/>
    </xf>
    <xf numFmtId="0" fontId="32" fillId="36" borderId="46" xfId="0" applyFont="1" applyFill="1" applyBorder="1" applyAlignment="1">
      <alignment horizontal="center" vertical="center"/>
    </xf>
    <xf numFmtId="0" fontId="32" fillId="36" borderId="43" xfId="0" applyFont="1" applyFill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164" fontId="28" fillId="0" borderId="20" xfId="0" applyNumberFormat="1" applyFont="1" applyBorder="1" applyAlignment="1">
      <alignment horizontal="center" vertical="center"/>
    </xf>
    <xf numFmtId="164" fontId="28" fillId="0" borderId="22" xfId="0" applyNumberFormat="1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33" fillId="0" borderId="16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0" fontId="33" fillId="0" borderId="33" xfId="0" applyFont="1" applyBorder="1" applyAlignment="1">
      <alignment horizontal="center" vertical="center"/>
    </xf>
    <xf numFmtId="0" fontId="34" fillId="34" borderId="28" xfId="0" applyFont="1" applyFill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35" borderId="28" xfId="0" applyFont="1" applyFill="1" applyBorder="1" applyAlignment="1">
      <alignment horizontal="center" vertical="center"/>
    </xf>
    <xf numFmtId="0" fontId="38" fillId="37" borderId="0" xfId="0" applyFont="1" applyFill="1" applyAlignment="1">
      <alignment horizontal="right" vertical="center"/>
    </xf>
    <xf numFmtId="0" fontId="39" fillId="39" borderId="0" xfId="0" applyFont="1" applyFill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39" xfId="0" applyFont="1" applyBorder="1" applyAlignment="1">
      <alignment horizontal="center"/>
    </xf>
    <xf numFmtId="0" fontId="35" fillId="0" borderId="14" xfId="0" applyFont="1" applyBorder="1" applyAlignment="1">
      <alignment horizontal="center" vertical="center"/>
    </xf>
    <xf numFmtId="1" fontId="21" fillId="0" borderId="18" xfId="0" applyNumberFormat="1" applyFont="1" applyBorder="1" applyAlignment="1">
      <alignment horizontal="center"/>
    </xf>
    <xf numFmtId="1" fontId="21" fillId="0" borderId="45" xfId="0" applyNumberFormat="1" applyFont="1" applyBorder="1" applyAlignment="1">
      <alignment horizontal="center"/>
    </xf>
    <xf numFmtId="0" fontId="40" fillId="0" borderId="0" xfId="0" applyFont="1" applyAlignment="1" applyProtection="1">
      <alignment horizontal="center" vertical="center"/>
      <protection locked="0"/>
    </xf>
    <xf numFmtId="0" fontId="40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0" fillId="0" borderId="0" xfId="0" applyFont="1" applyFill="1" applyAlignment="1" applyProtection="1">
      <alignment horizontal="center" vertical="center"/>
      <protection locked="0"/>
    </xf>
    <xf numFmtId="0" fontId="42" fillId="0" borderId="0" xfId="0" applyFont="1" applyBorder="1" applyAlignment="1" applyProtection="1">
      <alignment horizontal="center" vertical="center"/>
      <protection locked="0"/>
    </xf>
    <xf numFmtId="0" fontId="31" fillId="38" borderId="59" xfId="0" applyFont="1" applyFill="1" applyBorder="1" applyAlignment="1">
      <alignment horizontal="center"/>
    </xf>
    <xf numFmtId="0" fontId="31" fillId="38" borderId="61" xfId="0" applyFont="1" applyFill="1" applyBorder="1" applyAlignment="1">
      <alignment horizontal="center"/>
    </xf>
    <xf numFmtId="0" fontId="31" fillId="38" borderId="41" xfId="0" applyFont="1" applyFill="1" applyBorder="1" applyAlignment="1">
      <alignment horizontal="center"/>
    </xf>
    <xf numFmtId="0" fontId="31" fillId="38" borderId="62" xfId="0" applyFont="1" applyFill="1" applyBorder="1" applyAlignment="1">
      <alignment horizontal="center"/>
    </xf>
    <xf numFmtId="0" fontId="21" fillId="0" borderId="37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60" xfId="0" applyFont="1" applyBorder="1" applyAlignment="1">
      <alignment horizontal="center" vertical="center"/>
    </xf>
    <xf numFmtId="0" fontId="37" fillId="38" borderId="59" xfId="0" applyFont="1" applyFill="1" applyBorder="1" applyAlignment="1">
      <alignment horizontal="center" vertical="center" wrapText="1"/>
    </xf>
    <xf numFmtId="0" fontId="37" fillId="38" borderId="60" xfId="0" applyFont="1" applyFill="1" applyBorder="1" applyAlignment="1">
      <alignment horizontal="center" vertical="center" wrapText="1"/>
    </xf>
    <xf numFmtId="0" fontId="37" fillId="38" borderId="61" xfId="0" applyFont="1" applyFill="1" applyBorder="1" applyAlignment="1">
      <alignment horizontal="center" vertical="center" wrapText="1"/>
    </xf>
    <xf numFmtId="0" fontId="37" fillId="38" borderId="41" xfId="0" applyFont="1" applyFill="1" applyBorder="1" applyAlignment="1">
      <alignment horizontal="center" vertical="center" wrapText="1"/>
    </xf>
    <xf numFmtId="0" fontId="37" fillId="38" borderId="0" xfId="0" applyFont="1" applyFill="1" applyBorder="1" applyAlignment="1">
      <alignment horizontal="center" vertical="center" wrapText="1"/>
    </xf>
    <xf numFmtId="0" fontId="37" fillId="38" borderId="62" xfId="0" applyFont="1" applyFill="1" applyBorder="1" applyAlignment="1">
      <alignment horizontal="center" vertical="center" wrapText="1"/>
    </xf>
    <xf numFmtId="0" fontId="37" fillId="38" borderId="63" xfId="0" applyFont="1" applyFill="1" applyBorder="1" applyAlignment="1">
      <alignment horizontal="center" vertical="center" wrapText="1"/>
    </xf>
    <xf numFmtId="0" fontId="37" fillId="38" borderId="42" xfId="0" applyFont="1" applyFill="1" applyBorder="1" applyAlignment="1">
      <alignment horizontal="center" vertical="center" wrapText="1"/>
    </xf>
    <xf numFmtId="0" fontId="37" fillId="38" borderId="43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36" fillId="37" borderId="0" xfId="0" applyFont="1" applyFill="1" applyAlignment="1">
      <alignment horizontal="center" vertical="center"/>
    </xf>
    <xf numFmtId="0" fontId="36" fillId="37" borderId="0" xfId="0" applyFont="1" applyFill="1" applyBorder="1" applyAlignment="1">
      <alignment horizontal="center" vertical="center"/>
    </xf>
    <xf numFmtId="0" fontId="29" fillId="39" borderId="0" xfId="0" applyFont="1" applyFill="1" applyAlignment="1">
      <alignment horizontal="center" vertical="center"/>
    </xf>
    <xf numFmtId="0" fontId="29" fillId="39" borderId="0" xfId="0" applyFont="1" applyFill="1" applyBorder="1" applyAlignment="1">
      <alignment horizontal="center" vertical="center"/>
    </xf>
    <xf numFmtId="0" fontId="36" fillId="37" borderId="0" xfId="0" applyFont="1" applyFill="1" applyBorder="1" applyAlignment="1">
      <alignment horizontal="center"/>
    </xf>
    <xf numFmtId="0" fontId="35" fillId="37" borderId="0" xfId="0" applyFont="1" applyFill="1" applyAlignment="1">
      <alignment horizontal="center" vertical="center"/>
    </xf>
    <xf numFmtId="0" fontId="32" fillId="39" borderId="0" xfId="0" applyFont="1" applyFill="1" applyAlignment="1">
      <alignment horizontal="center" vertical="center"/>
    </xf>
    <xf numFmtId="0" fontId="26" fillId="0" borderId="57" xfId="0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/>
    </xf>
    <xf numFmtId="0" fontId="26" fillId="0" borderId="55" xfId="0" applyFont="1" applyBorder="1" applyAlignment="1">
      <alignment horizontal="center" vertical="center"/>
    </xf>
    <xf numFmtId="0" fontId="26" fillId="0" borderId="58" xfId="0" applyFont="1" applyBorder="1" applyAlignment="1">
      <alignment horizontal="center" vertical="center"/>
    </xf>
    <xf numFmtId="0" fontId="21" fillId="0" borderId="42" xfId="0" applyFont="1" applyBorder="1" applyAlignment="1">
      <alignment horizontal="center"/>
    </xf>
    <xf numFmtId="0" fontId="32" fillId="36" borderId="63" xfId="0" applyFont="1" applyFill="1" applyBorder="1" applyAlignment="1">
      <alignment horizontal="center"/>
    </xf>
    <xf numFmtId="0" fontId="32" fillId="36" borderId="42" xfId="0" applyFont="1" applyFill="1" applyBorder="1" applyAlignment="1">
      <alignment horizontal="center"/>
    </xf>
    <xf numFmtId="0" fontId="32" fillId="36" borderId="43" xfId="0" applyFont="1" applyFill="1" applyBorder="1" applyAlignment="1">
      <alignment horizontal="center"/>
    </xf>
    <xf numFmtId="0" fontId="32" fillId="36" borderId="41" xfId="0" applyFont="1" applyFill="1" applyBorder="1" applyAlignment="1">
      <alignment horizontal="center"/>
    </xf>
    <xf numFmtId="0" fontId="32" fillId="36" borderId="0" xfId="0" applyFont="1" applyFill="1" applyBorder="1" applyAlignment="1">
      <alignment horizontal="center"/>
    </xf>
    <xf numFmtId="0" fontId="32" fillId="36" borderId="62" xfId="0" applyFont="1" applyFill="1" applyBorder="1" applyAlignment="1">
      <alignment horizontal="center"/>
    </xf>
    <xf numFmtId="0" fontId="29" fillId="36" borderId="36" xfId="0" applyFont="1" applyFill="1" applyBorder="1" applyAlignment="1">
      <alignment horizontal="center"/>
    </xf>
    <xf numFmtId="0" fontId="29" fillId="36" borderId="37" xfId="0" applyFont="1" applyFill="1" applyBorder="1" applyAlignment="1">
      <alignment horizontal="center"/>
    </xf>
    <xf numFmtId="0" fontId="29" fillId="36" borderId="39" xfId="0" applyFont="1" applyFill="1" applyBorder="1" applyAlignment="1">
      <alignment horizontal="center"/>
    </xf>
    <xf numFmtId="0" fontId="35" fillId="0" borderId="14" xfId="0" applyFont="1" applyBorder="1" applyAlignment="1">
      <alignment horizontal="center" vertical="center"/>
    </xf>
    <xf numFmtId="0" fontId="35" fillId="0" borderId="23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1" fillId="38" borderId="63" xfId="0" applyFont="1" applyFill="1" applyBorder="1" applyAlignment="1">
      <alignment horizontal="center"/>
    </xf>
    <xf numFmtId="0" fontId="31" fillId="38" borderId="43" xfId="0" applyFont="1" applyFill="1" applyBorder="1" applyAlignment="1">
      <alignment horizontal="center"/>
    </xf>
    <xf numFmtId="0" fontId="36" fillId="34" borderId="20" xfId="0" applyFont="1" applyFill="1" applyBorder="1" applyAlignment="1">
      <alignment horizontal="center" vertical="center"/>
    </xf>
    <xf numFmtId="0" fontId="36" fillId="34" borderId="21" xfId="0" applyFont="1" applyFill="1" applyBorder="1" applyAlignment="1">
      <alignment horizontal="center" vertical="center"/>
    </xf>
    <xf numFmtId="0" fontId="36" fillId="35" borderId="20" xfId="0" applyFont="1" applyFill="1" applyBorder="1" applyAlignment="1">
      <alignment horizontal="center" vertical="center"/>
    </xf>
    <xf numFmtId="0" fontId="36" fillId="35" borderId="22" xfId="0" applyFont="1" applyFill="1" applyBorder="1" applyAlignment="1">
      <alignment horizontal="center" vertical="center"/>
    </xf>
    <xf numFmtId="0" fontId="36" fillId="35" borderId="21" xfId="0" applyFont="1" applyFill="1" applyBorder="1" applyAlignment="1">
      <alignment horizontal="center" vertical="center"/>
    </xf>
    <xf numFmtId="0" fontId="29" fillId="36" borderId="20" xfId="0" applyFont="1" applyFill="1" applyBorder="1" applyAlignment="1">
      <alignment horizontal="center" vertical="center"/>
    </xf>
    <xf numFmtId="0" fontId="29" fillId="36" borderId="22" xfId="0" applyFont="1" applyFill="1" applyBorder="1" applyAlignment="1">
      <alignment horizontal="center" vertical="center"/>
    </xf>
    <xf numFmtId="0" fontId="29" fillId="36" borderId="32" xfId="0" applyFont="1" applyFill="1" applyBorder="1" applyAlignment="1">
      <alignment horizontal="center" vertical="center"/>
    </xf>
    <xf numFmtId="0" fontId="29" fillId="36" borderId="21" xfId="0" applyFont="1" applyFill="1" applyBorder="1" applyAlignment="1">
      <alignment horizontal="center" vertical="center"/>
    </xf>
    <xf numFmtId="0" fontId="33" fillId="0" borderId="63" xfId="0" applyFont="1" applyFill="1" applyBorder="1" applyAlignment="1">
      <alignment horizontal="center"/>
    </xf>
    <xf numFmtId="0" fontId="33" fillId="0" borderId="42" xfId="0" applyFont="1" applyFill="1" applyBorder="1" applyAlignment="1">
      <alignment horizontal="center"/>
    </xf>
    <xf numFmtId="0" fontId="33" fillId="0" borderId="43" xfId="0" applyFont="1" applyFill="1" applyBorder="1" applyAlignment="1">
      <alignment horizontal="center"/>
    </xf>
    <xf numFmtId="0" fontId="33" fillId="0" borderId="41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/>
    </xf>
    <xf numFmtId="0" fontId="33" fillId="0" borderId="62" xfId="0" applyFont="1" applyFill="1" applyBorder="1" applyAlignment="1">
      <alignment horizontal="center"/>
    </xf>
    <xf numFmtId="0" fontId="33" fillId="0" borderId="59" xfId="0" applyFont="1" applyFill="1" applyBorder="1" applyAlignment="1">
      <alignment horizontal="center"/>
    </xf>
    <xf numFmtId="0" fontId="33" fillId="0" borderId="60" xfId="0" applyFont="1" applyFill="1" applyBorder="1" applyAlignment="1">
      <alignment horizontal="center"/>
    </xf>
    <xf numFmtId="0" fontId="33" fillId="0" borderId="61" xfId="0" applyFont="1" applyFill="1" applyBorder="1" applyAlignment="1">
      <alignment horizontal="center"/>
    </xf>
    <xf numFmtId="0" fontId="30" fillId="0" borderId="36" xfId="0" applyFont="1" applyFill="1" applyBorder="1" applyAlignment="1">
      <alignment horizontal="center"/>
    </xf>
    <xf numFmtId="0" fontId="30" fillId="0" borderId="37" xfId="0" applyFont="1" applyFill="1" applyBorder="1" applyAlignment="1">
      <alignment horizontal="center"/>
    </xf>
    <xf numFmtId="0" fontId="30" fillId="0" borderId="39" xfId="0" applyFont="1" applyFill="1" applyBorder="1" applyAlignment="1">
      <alignment horizontal="center"/>
    </xf>
    <xf numFmtId="0" fontId="30" fillId="0" borderId="20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4" fillId="35" borderId="12" xfId="0" applyFont="1" applyFill="1" applyBorder="1" applyAlignment="1">
      <alignment horizontal="center" vertical="center"/>
    </xf>
    <xf numFmtId="0" fontId="34" fillId="35" borderId="51" xfId="0" applyFont="1" applyFill="1" applyBorder="1" applyAlignment="1">
      <alignment horizontal="center" vertical="center"/>
    </xf>
    <xf numFmtId="0" fontId="34" fillId="35" borderId="13" xfId="0" applyFont="1" applyFill="1" applyBorder="1" applyAlignment="1">
      <alignment horizontal="center" vertical="center"/>
    </xf>
    <xf numFmtId="0" fontId="21" fillId="0" borderId="36" xfId="0" applyFont="1" applyBorder="1" applyAlignment="1">
      <alignment horizontal="center"/>
    </xf>
    <xf numFmtId="0" fontId="21" fillId="0" borderId="37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21" fillId="0" borderId="41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33" borderId="42" xfId="0" applyFont="1" applyFill="1" applyBorder="1" applyAlignment="1">
      <alignment horizontal="center"/>
    </xf>
    <xf numFmtId="0" fontId="21" fillId="33" borderId="43" xfId="0" applyFont="1" applyFill="1" applyBorder="1" applyAlignment="1">
      <alignment horizontal="center"/>
    </xf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hidden="1"/>
    <cellStyle name="Calcul" xfId="12" builtinId="22" hidden="1"/>
    <cellStyle name="Cellule liée" xfId="13" builtinId="24" hidden="1"/>
    <cellStyle name="Entrée" xfId="10" builtinId="20" hidden="1"/>
    <cellStyle name="Insatisfaisant" xfId="8" builtinId="27" hidden="1"/>
    <cellStyle name="Milliers [0]" xfId="1" builtinId="6" customBuiltin="1"/>
    <cellStyle name="Neutre" xfId="9" builtinId="28" hidden="1"/>
    <cellStyle name="Normal" xfId="0" builtinId="0" customBuiltin="1"/>
    <cellStyle name="Note" xfId="16" builtinId="10" hidden="1"/>
    <cellStyle name="Satisfaisant" xfId="7" builtinId="26" hidden="1"/>
    <cellStyle name="Sortie" xfId="11" builtinId="21" hidden="1"/>
    <cellStyle name="Texte explicatif" xfId="17" builtinId="53" hidden="1"/>
    <cellStyle name="Titre" xfId="2" builtinId="15" customBuiltin="1"/>
    <cellStyle name="Titre 1" xfId="3" builtinId="16" hidden="1"/>
    <cellStyle name="Titre 2" xfId="4" builtinId="17" customBuilti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0"/>
  <tableStyles count="0" defaultTableStyle="TableStyleMedium2" defaultPivotStyle="PivotStyleLight16"/>
  <colors>
    <mruColors>
      <color rgb="FFCCFFFF"/>
      <color rgb="FF00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Vx_Default Theme">
  <a:themeElements>
    <a:clrScheme name="Victorinox">
      <a:dk1>
        <a:srgbClr val="000000"/>
      </a:dk1>
      <a:lt1>
        <a:srgbClr val="FFFFFF"/>
      </a:lt1>
      <a:dk2>
        <a:srgbClr val="000000"/>
      </a:dk2>
      <a:lt2>
        <a:srgbClr val="CCCCCC"/>
      </a:lt2>
      <a:accent1>
        <a:srgbClr val="B10034"/>
      </a:accent1>
      <a:accent2>
        <a:srgbClr val="CCCCCC"/>
      </a:accent2>
      <a:accent3>
        <a:srgbClr val="808080"/>
      </a:accent3>
      <a:accent4>
        <a:srgbClr val="333333"/>
      </a:accent4>
      <a:accent5>
        <a:srgbClr val="000000"/>
      </a:accent5>
      <a:accent6>
        <a:srgbClr val="EDE8C4"/>
      </a:accent6>
      <a:hlink>
        <a:srgbClr val="333333"/>
      </a:hlink>
      <a:folHlink>
        <a:srgbClr val="333333"/>
      </a:folHlink>
    </a:clrScheme>
    <a:fontScheme name="Vicrorinox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lnDef>
  </a:objectDefaults>
  <a:extraClrSchemeLst>
    <a:extraClrScheme>
      <a:clrScheme name="Victorinox 1">
        <a:dk1>
          <a:srgbClr val="000000"/>
        </a:dk1>
        <a:lt1>
          <a:srgbClr val="FFFFFF"/>
        </a:lt1>
        <a:dk2>
          <a:srgbClr val="000000"/>
        </a:dk2>
        <a:lt2>
          <a:srgbClr val="EDE8C4"/>
        </a:lt2>
        <a:accent1>
          <a:srgbClr val="B10034"/>
        </a:accent1>
        <a:accent2>
          <a:srgbClr val="333333"/>
        </a:accent2>
        <a:accent3>
          <a:srgbClr val="FFFFFF"/>
        </a:accent3>
        <a:accent4>
          <a:srgbClr val="000000"/>
        </a:accent4>
        <a:accent5>
          <a:srgbClr val="D5AAAE"/>
        </a:accent5>
        <a:accent6>
          <a:srgbClr val="2D2D2D"/>
        </a:accent6>
        <a:hlink>
          <a:srgbClr val="666666"/>
        </a:hlink>
        <a:folHlink>
          <a:srgbClr val="B2B2B2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  <a:extLst>
    <a:ext uri="{05A4C25C-085E-4340-85A3-A5531E510DB2}">
      <thm15:themeFamily xmlns:thm15="http://schemas.microsoft.com/office/thememl/2012/main" name="Vx_Default Theme" id="{9CD72136-0914-4BB4-ACFC-21A8392ADC53}" vid="{48B16D2C-0908-48B4-B4D3-1FF57734800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V34"/>
  <sheetViews>
    <sheetView tabSelected="1" topLeftCell="A10" zoomScaleNormal="100" workbookViewId="0">
      <selection activeCell="C24" sqref="C24"/>
    </sheetView>
  </sheetViews>
  <sheetFormatPr baseColWidth="10" defaultColWidth="11.5546875" defaultRowHeight="15" x14ac:dyDescent="0.35"/>
  <cols>
    <col min="1" max="1" width="11.5546875" style="1" bestFit="1" customWidth="1"/>
    <col min="2" max="2" width="3.33203125" style="62" bestFit="1" customWidth="1"/>
    <col min="3" max="4" width="23.44140625" style="1" bestFit="1" customWidth="1"/>
    <col min="5" max="10" width="4.6640625" style="1" customWidth="1"/>
    <col min="11" max="11" width="15.6640625" style="1" customWidth="1"/>
    <col min="12" max="12" width="5.88671875" style="61" customWidth="1"/>
    <col min="13" max="13" width="6.33203125" style="1" bestFit="1" customWidth="1"/>
    <col min="14" max="14" width="21.6640625" style="1" customWidth="1"/>
    <col min="15" max="17" width="9.109375" style="1" bestFit="1" customWidth="1"/>
    <col min="18" max="18" width="7.33203125" style="1" bestFit="1" customWidth="1"/>
    <col min="19" max="19" width="6.88671875" style="1" bestFit="1" customWidth="1"/>
    <col min="20" max="20" width="5.44140625" style="1" bestFit="1" customWidth="1"/>
    <col min="21" max="21" width="10.109375" style="4" bestFit="1" customWidth="1"/>
    <col min="22" max="22" width="7.33203125" style="1" bestFit="1" customWidth="1"/>
    <col min="23" max="16384" width="11.5546875" style="1"/>
  </cols>
  <sheetData>
    <row r="1" spans="1:22" ht="18" customHeight="1" thickBot="1" x14ac:dyDescent="0.45">
      <c r="A1" s="229" t="s">
        <v>54</v>
      </c>
      <c r="B1" s="230"/>
      <c r="C1" s="231"/>
      <c r="D1" s="194" t="s">
        <v>61</v>
      </c>
      <c r="E1" s="195"/>
      <c r="F1" s="255" t="s">
        <v>55</v>
      </c>
      <c r="G1" s="256"/>
      <c r="H1" s="256"/>
      <c r="I1" s="256"/>
      <c r="J1" s="256"/>
      <c r="K1" s="257"/>
      <c r="L1" s="199"/>
      <c r="M1" s="242" t="s">
        <v>54</v>
      </c>
      <c r="N1" s="243"/>
      <c r="O1" s="243"/>
      <c r="P1" s="243"/>
      <c r="Q1" s="243"/>
      <c r="R1" s="243"/>
      <c r="S1" s="243"/>
      <c r="T1" s="243"/>
      <c r="U1" s="244"/>
      <c r="V1" s="245"/>
    </row>
    <row r="2" spans="1:22" ht="18" customHeight="1" thickBot="1" x14ac:dyDescent="0.45">
      <c r="A2" s="226" t="s">
        <v>1</v>
      </c>
      <c r="B2" s="227"/>
      <c r="C2" s="228"/>
      <c r="D2" s="196" t="s">
        <v>62</v>
      </c>
      <c r="E2" s="197"/>
      <c r="F2" s="252" t="s">
        <v>6</v>
      </c>
      <c r="G2" s="253"/>
      <c r="H2" s="253"/>
      <c r="I2" s="253"/>
      <c r="J2" s="253"/>
      <c r="K2" s="254"/>
      <c r="L2" s="199"/>
      <c r="M2" s="141" t="s">
        <v>52</v>
      </c>
      <c r="N2" s="141" t="s">
        <v>40</v>
      </c>
      <c r="O2" s="142">
        <v>1</v>
      </c>
      <c r="P2" s="143">
        <v>2</v>
      </c>
      <c r="Q2" s="143">
        <v>3</v>
      </c>
      <c r="R2" s="144" t="s">
        <v>22</v>
      </c>
      <c r="S2" s="144" t="s">
        <v>23</v>
      </c>
      <c r="T2" s="144" t="s">
        <v>24</v>
      </c>
      <c r="U2" s="145" t="s">
        <v>28</v>
      </c>
      <c r="V2" s="146" t="s">
        <v>25</v>
      </c>
    </row>
    <row r="3" spans="1:22" ht="18" customHeight="1" x14ac:dyDescent="0.4">
      <c r="A3" s="226" t="s">
        <v>2</v>
      </c>
      <c r="B3" s="227"/>
      <c r="C3" s="228"/>
      <c r="D3" s="196" t="s">
        <v>63</v>
      </c>
      <c r="E3" s="197"/>
      <c r="F3" s="249" t="s">
        <v>7</v>
      </c>
      <c r="G3" s="250"/>
      <c r="H3" s="250"/>
      <c r="I3" s="250"/>
      <c r="J3" s="250"/>
      <c r="K3" s="251"/>
      <c r="L3" s="199"/>
      <c r="M3" s="147">
        <v>1</v>
      </c>
      <c r="N3" s="148" t="str">
        <f ca="1">IFERROR(VLOOKUP($M3,'Classement intermédiaire'!$A$2:$K$6,COLUMN('Classement intermédiaire'!C3),FALSE),"")</f>
        <v>US Hésingue</v>
      </c>
      <c r="O3" s="149">
        <f ca="1">IFERROR(VLOOKUP($M3,'Classement intermédiaire'!$A$2:$K$6,COLUMN('Classement intermédiaire'!D3),FALSE),"")</f>
        <v>3</v>
      </c>
      <c r="P3" s="149">
        <f ca="1">IFERROR(VLOOKUP($M3,'Classement intermédiaire'!$A$2:$K$6,COLUMN('Classement intermédiaire'!E3),FALSE),"")</f>
        <v>3</v>
      </c>
      <c r="Q3" s="149">
        <f ca="1">IFERROR(VLOOKUP($M3,'Classement intermédiaire'!$A$2:$K$6,COLUMN('Classement intermédiaire'!F3),FALSE),"")</f>
        <v>3</v>
      </c>
      <c r="R3" s="149">
        <f ca="1">IFERROR(VLOOKUP($M3,'Classement intermédiaire'!$A$2:$K$6,COLUMN('Classement intermédiaire'!G3),FALSE),"")</f>
        <v>6</v>
      </c>
      <c r="S3" s="149">
        <f ca="1">IFERROR(VLOOKUP($M3,'Classement intermédiaire'!$A$2:$K$6,COLUMN('Classement intermédiaire'!H3),FALSE),"")</f>
        <v>3</v>
      </c>
      <c r="T3" s="149">
        <f ca="1">IFERROR(VLOOKUP($M3,'Classement intermédiaire'!$A$2:$K$6,COLUMN('Classement intermédiaire'!I3),FALSE),"")</f>
        <v>3</v>
      </c>
      <c r="U3" s="149">
        <f ca="1">IFERROR(VLOOKUP($M3,'Classement intermédiaire'!$A$2:$K$6,COLUMN('Classement intermédiaire'!J3),FALSE),"")</f>
        <v>11</v>
      </c>
      <c r="V3" s="150">
        <f ca="1">IFERROR(VLOOKUP($M3,'Classement intermédiaire'!$A$2:$K$6,COLUMN('Classement intermédiaire'!K3),FALSE),"")</f>
        <v>9</v>
      </c>
    </row>
    <row r="4" spans="1:22" ht="18" customHeight="1" x14ac:dyDescent="0.4">
      <c r="A4" s="226" t="s">
        <v>3</v>
      </c>
      <c r="B4" s="227"/>
      <c r="C4" s="228"/>
      <c r="D4" s="196" t="s">
        <v>64</v>
      </c>
      <c r="E4" s="197"/>
      <c r="F4" s="249" t="s">
        <v>8</v>
      </c>
      <c r="G4" s="250"/>
      <c r="H4" s="250"/>
      <c r="I4" s="250"/>
      <c r="J4" s="250"/>
      <c r="K4" s="251"/>
      <c r="L4" s="199"/>
      <c r="M4" s="151">
        <v>2</v>
      </c>
      <c r="N4" s="148" t="str">
        <f ca="1">IFERROR(VLOOKUP($M4,'Classement intermédiaire'!$A$2:$K$6,COLUMN('Classement intermédiaire'!C4),FALSE),"")</f>
        <v>FC Rosenau</v>
      </c>
      <c r="O4" s="149">
        <f ca="1">IFERROR(VLOOKUP($M4,'Classement intermédiaire'!$A$2:$K$6,COLUMN('Classement intermédiaire'!D4),FALSE),"")</f>
        <v>3</v>
      </c>
      <c r="P4" s="149">
        <f ca="1">IFERROR(VLOOKUP($M4,'Classement intermédiaire'!$A$2:$K$6,COLUMN('Classement intermédiaire'!E4),FALSE),"")</f>
        <v>3</v>
      </c>
      <c r="Q4" s="149">
        <f ca="1">IFERROR(VLOOKUP($M4,'Classement intermédiaire'!$A$2:$K$6,COLUMN('Classement intermédiaire'!F4),FALSE),"")</f>
        <v>0</v>
      </c>
      <c r="R4" s="149">
        <f ca="1">IFERROR(VLOOKUP($M4,'Classement intermédiaire'!$A$2:$K$6,COLUMN('Classement intermédiaire'!G4),FALSE),"")</f>
        <v>5</v>
      </c>
      <c r="S4" s="149">
        <f ca="1">IFERROR(VLOOKUP($M4,'Classement intermédiaire'!$A$2:$K$6,COLUMN('Classement intermédiaire'!H4),FALSE),"")</f>
        <v>4</v>
      </c>
      <c r="T4" s="149">
        <f ca="1">IFERROR(VLOOKUP($M4,'Classement intermédiaire'!$A$2:$K$6,COLUMN('Classement intermédiaire'!I4),FALSE),"")</f>
        <v>1</v>
      </c>
      <c r="U4" s="149">
        <f ca="1">IFERROR(VLOOKUP($M4,'Classement intermédiaire'!$A$2:$K$6,COLUMN('Classement intermédiaire'!J4),FALSE),"")</f>
        <v>7</v>
      </c>
      <c r="V4" s="150">
        <f ca="1">IFERROR(VLOOKUP($M4,'Classement intermédiaire'!$A$2:$K$6,COLUMN('Classement intermédiaire'!K4),FALSE),"")</f>
        <v>6</v>
      </c>
    </row>
    <row r="5" spans="1:22" ht="18" customHeight="1" thickBot="1" x14ac:dyDescent="0.45">
      <c r="A5" s="223" t="s">
        <v>4</v>
      </c>
      <c r="B5" s="224"/>
      <c r="C5" s="225"/>
      <c r="D5" s="235" t="s">
        <v>65</v>
      </c>
      <c r="E5" s="236"/>
      <c r="F5" s="246" t="s">
        <v>9</v>
      </c>
      <c r="G5" s="247"/>
      <c r="H5" s="247"/>
      <c r="I5" s="247"/>
      <c r="J5" s="247"/>
      <c r="K5" s="248"/>
      <c r="L5" s="199"/>
      <c r="M5" s="151">
        <v>3</v>
      </c>
      <c r="N5" s="148" t="str">
        <f ca="1">IFERROR(VLOOKUP($M5,'Classement intermédiaire'!$A$2:$K$6,COLUMN('Classement intermédiaire'!C5),FALSE),"")</f>
        <v>FC Sierentz II</v>
      </c>
      <c r="O5" s="149">
        <f ca="1">IFERROR(VLOOKUP($M5,'Classement intermédiaire'!$A$2:$K$6,COLUMN('Classement intermédiaire'!D5),FALSE),"")</f>
        <v>0</v>
      </c>
      <c r="P5" s="149">
        <f ca="1">IFERROR(VLOOKUP($M5,'Classement intermédiaire'!$A$2:$K$6,COLUMN('Classement intermédiaire'!E5),FALSE),"")</f>
        <v>0</v>
      </c>
      <c r="Q5" s="149">
        <f ca="1">IFERROR(VLOOKUP($M5,'Classement intermédiaire'!$A$2:$K$6,COLUMN('Classement intermédiaire'!F5),FALSE),"")</f>
        <v>3</v>
      </c>
      <c r="R5" s="149">
        <f ca="1">IFERROR(VLOOKUP($M5,'Classement intermédiaire'!$A$2:$K$6,COLUMN('Classement intermédiaire'!G5),FALSE),"")</f>
        <v>4</v>
      </c>
      <c r="S5" s="149">
        <f ca="1">IFERROR(VLOOKUP($M5,'Classement intermédiaire'!$A$2:$K$6,COLUMN('Classement intermédiaire'!H5),FALSE),"")</f>
        <v>5</v>
      </c>
      <c r="T5" s="149">
        <f ca="1">IFERROR(VLOOKUP($M5,'Classement intermédiaire'!$A$2:$K$6,COLUMN('Classement intermédiaire'!I5),FALSE),"")</f>
        <v>-1</v>
      </c>
      <c r="U5" s="149">
        <f ca="1">IFERROR(VLOOKUP($M5,'Classement intermédiaire'!$A$2:$K$6,COLUMN('Classement intermédiaire'!J5),FALSE),"")</f>
        <v>6</v>
      </c>
      <c r="V5" s="150">
        <f ca="1">IFERROR(VLOOKUP($M5,'Classement intermédiaire'!$A$2:$K$6,COLUMN('Classement intermédiaire'!K5),FALSE),"")</f>
        <v>3</v>
      </c>
    </row>
    <row r="6" spans="1:22" ht="18" customHeight="1" thickBot="1" x14ac:dyDescent="0.4">
      <c r="A6" s="222"/>
      <c r="B6" s="222"/>
      <c r="C6" s="222"/>
      <c r="D6" s="222"/>
      <c r="E6" s="222"/>
      <c r="F6" s="222"/>
      <c r="G6" s="222"/>
      <c r="H6" s="222"/>
      <c r="I6" s="222"/>
      <c r="J6" s="222"/>
      <c r="K6" s="222"/>
      <c r="L6" s="199"/>
      <c r="M6" s="152">
        <v>4</v>
      </c>
      <c r="N6" s="153" t="str">
        <f ca="1">IFERROR(VLOOKUP($M6,'Classement intermédiaire'!$A$2:$K$6,COLUMN('Classement intermédiaire'!C6),FALSE),"")</f>
        <v>ASCCO Helfrantzkirch</v>
      </c>
      <c r="O6" s="154">
        <f ca="1">IFERROR(VLOOKUP($M6,'Classement intermédiaire'!$A$2:$K$6,COLUMN('Classement intermédiaire'!D6),FALSE),"")</f>
        <v>0</v>
      </c>
      <c r="P6" s="154">
        <f ca="1">IFERROR(VLOOKUP($M6,'Classement intermédiaire'!$A$2:$K$6,COLUMN('Classement intermédiaire'!E6),FALSE),"")</f>
        <v>0</v>
      </c>
      <c r="Q6" s="154">
        <f ca="1">IFERROR(VLOOKUP($M6,'Classement intermédiaire'!$A$2:$K$6,COLUMN('Classement intermédiaire'!F6),FALSE),"")</f>
        <v>0</v>
      </c>
      <c r="R6" s="154">
        <f ca="1">IFERROR(VLOOKUP($M6,'Classement intermédiaire'!$A$2:$K$6,COLUMN('Classement intermédiaire'!G6),FALSE),"")</f>
        <v>3</v>
      </c>
      <c r="S6" s="154">
        <f ca="1">IFERROR(VLOOKUP($M6,'Classement intermédiaire'!$A$2:$K$6,COLUMN('Classement intermédiaire'!H6),FALSE),"")</f>
        <v>6</v>
      </c>
      <c r="T6" s="154">
        <f ca="1">IFERROR(VLOOKUP($M6,'Classement intermédiaire'!$A$2:$K$6,COLUMN('Classement intermédiaire'!I6),FALSE),"")</f>
        <v>-3</v>
      </c>
      <c r="U6" s="154">
        <f ca="1">IFERROR(VLOOKUP($M6,'Classement intermédiaire'!$A$2:$K$6,COLUMN('Classement intermédiaire'!J6),FALSE),"")</f>
        <v>8</v>
      </c>
      <c r="V6" s="155">
        <f ca="1">IFERROR(VLOOKUP($M6,'Classement intermédiaire'!$A$2:$K$6,COLUMN('Classement intermédiaire'!K6),FALSE),"")</f>
        <v>0</v>
      </c>
    </row>
    <row r="7" spans="1:22" ht="18" customHeight="1" thickBot="1" x14ac:dyDescent="0.4">
      <c r="A7" s="74" t="s">
        <v>60</v>
      </c>
      <c r="B7" s="75" t="s">
        <v>10</v>
      </c>
      <c r="C7" s="220" t="s">
        <v>58</v>
      </c>
      <c r="D7" s="219"/>
      <c r="E7" s="218" t="s">
        <v>59</v>
      </c>
      <c r="F7" s="219"/>
      <c r="G7" s="220" t="s">
        <v>19</v>
      </c>
      <c r="H7" s="221"/>
      <c r="I7" s="220" t="s">
        <v>20</v>
      </c>
      <c r="J7" s="219"/>
      <c r="K7" s="74" t="s">
        <v>49</v>
      </c>
      <c r="L7" s="199"/>
      <c r="M7" s="198"/>
      <c r="N7" s="198"/>
      <c r="O7" s="198"/>
      <c r="P7" s="198"/>
      <c r="Q7" s="198"/>
      <c r="R7" s="198"/>
      <c r="S7" s="198"/>
      <c r="T7" s="198"/>
      <c r="U7" s="198"/>
      <c r="V7" s="198"/>
    </row>
    <row r="8" spans="1:22" ht="18" customHeight="1" thickBot="1" x14ac:dyDescent="0.4">
      <c r="A8" s="76">
        <v>43309</v>
      </c>
      <c r="B8" s="77">
        <v>1</v>
      </c>
      <c r="C8" s="78" t="str">
        <f>A2</f>
        <v>FC Rosenau</v>
      </c>
      <c r="D8" s="79" t="str">
        <f>A3</f>
        <v>FC Sierentz II</v>
      </c>
      <c r="E8" s="80">
        <v>1</v>
      </c>
      <c r="F8" s="81">
        <v>0</v>
      </c>
      <c r="G8" s="82"/>
      <c r="H8" s="83"/>
      <c r="I8" s="82">
        <v>2</v>
      </c>
      <c r="J8" s="81">
        <v>3</v>
      </c>
      <c r="K8" s="84"/>
      <c r="L8" s="199"/>
      <c r="M8" s="258" t="s">
        <v>55</v>
      </c>
      <c r="N8" s="259"/>
      <c r="O8" s="259"/>
      <c r="P8" s="259"/>
      <c r="Q8" s="259"/>
      <c r="R8" s="259"/>
      <c r="S8" s="259"/>
      <c r="T8" s="259"/>
      <c r="U8" s="260"/>
      <c r="V8" s="261"/>
    </row>
    <row r="9" spans="1:22" ht="18" customHeight="1" thickBot="1" x14ac:dyDescent="0.4">
      <c r="A9" s="85">
        <v>43309</v>
      </c>
      <c r="B9" s="86">
        <v>2</v>
      </c>
      <c r="C9" s="87" t="str">
        <f>F2</f>
        <v>All. Folg/Muespach</v>
      </c>
      <c r="D9" s="88" t="str">
        <f>F3</f>
        <v>FC Kembs Réunis II</v>
      </c>
      <c r="E9" s="89">
        <v>1</v>
      </c>
      <c r="F9" s="90">
        <v>0</v>
      </c>
      <c r="G9" s="91"/>
      <c r="H9" s="92"/>
      <c r="I9" s="91">
        <v>1</v>
      </c>
      <c r="J9" s="90">
        <v>3</v>
      </c>
      <c r="K9" s="93"/>
      <c r="L9" s="199"/>
      <c r="M9" s="156" t="s">
        <v>52</v>
      </c>
      <c r="N9" s="156" t="s">
        <v>40</v>
      </c>
      <c r="O9" s="157">
        <v>1</v>
      </c>
      <c r="P9" s="158">
        <v>2</v>
      </c>
      <c r="Q9" s="158">
        <v>3</v>
      </c>
      <c r="R9" s="159" t="s">
        <v>22</v>
      </c>
      <c r="S9" s="159" t="s">
        <v>23</v>
      </c>
      <c r="T9" s="159" t="s">
        <v>24</v>
      </c>
      <c r="U9" s="160" t="s">
        <v>28</v>
      </c>
      <c r="V9" s="161" t="s">
        <v>25</v>
      </c>
    </row>
    <row r="10" spans="1:22" ht="18" customHeight="1" x14ac:dyDescent="0.35">
      <c r="A10" s="94">
        <v>43309</v>
      </c>
      <c r="B10" s="95">
        <v>3</v>
      </c>
      <c r="C10" s="96" t="str">
        <f>A4</f>
        <v>ASCCO Helfrantzkirch</v>
      </c>
      <c r="D10" s="97" t="str">
        <f>A5</f>
        <v>US Hésingue</v>
      </c>
      <c r="E10" s="98">
        <v>0</v>
      </c>
      <c r="F10" s="99">
        <v>1</v>
      </c>
      <c r="G10" s="100"/>
      <c r="H10" s="101"/>
      <c r="I10" s="100">
        <v>2</v>
      </c>
      <c r="J10" s="99">
        <v>3</v>
      </c>
      <c r="K10" s="102"/>
      <c r="L10" s="199"/>
      <c r="M10" s="162">
        <v>1</v>
      </c>
      <c r="N10" s="163" t="str">
        <f ca="1">IFERROR(VLOOKUP($M10,'Classement intermédiaire'!$A$10:$K$13,COLUMN('Classement intermédiaire'!C10),FALSE),"")</f>
        <v>All. Folg/Muespach</v>
      </c>
      <c r="O10" s="164">
        <f ca="1">IFERROR(VLOOKUP($M10,'Classement intermédiaire'!$A$10:$K$13,COLUMN('Classement intermédiaire'!D10),FALSE),"")</f>
        <v>3</v>
      </c>
      <c r="P10" s="165">
        <f ca="1">IFERROR(VLOOKUP($M10,'Classement intermédiaire'!$A$10:$K$13,COLUMN('Classement intermédiaire'!E10),FALSE),"")</f>
        <v>2</v>
      </c>
      <c r="Q10" s="165">
        <f ca="1">IFERROR(VLOOKUP($M10,'Classement intermédiaire'!$A$10:$K$13,COLUMN('Classement intermédiaire'!F10),FALSE),"")</f>
        <v>3</v>
      </c>
      <c r="R10" s="165">
        <f ca="1">IFERROR(VLOOKUP($M10,'Classement intermédiaire'!$A$10:$K$13,COLUMN('Classement intermédiaire'!G10),FALSE),"")</f>
        <v>5</v>
      </c>
      <c r="S10" s="165">
        <f ca="1">IFERROR(VLOOKUP($M10,'Classement intermédiaire'!$A$10:$K$13,COLUMN('Classement intermédiaire'!H10),FALSE),"")</f>
        <v>1</v>
      </c>
      <c r="T10" s="165">
        <f ca="1">IFERROR(VLOOKUP($M10,'Classement intermédiaire'!$A$10:$K$13,COLUMN('Classement intermédiaire'!I10),FALSE),"")</f>
        <v>4</v>
      </c>
      <c r="U10" s="166">
        <f ca="1">IFERROR(VLOOKUP($M10,'Classement intermédiaire'!$A$10:$K$13,COLUMN('Classement intermédiaire'!J10),FALSE),"")</f>
        <v>8</v>
      </c>
      <c r="V10" s="167">
        <f ca="1">IFERROR(VLOOKUP($M10,'Classement intermédiaire'!$A$10:$K$13,COLUMN('Classement intermédiaire'!K10),FALSE),"")</f>
        <v>8</v>
      </c>
    </row>
    <row r="11" spans="1:22" ht="18" customHeight="1" x14ac:dyDescent="0.35">
      <c r="A11" s="85">
        <v>43309</v>
      </c>
      <c r="B11" s="86">
        <v>4</v>
      </c>
      <c r="C11" s="87" t="str">
        <f>F4</f>
        <v>FC Village-Neuf</v>
      </c>
      <c r="D11" s="88" t="str">
        <f>F5</f>
        <v>FC Hirtzbach</v>
      </c>
      <c r="E11" s="89">
        <v>0</v>
      </c>
      <c r="F11" s="90">
        <v>2</v>
      </c>
      <c r="G11" s="91"/>
      <c r="H11" s="92"/>
      <c r="I11" s="91">
        <v>3</v>
      </c>
      <c r="J11" s="90">
        <v>2</v>
      </c>
      <c r="K11" s="93"/>
      <c r="L11" s="199"/>
      <c r="M11" s="168">
        <v>2</v>
      </c>
      <c r="N11" s="93" t="str">
        <f ca="1">IFERROR(VLOOKUP($M11,'Classement intermédiaire'!$A$10:$K$13,COLUMN('Classement intermédiaire'!C11),FALSE),"")</f>
        <v>FC Village-Neuf</v>
      </c>
      <c r="O11" s="87">
        <f ca="1">IFERROR(VLOOKUP($M11,'Classement intermédiaire'!$A$10:$K$13,COLUMN('Classement intermédiaire'!D11),FALSE),"")</f>
        <v>0</v>
      </c>
      <c r="P11" s="169">
        <f ca="1">IFERROR(VLOOKUP($M11,'Classement intermédiaire'!$A$10:$K$13,COLUMN('Classement intermédiaire'!E11),FALSE),"")</f>
        <v>1</v>
      </c>
      <c r="Q11" s="169">
        <f ca="1">IFERROR(VLOOKUP($M11,'Classement intermédiaire'!$A$10:$K$13,COLUMN('Classement intermédiaire'!F11),FALSE),"")</f>
        <v>3</v>
      </c>
      <c r="R11" s="165">
        <f ca="1">IFERROR(VLOOKUP($M11,'Classement intermédiaire'!$A$10:$K$13,COLUMN('Classement intermédiaire'!G11),FALSE),"")</f>
        <v>3</v>
      </c>
      <c r="S11" s="165">
        <f ca="1">IFERROR(VLOOKUP($M11,'Classement intermédiaire'!$A$10:$K$13,COLUMN('Classement intermédiaire'!H11),FALSE),"")</f>
        <v>3</v>
      </c>
      <c r="T11" s="165">
        <f ca="1">IFERROR(VLOOKUP($M11,'Classement intermédiaire'!$A$10:$K$13,COLUMN('Classement intermédiaire'!I11),FALSE),"")</f>
        <v>0</v>
      </c>
      <c r="U11" s="166">
        <f ca="1">IFERROR(VLOOKUP($M11,'Classement intermédiaire'!$A$10:$K$13,COLUMN('Classement intermédiaire'!J11),FALSE),"")</f>
        <v>9</v>
      </c>
      <c r="V11" s="167">
        <f ca="1">IFERROR(VLOOKUP($M11,'Classement intermédiaire'!$A$10:$K$13,COLUMN('Classement intermédiaire'!K11),FALSE),"")</f>
        <v>4</v>
      </c>
    </row>
    <row r="12" spans="1:22" ht="18" customHeight="1" x14ac:dyDescent="0.35">
      <c r="A12" s="103">
        <v>43312</v>
      </c>
      <c r="B12" s="95">
        <v>5</v>
      </c>
      <c r="C12" s="96" t="str">
        <f>A2</f>
        <v>FC Rosenau</v>
      </c>
      <c r="D12" s="97" t="str">
        <f>A4</f>
        <v>ASCCO Helfrantzkirch</v>
      </c>
      <c r="E12" s="98">
        <v>3</v>
      </c>
      <c r="F12" s="99">
        <v>2</v>
      </c>
      <c r="G12" s="100"/>
      <c r="H12" s="101"/>
      <c r="I12" s="100">
        <v>1</v>
      </c>
      <c r="J12" s="99">
        <v>3</v>
      </c>
      <c r="K12" s="102"/>
      <c r="L12" s="199"/>
      <c r="M12" s="168">
        <v>3</v>
      </c>
      <c r="N12" s="93" t="str">
        <f ca="1">IFERROR(VLOOKUP($M12,'Classement intermédiaire'!$A$10:$K$13,COLUMN('Classement intermédiaire'!C12),FALSE),"")</f>
        <v>FC Kembs Réunis II</v>
      </c>
      <c r="O12" s="87">
        <f ca="1">IFERROR(VLOOKUP($M12,'Classement intermédiaire'!$A$10:$K$13,COLUMN('Classement intermédiaire'!D12),FALSE),"")</f>
        <v>0</v>
      </c>
      <c r="P12" s="169">
        <f ca="1">IFERROR(VLOOKUP($M12,'Classement intermédiaire'!$A$10:$K$13,COLUMN('Classement intermédiaire'!E12),FALSE),"")</f>
        <v>3</v>
      </c>
      <c r="Q12" s="169">
        <f ca="1">IFERROR(VLOOKUP($M12,'Classement intermédiaire'!$A$10:$K$13,COLUMN('Classement intermédiaire'!F12),FALSE),"")</f>
        <v>0</v>
      </c>
      <c r="R12" s="165">
        <f ca="1">IFERROR(VLOOKUP($M12,'Classement intermédiaire'!$A$10:$K$13,COLUMN('Classement intermédiaire'!G12),FALSE),"")</f>
        <v>1</v>
      </c>
      <c r="S12" s="165">
        <f ca="1">IFERROR(VLOOKUP($M12,'Classement intermédiaire'!$A$10:$K$13,COLUMN('Classement intermédiaire'!H12),FALSE),"")</f>
        <v>3</v>
      </c>
      <c r="T12" s="165">
        <f ca="1">IFERROR(VLOOKUP($M12,'Classement intermédiaire'!$A$10:$K$13,COLUMN('Classement intermédiaire'!I12),FALSE),"")</f>
        <v>-2</v>
      </c>
      <c r="U12" s="166">
        <f ca="1">IFERROR(VLOOKUP($M12,'Classement intermédiaire'!$A$10:$K$13,COLUMN('Classement intermédiaire'!J12),FALSE),"")</f>
        <v>5</v>
      </c>
      <c r="V12" s="167">
        <f ca="1">IFERROR(VLOOKUP($M12,'Classement intermédiaire'!$A$10:$K$13,COLUMN('Classement intermédiaire'!K12),FALSE),"")</f>
        <v>3</v>
      </c>
    </row>
    <row r="13" spans="1:22" ht="18" customHeight="1" thickBot="1" x14ac:dyDescent="0.4">
      <c r="A13" s="104">
        <v>43312</v>
      </c>
      <c r="B13" s="86">
        <v>6</v>
      </c>
      <c r="C13" s="87" t="str">
        <f>F2</f>
        <v>All. Folg/Muespach</v>
      </c>
      <c r="D13" s="88" t="str">
        <f>F4</f>
        <v>FC Village-Neuf</v>
      </c>
      <c r="E13" s="89">
        <v>1</v>
      </c>
      <c r="F13" s="90">
        <v>1</v>
      </c>
      <c r="G13" s="91">
        <v>2</v>
      </c>
      <c r="H13" s="92">
        <v>1</v>
      </c>
      <c r="I13" s="91">
        <v>4</v>
      </c>
      <c r="J13" s="90">
        <v>5</v>
      </c>
      <c r="K13" s="93"/>
      <c r="L13" s="199"/>
      <c r="M13" s="170">
        <v>4</v>
      </c>
      <c r="N13" s="171" t="str">
        <f ca="1">IFERROR(VLOOKUP($M13,'Classement intermédiaire'!$A$10:$K$13,COLUMN('Classement intermédiaire'!C13),FALSE),"")</f>
        <v>FC Hirtzbach</v>
      </c>
      <c r="O13" s="172">
        <f ca="1">IFERROR(VLOOKUP($M13,'Classement intermédiaire'!$A$10:$K$13,COLUMN('Classement intermédiaire'!D13),FALSE),"")</f>
        <v>3</v>
      </c>
      <c r="P13" s="173">
        <f ca="1">IFERROR(VLOOKUP($M13,'Classement intermédiaire'!$A$10:$K$13,COLUMN('Classement intermédiaire'!E13),FALSE),"")</f>
        <v>0</v>
      </c>
      <c r="Q13" s="173">
        <f ca="1">IFERROR(VLOOKUP($M13,'Classement intermédiaire'!$A$10:$K$13,COLUMN('Classement intermédiaire'!F13),FALSE),"")</f>
        <v>0</v>
      </c>
      <c r="R13" s="174">
        <f ca="1">IFERROR(VLOOKUP($M13,'Classement intermédiaire'!$A$10:$K$13,COLUMN('Classement intermédiaire'!G13),FALSE),"")</f>
        <v>2</v>
      </c>
      <c r="S13" s="174">
        <f ca="1">IFERROR(VLOOKUP($M13,'Classement intermédiaire'!$A$10:$K$13,COLUMN('Classement intermédiaire'!H13),FALSE),"")</f>
        <v>4</v>
      </c>
      <c r="T13" s="174">
        <f ca="1">IFERROR(VLOOKUP($M13,'Classement intermédiaire'!$A$10:$K$13,COLUMN('Classement intermédiaire'!I13),FALSE),"")</f>
        <v>-2</v>
      </c>
      <c r="U13" s="175">
        <f ca="1">IFERROR(VLOOKUP($M13,'Classement intermédiaire'!$A$10:$K$13,COLUMN('Classement intermédiaire'!J13),FALSE),"")</f>
        <v>8</v>
      </c>
      <c r="V13" s="176">
        <f ca="1">IFERROR(VLOOKUP($M13,'Classement intermédiaire'!$A$10:$K$13,COLUMN('Classement intermédiaire'!K13),FALSE),"")</f>
        <v>3</v>
      </c>
    </row>
    <row r="14" spans="1:22" ht="18" customHeight="1" thickBot="1" x14ac:dyDescent="0.4">
      <c r="A14" s="103">
        <v>43313</v>
      </c>
      <c r="B14" s="95">
        <v>7</v>
      </c>
      <c r="C14" s="96" t="str">
        <f>A3</f>
        <v>FC Sierentz II</v>
      </c>
      <c r="D14" s="97" t="str">
        <f>A5</f>
        <v>US Hésingue</v>
      </c>
      <c r="E14" s="98">
        <v>2</v>
      </c>
      <c r="F14" s="99">
        <v>3</v>
      </c>
      <c r="G14" s="100"/>
      <c r="H14" s="101"/>
      <c r="I14" s="100">
        <v>1</v>
      </c>
      <c r="J14" s="99">
        <v>3</v>
      </c>
      <c r="K14" s="102"/>
      <c r="L14" s="199"/>
      <c r="M14" s="200"/>
      <c r="N14" s="200"/>
      <c r="O14" s="200"/>
      <c r="P14" s="200"/>
      <c r="Q14" s="200"/>
      <c r="R14" s="200"/>
      <c r="S14" s="200"/>
      <c r="T14" s="200"/>
      <c r="U14" s="200"/>
      <c r="V14" s="200"/>
    </row>
    <row r="15" spans="1:22" ht="18" customHeight="1" thickBot="1" x14ac:dyDescent="0.4">
      <c r="A15" s="104">
        <v>43313</v>
      </c>
      <c r="B15" s="86">
        <v>8</v>
      </c>
      <c r="C15" s="87" t="str">
        <f>F3</f>
        <v>FC Kembs Réunis II</v>
      </c>
      <c r="D15" s="88" t="str">
        <f>F5</f>
        <v>FC Hirtzbach</v>
      </c>
      <c r="E15" s="89">
        <v>1</v>
      </c>
      <c r="F15" s="90">
        <v>0</v>
      </c>
      <c r="G15" s="91"/>
      <c r="H15" s="92"/>
      <c r="I15" s="91">
        <v>1</v>
      </c>
      <c r="J15" s="90">
        <v>5</v>
      </c>
      <c r="K15" s="93"/>
      <c r="L15" s="199"/>
      <c r="M15" s="237" t="s">
        <v>56</v>
      </c>
      <c r="N15" s="238"/>
      <c r="O15" s="201" t="s">
        <v>68</v>
      </c>
      <c r="P15" s="202"/>
      <c r="Q15" s="203"/>
      <c r="R15" s="239" t="s">
        <v>57</v>
      </c>
      <c r="S15" s="240"/>
      <c r="T15" s="240"/>
      <c r="U15" s="240"/>
      <c r="V15" s="241"/>
    </row>
    <row r="16" spans="1:22" ht="18" customHeight="1" x14ac:dyDescent="0.35">
      <c r="A16" s="104">
        <v>43316</v>
      </c>
      <c r="B16" s="86">
        <v>9</v>
      </c>
      <c r="C16" s="87" t="str">
        <f>F3</f>
        <v>FC Kembs Réunis II</v>
      </c>
      <c r="D16" s="88" t="str">
        <f>F4</f>
        <v>FC Village-Neuf</v>
      </c>
      <c r="E16" s="89">
        <v>0</v>
      </c>
      <c r="F16" s="90">
        <v>2</v>
      </c>
      <c r="G16" s="91"/>
      <c r="H16" s="92"/>
      <c r="I16" s="91">
        <v>1</v>
      </c>
      <c r="J16" s="90">
        <v>1</v>
      </c>
      <c r="K16" s="93"/>
      <c r="L16" s="199"/>
      <c r="M16" s="177">
        <v>1</v>
      </c>
      <c r="N16" s="177" t="str">
        <f>IF(AND(E27&lt;&gt;0,F27&lt;&gt;0),IF(E27&gt;F27,C27,IF(E27=F27,IF(G27&gt;H27,C27,D27),D27)),"")</f>
        <v/>
      </c>
      <c r="O16" s="204"/>
      <c r="P16" s="205"/>
      <c r="Q16" s="206"/>
      <c r="R16" s="180">
        <f ca="1">SMALL('Classement intermédiaire'!$B$17:$B$24,ROW(R16)-ROW($R$15))</f>
        <v>1.0000000200000001</v>
      </c>
      <c r="S16" s="265" t="str">
        <f ca="1">VLOOKUP(R16,'Classement intermédiaire'!$B$17:$C$24,2,FALSE)</f>
        <v>US Hésingue</v>
      </c>
      <c r="T16" s="266"/>
      <c r="U16" s="267"/>
      <c r="V16" s="180">
        <f ca="1">VLOOKUP(R16,'Classement intermédiaire'!$B$17:$G$24,6,FALSE)</f>
        <v>11</v>
      </c>
    </row>
    <row r="17" spans="1:22" ht="18" customHeight="1" x14ac:dyDescent="0.35">
      <c r="A17" s="104">
        <v>43316</v>
      </c>
      <c r="B17" s="86">
        <v>10</v>
      </c>
      <c r="C17" s="87" t="str">
        <f>F2</f>
        <v>All. Folg/Muespach</v>
      </c>
      <c r="D17" s="88" t="str">
        <f>F5</f>
        <v>FC Hirtzbach</v>
      </c>
      <c r="E17" s="89">
        <v>3</v>
      </c>
      <c r="F17" s="90">
        <v>0</v>
      </c>
      <c r="G17" s="91"/>
      <c r="H17" s="92"/>
      <c r="I17" s="91">
        <v>3</v>
      </c>
      <c r="J17" s="90">
        <v>1</v>
      </c>
      <c r="K17" s="93"/>
      <c r="L17" s="199"/>
      <c r="M17" s="178">
        <v>2</v>
      </c>
      <c r="N17" s="131" t="str">
        <f>IF(AND(E27&lt;&gt;0,F27&lt;&gt;0),IF(N16=C27,D27,C27),"")</f>
        <v/>
      </c>
      <c r="O17" s="204"/>
      <c r="P17" s="205"/>
      <c r="Q17" s="206"/>
      <c r="R17" s="178">
        <f ca="1">SMALL('Classement intermédiaire'!$B$17:$B$24,ROW(R17)-ROW($R$15))</f>
        <v>2.0000000230000001</v>
      </c>
      <c r="S17" s="232" t="str">
        <f ca="1">VLOOKUP(R17,'Classement intermédiaire'!$B$17:$C$24,2,FALSE)</f>
        <v>FC Village-Neuf</v>
      </c>
      <c r="T17" s="233"/>
      <c r="U17" s="234"/>
      <c r="V17" s="131">
        <f ca="1">VLOOKUP(R17,'Classement intermédiaire'!$B$17:$G$24,6,FALSE)</f>
        <v>9</v>
      </c>
    </row>
    <row r="18" spans="1:22" ht="18" customHeight="1" x14ac:dyDescent="0.35">
      <c r="A18" s="103">
        <v>43316</v>
      </c>
      <c r="B18" s="95">
        <v>11</v>
      </c>
      <c r="C18" s="96" t="str">
        <f>A2</f>
        <v>FC Rosenau</v>
      </c>
      <c r="D18" s="97" t="str">
        <f>A5</f>
        <v>US Hésingue</v>
      </c>
      <c r="E18" s="98">
        <v>1</v>
      </c>
      <c r="F18" s="99">
        <v>2</v>
      </c>
      <c r="G18" s="100"/>
      <c r="H18" s="101"/>
      <c r="I18" s="100">
        <v>4</v>
      </c>
      <c r="J18" s="99">
        <v>5</v>
      </c>
      <c r="K18" s="102"/>
      <c r="L18" s="199"/>
      <c r="M18" s="178">
        <v>3</v>
      </c>
      <c r="N18" s="131" t="str">
        <f>IF(AND(E26&lt;&gt;0,F26&lt;&gt;0),IF(E26&gt;F26,C26,IF(E26=F26,IF(G26&gt;H26,C26,D26),D26)),"")</f>
        <v/>
      </c>
      <c r="O18" s="204"/>
      <c r="P18" s="205"/>
      <c r="Q18" s="206"/>
      <c r="R18" s="178">
        <f ca="1">SMALL('Classement intermédiaire'!$B$17:$B$24,ROW(R18)-ROW($R$15))</f>
        <v>3.0000000189999998</v>
      </c>
      <c r="S18" s="232" t="str">
        <f ca="1">VLOOKUP(R18,'Classement intermédiaire'!$B$17:$C$24,2,FALSE)</f>
        <v>ASCCO Helfrantzkirch</v>
      </c>
      <c r="T18" s="233"/>
      <c r="U18" s="234"/>
      <c r="V18" s="131">
        <f ca="1">VLOOKUP(R18,'Classement intermédiaire'!$B$17:$G$24,6,FALSE)</f>
        <v>8</v>
      </c>
    </row>
    <row r="19" spans="1:22" ht="18" customHeight="1" thickBot="1" x14ac:dyDescent="0.4">
      <c r="A19" s="105">
        <v>43316</v>
      </c>
      <c r="B19" s="106">
        <v>12</v>
      </c>
      <c r="C19" s="107" t="str">
        <f>A3</f>
        <v>FC Sierentz II</v>
      </c>
      <c r="D19" s="108" t="str">
        <f>A4</f>
        <v>ASCCO Helfrantzkirch</v>
      </c>
      <c r="E19" s="109">
        <v>2</v>
      </c>
      <c r="F19" s="110">
        <v>1</v>
      </c>
      <c r="G19" s="111"/>
      <c r="H19" s="112"/>
      <c r="I19" s="111">
        <v>2</v>
      </c>
      <c r="J19" s="110">
        <v>3</v>
      </c>
      <c r="K19" s="113"/>
      <c r="L19" s="199"/>
      <c r="M19" s="178">
        <v>4</v>
      </c>
      <c r="N19" s="131" t="str">
        <f>IF(AND(E26&lt;&gt;0,F26&lt;&gt;0),IF(N18=C26,D26,C26),"")</f>
        <v/>
      </c>
      <c r="O19" s="204"/>
      <c r="P19" s="205"/>
      <c r="Q19" s="206"/>
      <c r="R19" s="178">
        <f ca="1">SMALL('Classement intermédiaire'!$B$17:$B$24,ROW(R19)-ROW($R$15))</f>
        <v>3.000000021</v>
      </c>
      <c r="S19" s="232" t="str">
        <f ca="1">VLOOKUP(R19,'Classement intermédiaire'!$B$17:$C$24,2,FALSE)</f>
        <v>All. Folg/Muespach</v>
      </c>
      <c r="T19" s="233"/>
      <c r="U19" s="234"/>
      <c r="V19" s="131">
        <f ca="1">VLOOKUP(R19,'Classement intermédiaire'!$B$17:$G$24,6,FALSE)</f>
        <v>8</v>
      </c>
    </row>
    <row r="20" spans="1:22" ht="18" customHeight="1" x14ac:dyDescent="0.35">
      <c r="A20" s="114">
        <v>43319</v>
      </c>
      <c r="B20" s="115">
        <v>13</v>
      </c>
      <c r="C20" s="116" t="str">
        <f ca="1">N3</f>
        <v>US Hésingue</v>
      </c>
      <c r="D20" s="117" t="str">
        <f ca="1">N11</f>
        <v>FC Village-Neuf</v>
      </c>
      <c r="E20" s="118">
        <v>2</v>
      </c>
      <c r="F20" s="119">
        <v>0</v>
      </c>
      <c r="G20" s="120"/>
      <c r="H20" s="121"/>
      <c r="I20" s="120"/>
      <c r="J20" s="119"/>
      <c r="K20" s="122"/>
      <c r="L20" s="199"/>
      <c r="M20" s="178">
        <v>5</v>
      </c>
      <c r="N20" s="131" t="str">
        <f ca="1">IF(AND(E25&lt;&gt;0,F25&lt;&gt;0),IF(E25&gt;F25,C25,IF(E25=F25,IF(G25&gt;H25,C25,D25),D25)),"")</f>
        <v>ASCCO Helfrantzkirch</v>
      </c>
      <c r="O20" s="204"/>
      <c r="P20" s="205"/>
      <c r="Q20" s="206"/>
      <c r="R20" s="178">
        <f ca="1">SMALL('Classement intermédiaire'!$B$17:$B$24,ROW(R20)-ROW($R$15))</f>
        <v>3.0000000240000002</v>
      </c>
      <c r="S20" s="232" t="str">
        <f ca="1">VLOOKUP(R20,'Classement intermédiaire'!$B$17:$C$24,2,FALSE)</f>
        <v>FC Hirtzbach</v>
      </c>
      <c r="T20" s="233"/>
      <c r="U20" s="234"/>
      <c r="V20" s="131">
        <f ca="1">VLOOKUP(R20,'Classement intermédiaire'!$B$17:$G$24,6,FALSE)</f>
        <v>8</v>
      </c>
    </row>
    <row r="21" spans="1:22" ht="18" customHeight="1" x14ac:dyDescent="0.35">
      <c r="A21" s="123">
        <v>43319</v>
      </c>
      <c r="B21" s="124">
        <v>14</v>
      </c>
      <c r="C21" s="125" t="str">
        <f ca="1">N5</f>
        <v>FC Sierentz II</v>
      </c>
      <c r="D21" s="126" t="str">
        <f ca="1">N13</f>
        <v>FC Hirtzbach</v>
      </c>
      <c r="E21" s="127">
        <v>2</v>
      </c>
      <c r="F21" s="128">
        <v>3</v>
      </c>
      <c r="G21" s="129"/>
      <c r="H21" s="130"/>
      <c r="I21" s="129"/>
      <c r="J21" s="128"/>
      <c r="K21" s="131"/>
      <c r="L21" s="199"/>
      <c r="M21" s="178">
        <v>6</v>
      </c>
      <c r="N21" s="131" t="str">
        <f ca="1">IF(AND(E25&lt;&gt;0,F25&lt;&gt;0),IF(N20=C25,D25,C25),"")</f>
        <v>FC Hirtzbach</v>
      </c>
      <c r="O21" s="204"/>
      <c r="P21" s="205"/>
      <c r="Q21" s="206"/>
      <c r="R21" s="178">
        <f ca="1">SMALL('Classement intermédiaire'!$B$17:$B$24,ROW(R21)-ROW($R$15))</f>
        <v>6.0000000169999996</v>
      </c>
      <c r="S21" s="232" t="str">
        <f ca="1">VLOOKUP(R21,'Classement intermédiaire'!$B$17:$C$24,2,FALSE)</f>
        <v>FC Rosenau</v>
      </c>
      <c r="T21" s="233"/>
      <c r="U21" s="234"/>
      <c r="V21" s="131">
        <f ca="1">VLOOKUP(R21,'Classement intermédiaire'!$B$17:$G$24,6,FALSE)</f>
        <v>7</v>
      </c>
    </row>
    <row r="22" spans="1:22" ht="18" customHeight="1" x14ac:dyDescent="0.35">
      <c r="A22" s="123">
        <v>43320</v>
      </c>
      <c r="B22" s="124">
        <v>15</v>
      </c>
      <c r="C22" s="125" t="str">
        <f ca="1">N10</f>
        <v>All. Folg/Muespach</v>
      </c>
      <c r="D22" s="126" t="str">
        <f ca="1">N4</f>
        <v>FC Rosenau</v>
      </c>
      <c r="E22" s="127">
        <v>1</v>
      </c>
      <c r="F22" s="128">
        <v>0</v>
      </c>
      <c r="G22" s="129"/>
      <c r="H22" s="130"/>
      <c r="I22" s="129"/>
      <c r="J22" s="128"/>
      <c r="K22" s="131"/>
      <c r="L22" s="199"/>
      <c r="M22" s="178">
        <v>7</v>
      </c>
      <c r="N22" s="131" t="str">
        <f>IF(AND(E24&lt;&gt;0,F24&lt;&gt;0),IF(E24&gt;F24,C24,IF(E24=F24,IF(G24&gt;H24,C24,D24),D24)),"")</f>
        <v/>
      </c>
      <c r="O22" s="204"/>
      <c r="P22" s="205"/>
      <c r="Q22" s="206"/>
      <c r="R22" s="178">
        <f ca="1">SMALL('Classement intermédiaire'!$B$17:$B$24,ROW(R22)-ROW($R$15))</f>
        <v>7.0000000179999997</v>
      </c>
      <c r="S22" s="232" t="str">
        <f ca="1">VLOOKUP(R22,'Classement intermédiaire'!$B$17:$C$24,2,FALSE)</f>
        <v>FC Sierentz II</v>
      </c>
      <c r="T22" s="233"/>
      <c r="U22" s="234"/>
      <c r="V22" s="131">
        <f ca="1">VLOOKUP(R22,'Classement intermédiaire'!$B$17:$G$24,6,FALSE)</f>
        <v>6</v>
      </c>
    </row>
    <row r="23" spans="1:22" ht="18" customHeight="1" thickBot="1" x14ac:dyDescent="0.4">
      <c r="A23" s="132">
        <v>43320</v>
      </c>
      <c r="B23" s="133">
        <v>16</v>
      </c>
      <c r="C23" s="134" t="str">
        <f ca="1">N12</f>
        <v>FC Kembs Réunis II</v>
      </c>
      <c r="D23" s="135" t="str">
        <f ca="1">N6</f>
        <v>ASCCO Helfrantzkirch</v>
      </c>
      <c r="E23" s="136">
        <v>2</v>
      </c>
      <c r="F23" s="137">
        <v>3</v>
      </c>
      <c r="G23" s="138"/>
      <c r="H23" s="139"/>
      <c r="I23" s="138"/>
      <c r="J23" s="137"/>
      <c r="K23" s="140"/>
      <c r="L23" s="199"/>
      <c r="M23" s="179">
        <v>8</v>
      </c>
      <c r="N23" s="140" t="str">
        <f>IF(AND(E24&lt;&gt;0,F24&lt;&gt;0),IF(N22=C24,D24,C24),"")</f>
        <v/>
      </c>
      <c r="O23" s="207"/>
      <c r="P23" s="208"/>
      <c r="Q23" s="209"/>
      <c r="R23" s="179">
        <f ca="1">SMALL('Classement intermédiaire'!$B$17:$B$24,ROW(R23)-ROW($R$15))</f>
        <v>8.000000022</v>
      </c>
      <c r="S23" s="262" t="str">
        <f ca="1">VLOOKUP(R23,'Classement intermédiaire'!$B$17:$C$24,2,FALSE)</f>
        <v>FC Kembs Réunis II</v>
      </c>
      <c r="T23" s="263"/>
      <c r="U23" s="264"/>
      <c r="V23" s="140">
        <f ca="1">VLOOKUP(R23,'Classement intermédiaire'!$B$17:$G$24,6,FALSE)</f>
        <v>5</v>
      </c>
    </row>
    <row r="24" spans="1:22" ht="18" customHeight="1" x14ac:dyDescent="0.35">
      <c r="A24" s="114">
        <v>43323</v>
      </c>
      <c r="B24" s="115">
        <v>17</v>
      </c>
      <c r="C24" s="116" t="str">
        <f ca="1">IF(AND(E21&lt;&gt;0,F21&lt;&gt;0),IF(E21&lt;F21,C21,IF(E21=F21,IF(G21&lt;H21,C21,D21),D21)),"")</f>
        <v>FC Sierentz II</v>
      </c>
      <c r="D24" s="117" t="str">
        <f ca="1">IF(AND(E23&lt;&gt;0,F23&lt;&gt;0),IF(E23&lt;F23,C23,IF(E23=F23,IF(G23&lt;H23,C23,D23),D23)),"")</f>
        <v>FC Kembs Réunis II</v>
      </c>
      <c r="E24" s="118">
        <v>2</v>
      </c>
      <c r="F24" s="119">
        <v>0</v>
      </c>
      <c r="G24" s="120"/>
      <c r="H24" s="121"/>
      <c r="I24" s="120"/>
      <c r="J24" s="119"/>
      <c r="K24" s="122"/>
      <c r="L24" s="199"/>
      <c r="M24" s="210"/>
      <c r="N24" s="210"/>
      <c r="O24" s="210"/>
      <c r="P24" s="210"/>
      <c r="Q24" s="210"/>
      <c r="R24" s="210"/>
      <c r="S24" s="210"/>
      <c r="T24" s="210"/>
      <c r="U24" s="210"/>
      <c r="V24" s="210"/>
    </row>
    <row r="25" spans="1:22" ht="18" customHeight="1" x14ac:dyDescent="0.4">
      <c r="A25" s="123">
        <v>43323</v>
      </c>
      <c r="B25" s="124">
        <v>18</v>
      </c>
      <c r="C25" s="125" t="str">
        <f ca="1">IF(AND(E21&lt;&gt;0,F21&lt;&gt;0),IF(C21=C24,D21,C21),"")</f>
        <v>FC Hirtzbach</v>
      </c>
      <c r="D25" s="126" t="str">
        <f ca="1">IF(AND(E23&lt;&gt;0,F23&lt;&gt;0),IF(C23=D24,D23,C23),"")</f>
        <v>ASCCO Helfrantzkirch</v>
      </c>
      <c r="E25" s="127">
        <v>1</v>
      </c>
      <c r="F25" s="128">
        <v>2</v>
      </c>
      <c r="G25" s="129"/>
      <c r="H25" s="130"/>
      <c r="I25" s="129"/>
      <c r="J25" s="128"/>
      <c r="K25" s="131"/>
      <c r="L25" s="199"/>
      <c r="M25" s="211" t="s">
        <v>50</v>
      </c>
      <c r="N25" s="212"/>
      <c r="O25" s="215"/>
      <c r="P25" s="215"/>
      <c r="Q25" s="215"/>
      <c r="R25" s="215"/>
      <c r="S25" s="181" t="s">
        <v>67</v>
      </c>
      <c r="T25" s="216"/>
      <c r="U25" s="216"/>
      <c r="V25" s="216"/>
    </row>
    <row r="26" spans="1:22" ht="18" customHeight="1" x14ac:dyDescent="0.35">
      <c r="A26" s="123">
        <v>43323</v>
      </c>
      <c r="B26" s="124">
        <v>19</v>
      </c>
      <c r="C26" s="125" t="str">
        <f>IF(AND(E20&lt;&gt;0,F20&lt;&gt;0),IF(E20&lt;F20,C20,IF(E20=F20,IF(G20&lt;H20,C20,D20),D20)),"")</f>
        <v/>
      </c>
      <c r="D26" s="126" t="str">
        <f>IF(AND(E22&lt;&gt;0,F22&lt;&gt;0),IF(E22&lt;F22,C22,IF(E22=F22,IF(G22&lt;H22,C22,D22),D22)),"")</f>
        <v/>
      </c>
      <c r="E26" s="127"/>
      <c r="F26" s="128"/>
      <c r="G26" s="129"/>
      <c r="H26" s="130"/>
      <c r="I26" s="129"/>
      <c r="J26" s="128"/>
      <c r="K26" s="131"/>
      <c r="L26" s="199"/>
      <c r="M26" s="213" t="s">
        <v>66</v>
      </c>
      <c r="N26" s="214" t="s">
        <v>51</v>
      </c>
      <c r="O26" s="214"/>
      <c r="P26" s="214"/>
      <c r="Q26" s="214"/>
      <c r="R26" s="214"/>
      <c r="S26" s="182" t="s">
        <v>67</v>
      </c>
      <c r="T26" s="217"/>
      <c r="U26" s="217"/>
      <c r="V26" s="217"/>
    </row>
    <row r="27" spans="1:22" ht="18" customHeight="1" thickBot="1" x14ac:dyDescent="0.4">
      <c r="A27" s="132">
        <v>43323</v>
      </c>
      <c r="B27" s="133">
        <v>20</v>
      </c>
      <c r="C27" s="186" t="str">
        <f>IF(AND(E20&lt;&gt;0,F20&lt;&gt;0),IF(C20=C26,D20,C20),"")</f>
        <v/>
      </c>
      <c r="D27" s="135" t="str">
        <f>IF(AND(E22&lt;&gt;0,F22&lt;&gt;0),IF(C22=D26,D22,C22),"")</f>
        <v/>
      </c>
      <c r="E27" s="136"/>
      <c r="F27" s="137"/>
      <c r="G27" s="138"/>
      <c r="H27" s="139"/>
      <c r="I27" s="138"/>
      <c r="J27" s="137"/>
      <c r="K27" s="140"/>
      <c r="L27" s="199"/>
      <c r="M27" s="199"/>
      <c r="N27" s="199"/>
      <c r="O27" s="199"/>
      <c r="P27" s="199"/>
      <c r="Q27" s="199"/>
      <c r="R27" s="199"/>
      <c r="S27" s="199"/>
      <c r="T27" s="199"/>
      <c r="U27" s="199"/>
      <c r="V27" s="199"/>
    </row>
    <row r="30" spans="1:22" x14ac:dyDescent="0.35">
      <c r="D30" s="2"/>
    </row>
    <row r="31" spans="1:22" x14ac:dyDescent="0.35">
      <c r="D31" s="2"/>
    </row>
    <row r="32" spans="1:22" x14ac:dyDescent="0.35">
      <c r="D32" s="2"/>
    </row>
    <row r="33" spans="4:4" x14ac:dyDescent="0.35">
      <c r="D33" s="2"/>
    </row>
    <row r="34" spans="4:4" x14ac:dyDescent="0.35">
      <c r="D34" s="2"/>
    </row>
  </sheetData>
  <mergeCells count="44">
    <mergeCell ref="S22:U22"/>
    <mergeCell ref="S23:U23"/>
    <mergeCell ref="S16:U16"/>
    <mergeCell ref="S17:U17"/>
    <mergeCell ref="S18:U18"/>
    <mergeCell ref="S19:U19"/>
    <mergeCell ref="S20:U20"/>
    <mergeCell ref="A4:C4"/>
    <mergeCell ref="A3:C3"/>
    <mergeCell ref="A2:C2"/>
    <mergeCell ref="A1:C1"/>
    <mergeCell ref="S21:U21"/>
    <mergeCell ref="D5:E5"/>
    <mergeCell ref="M15:N15"/>
    <mergeCell ref="R15:V15"/>
    <mergeCell ref="M1:V1"/>
    <mergeCell ref="F5:K5"/>
    <mergeCell ref="F4:K4"/>
    <mergeCell ref="F3:K3"/>
    <mergeCell ref="F2:K2"/>
    <mergeCell ref="F1:K1"/>
    <mergeCell ref="M8:V8"/>
    <mergeCell ref="C7:D7"/>
    <mergeCell ref="E7:F7"/>
    <mergeCell ref="G7:H7"/>
    <mergeCell ref="I7:J7"/>
    <mergeCell ref="A6:K6"/>
    <mergeCell ref="A5:C5"/>
    <mergeCell ref="D1:E1"/>
    <mergeCell ref="D2:E2"/>
    <mergeCell ref="D3:E3"/>
    <mergeCell ref="M7:V7"/>
    <mergeCell ref="L1:L27"/>
    <mergeCell ref="M14:V14"/>
    <mergeCell ref="O15:Q23"/>
    <mergeCell ref="M24:V24"/>
    <mergeCell ref="M25:N25"/>
    <mergeCell ref="M26:N26"/>
    <mergeCell ref="O26:R26"/>
    <mergeCell ref="O25:R25"/>
    <mergeCell ref="T25:V25"/>
    <mergeCell ref="T26:V26"/>
    <mergeCell ref="M27:V27"/>
    <mergeCell ref="D4:E4"/>
  </mergeCells>
  <printOptions horizontalCentered="1" verticalCentered="1"/>
  <pageMargins left="0" right="0" top="0" bottom="0" header="0" footer="0"/>
  <pageSetup paperSize="9" scale="72" orientation="landscape" r:id="rId1"/>
  <headerFooter>
    <oddFooter>&amp;L&amp;8&amp;D&amp;R&amp;8&amp;P/&amp;N</oddFooter>
  </headerFooter>
  <ignoredErrors>
    <ignoredError sqref="C9:D9 C10: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workbookViewId="0">
      <pane ySplit="1" topLeftCell="A2" activePane="bottomLeft" state="frozenSplit"/>
      <selection pane="bottomLeft"/>
    </sheetView>
  </sheetViews>
  <sheetFormatPr baseColWidth="10" defaultColWidth="11.44140625" defaultRowHeight="17.399999999999999" x14ac:dyDescent="0.25"/>
  <cols>
    <col min="1" max="1" width="4.44140625" style="66" customWidth="1"/>
    <col min="2" max="2" width="28" style="66" customWidth="1"/>
    <col min="3" max="3" width="17.109375" style="66" customWidth="1"/>
    <col min="4" max="4" width="14" style="190" customWidth="1"/>
    <col min="5" max="5" width="12.6640625" style="190" customWidth="1"/>
    <col min="6" max="6" width="13.33203125" style="190" customWidth="1"/>
    <col min="7" max="7" width="11.6640625" style="190" customWidth="1"/>
    <col min="8" max="8" width="10.44140625" style="190" customWidth="1"/>
    <col min="9" max="9" width="13.33203125" style="190" customWidth="1"/>
    <col min="10" max="10" width="12.88671875" style="190" customWidth="1"/>
    <col min="11" max="11" width="11.44140625" style="190"/>
    <col min="12" max="256" width="11.44140625" style="66"/>
    <col min="257" max="257" width="4.44140625" style="66" customWidth="1"/>
    <col min="258" max="258" width="28" style="66" customWidth="1"/>
    <col min="259" max="259" width="17.109375" style="66" customWidth="1"/>
    <col min="260" max="260" width="14" style="66" customWidth="1"/>
    <col min="261" max="261" width="12.6640625" style="66" customWidth="1"/>
    <col min="262" max="262" width="13.33203125" style="66" customWidth="1"/>
    <col min="263" max="263" width="11.6640625" style="66" customWidth="1"/>
    <col min="264" max="264" width="10.44140625" style="66" customWidth="1"/>
    <col min="265" max="265" width="13.33203125" style="66" customWidth="1"/>
    <col min="266" max="266" width="12.88671875" style="66" customWidth="1"/>
    <col min="267" max="512" width="11.44140625" style="66"/>
    <col min="513" max="513" width="4.44140625" style="66" customWidth="1"/>
    <col min="514" max="514" width="28" style="66" customWidth="1"/>
    <col min="515" max="515" width="17.109375" style="66" customWidth="1"/>
    <col min="516" max="516" width="14" style="66" customWidth="1"/>
    <col min="517" max="517" width="12.6640625" style="66" customWidth="1"/>
    <col min="518" max="518" width="13.33203125" style="66" customWidth="1"/>
    <col min="519" max="519" width="11.6640625" style="66" customWidth="1"/>
    <col min="520" max="520" width="10.44140625" style="66" customWidth="1"/>
    <col min="521" max="521" width="13.33203125" style="66" customWidth="1"/>
    <col min="522" max="522" width="12.88671875" style="66" customWidth="1"/>
    <col min="523" max="768" width="11.44140625" style="66"/>
    <col min="769" max="769" width="4.44140625" style="66" customWidth="1"/>
    <col min="770" max="770" width="28" style="66" customWidth="1"/>
    <col min="771" max="771" width="17.109375" style="66" customWidth="1"/>
    <col min="772" max="772" width="14" style="66" customWidth="1"/>
    <col min="773" max="773" width="12.6640625" style="66" customWidth="1"/>
    <col min="774" max="774" width="13.33203125" style="66" customWidth="1"/>
    <col min="775" max="775" width="11.6640625" style="66" customWidth="1"/>
    <col min="776" max="776" width="10.44140625" style="66" customWidth="1"/>
    <col min="777" max="777" width="13.33203125" style="66" customWidth="1"/>
    <col min="778" max="778" width="12.88671875" style="66" customWidth="1"/>
    <col min="779" max="1024" width="11.44140625" style="66"/>
    <col min="1025" max="1025" width="4.44140625" style="66" customWidth="1"/>
    <col min="1026" max="1026" width="28" style="66" customWidth="1"/>
    <col min="1027" max="1027" width="17.109375" style="66" customWidth="1"/>
    <col min="1028" max="1028" width="14" style="66" customWidth="1"/>
    <col min="1029" max="1029" width="12.6640625" style="66" customWidth="1"/>
    <col min="1030" max="1030" width="13.33203125" style="66" customWidth="1"/>
    <col min="1031" max="1031" width="11.6640625" style="66" customWidth="1"/>
    <col min="1032" max="1032" width="10.44140625" style="66" customWidth="1"/>
    <col min="1033" max="1033" width="13.33203125" style="66" customWidth="1"/>
    <col min="1034" max="1034" width="12.88671875" style="66" customWidth="1"/>
    <col min="1035" max="1280" width="11.44140625" style="66"/>
    <col min="1281" max="1281" width="4.44140625" style="66" customWidth="1"/>
    <col min="1282" max="1282" width="28" style="66" customWidth="1"/>
    <col min="1283" max="1283" width="17.109375" style="66" customWidth="1"/>
    <col min="1284" max="1284" width="14" style="66" customWidth="1"/>
    <col min="1285" max="1285" width="12.6640625" style="66" customWidth="1"/>
    <col min="1286" max="1286" width="13.33203125" style="66" customWidth="1"/>
    <col min="1287" max="1287" width="11.6640625" style="66" customWidth="1"/>
    <col min="1288" max="1288" width="10.44140625" style="66" customWidth="1"/>
    <col min="1289" max="1289" width="13.33203125" style="66" customWidth="1"/>
    <col min="1290" max="1290" width="12.88671875" style="66" customWidth="1"/>
    <col min="1291" max="1536" width="11.44140625" style="66"/>
    <col min="1537" max="1537" width="4.44140625" style="66" customWidth="1"/>
    <col min="1538" max="1538" width="28" style="66" customWidth="1"/>
    <col min="1539" max="1539" width="17.109375" style="66" customWidth="1"/>
    <col min="1540" max="1540" width="14" style="66" customWidth="1"/>
    <col min="1541" max="1541" width="12.6640625" style="66" customWidth="1"/>
    <col min="1542" max="1542" width="13.33203125" style="66" customWidth="1"/>
    <col min="1543" max="1543" width="11.6640625" style="66" customWidth="1"/>
    <col min="1544" max="1544" width="10.44140625" style="66" customWidth="1"/>
    <col min="1545" max="1545" width="13.33203125" style="66" customWidth="1"/>
    <col min="1546" max="1546" width="12.88671875" style="66" customWidth="1"/>
    <col min="1547" max="1792" width="11.44140625" style="66"/>
    <col min="1793" max="1793" width="4.44140625" style="66" customWidth="1"/>
    <col min="1794" max="1794" width="28" style="66" customWidth="1"/>
    <col min="1795" max="1795" width="17.109375" style="66" customWidth="1"/>
    <col min="1796" max="1796" width="14" style="66" customWidth="1"/>
    <col min="1797" max="1797" width="12.6640625" style="66" customWidth="1"/>
    <col min="1798" max="1798" width="13.33203125" style="66" customWidth="1"/>
    <col min="1799" max="1799" width="11.6640625" style="66" customWidth="1"/>
    <col min="1800" max="1800" width="10.44140625" style="66" customWidth="1"/>
    <col min="1801" max="1801" width="13.33203125" style="66" customWidth="1"/>
    <col min="1802" max="1802" width="12.88671875" style="66" customWidth="1"/>
    <col min="1803" max="2048" width="11.44140625" style="66"/>
    <col min="2049" max="2049" width="4.44140625" style="66" customWidth="1"/>
    <col min="2050" max="2050" width="28" style="66" customWidth="1"/>
    <col min="2051" max="2051" width="17.109375" style="66" customWidth="1"/>
    <col min="2052" max="2052" width="14" style="66" customWidth="1"/>
    <col min="2053" max="2053" width="12.6640625" style="66" customWidth="1"/>
    <col min="2054" max="2054" width="13.33203125" style="66" customWidth="1"/>
    <col min="2055" max="2055" width="11.6640625" style="66" customWidth="1"/>
    <col min="2056" max="2056" width="10.44140625" style="66" customWidth="1"/>
    <col min="2057" max="2057" width="13.33203125" style="66" customWidth="1"/>
    <col min="2058" max="2058" width="12.88671875" style="66" customWidth="1"/>
    <col min="2059" max="2304" width="11.44140625" style="66"/>
    <col min="2305" max="2305" width="4.44140625" style="66" customWidth="1"/>
    <col min="2306" max="2306" width="28" style="66" customWidth="1"/>
    <col min="2307" max="2307" width="17.109375" style="66" customWidth="1"/>
    <col min="2308" max="2308" width="14" style="66" customWidth="1"/>
    <col min="2309" max="2309" width="12.6640625" style="66" customWidth="1"/>
    <col min="2310" max="2310" width="13.33203125" style="66" customWidth="1"/>
    <col min="2311" max="2311" width="11.6640625" style="66" customWidth="1"/>
    <col min="2312" max="2312" width="10.44140625" style="66" customWidth="1"/>
    <col min="2313" max="2313" width="13.33203125" style="66" customWidth="1"/>
    <col min="2314" max="2314" width="12.88671875" style="66" customWidth="1"/>
    <col min="2315" max="2560" width="11.44140625" style="66"/>
    <col min="2561" max="2561" width="4.44140625" style="66" customWidth="1"/>
    <col min="2562" max="2562" width="28" style="66" customWidth="1"/>
    <col min="2563" max="2563" width="17.109375" style="66" customWidth="1"/>
    <col min="2564" max="2564" width="14" style="66" customWidth="1"/>
    <col min="2565" max="2565" width="12.6640625" style="66" customWidth="1"/>
    <col min="2566" max="2566" width="13.33203125" style="66" customWidth="1"/>
    <col min="2567" max="2567" width="11.6640625" style="66" customWidth="1"/>
    <col min="2568" max="2568" width="10.44140625" style="66" customWidth="1"/>
    <col min="2569" max="2569" width="13.33203125" style="66" customWidth="1"/>
    <col min="2570" max="2570" width="12.88671875" style="66" customWidth="1"/>
    <col min="2571" max="2816" width="11.44140625" style="66"/>
    <col min="2817" max="2817" width="4.44140625" style="66" customWidth="1"/>
    <col min="2818" max="2818" width="28" style="66" customWidth="1"/>
    <col min="2819" max="2819" width="17.109375" style="66" customWidth="1"/>
    <col min="2820" max="2820" width="14" style="66" customWidth="1"/>
    <col min="2821" max="2821" width="12.6640625" style="66" customWidth="1"/>
    <col min="2822" max="2822" width="13.33203125" style="66" customWidth="1"/>
    <col min="2823" max="2823" width="11.6640625" style="66" customWidth="1"/>
    <col min="2824" max="2824" width="10.44140625" style="66" customWidth="1"/>
    <col min="2825" max="2825" width="13.33203125" style="66" customWidth="1"/>
    <col min="2826" max="2826" width="12.88671875" style="66" customWidth="1"/>
    <col min="2827" max="3072" width="11.44140625" style="66"/>
    <col min="3073" max="3073" width="4.44140625" style="66" customWidth="1"/>
    <col min="3074" max="3074" width="28" style="66" customWidth="1"/>
    <col min="3075" max="3075" width="17.109375" style="66" customWidth="1"/>
    <col min="3076" max="3076" width="14" style="66" customWidth="1"/>
    <col min="3077" max="3077" width="12.6640625" style="66" customWidth="1"/>
    <col min="3078" max="3078" width="13.33203125" style="66" customWidth="1"/>
    <col min="3079" max="3079" width="11.6640625" style="66" customWidth="1"/>
    <col min="3080" max="3080" width="10.44140625" style="66" customWidth="1"/>
    <col min="3081" max="3081" width="13.33203125" style="66" customWidth="1"/>
    <col min="3082" max="3082" width="12.88671875" style="66" customWidth="1"/>
    <col min="3083" max="3328" width="11.44140625" style="66"/>
    <col min="3329" max="3329" width="4.44140625" style="66" customWidth="1"/>
    <col min="3330" max="3330" width="28" style="66" customWidth="1"/>
    <col min="3331" max="3331" width="17.109375" style="66" customWidth="1"/>
    <col min="3332" max="3332" width="14" style="66" customWidth="1"/>
    <col min="3333" max="3333" width="12.6640625" style="66" customWidth="1"/>
    <col min="3334" max="3334" width="13.33203125" style="66" customWidth="1"/>
    <col min="3335" max="3335" width="11.6640625" style="66" customWidth="1"/>
    <col min="3336" max="3336" width="10.44140625" style="66" customWidth="1"/>
    <col min="3337" max="3337" width="13.33203125" style="66" customWidth="1"/>
    <col min="3338" max="3338" width="12.88671875" style="66" customWidth="1"/>
    <col min="3339" max="3584" width="11.44140625" style="66"/>
    <col min="3585" max="3585" width="4.44140625" style="66" customWidth="1"/>
    <col min="3586" max="3586" width="28" style="66" customWidth="1"/>
    <col min="3587" max="3587" width="17.109375" style="66" customWidth="1"/>
    <col min="3588" max="3588" width="14" style="66" customWidth="1"/>
    <col min="3589" max="3589" width="12.6640625" style="66" customWidth="1"/>
    <col min="3590" max="3590" width="13.33203125" style="66" customWidth="1"/>
    <col min="3591" max="3591" width="11.6640625" style="66" customWidth="1"/>
    <col min="3592" max="3592" width="10.44140625" style="66" customWidth="1"/>
    <col min="3593" max="3593" width="13.33203125" style="66" customWidth="1"/>
    <col min="3594" max="3594" width="12.88671875" style="66" customWidth="1"/>
    <col min="3595" max="3840" width="11.44140625" style="66"/>
    <col min="3841" max="3841" width="4.44140625" style="66" customWidth="1"/>
    <col min="3842" max="3842" width="28" style="66" customWidth="1"/>
    <col min="3843" max="3843" width="17.109375" style="66" customWidth="1"/>
    <col min="3844" max="3844" width="14" style="66" customWidth="1"/>
    <col min="3845" max="3845" width="12.6640625" style="66" customWidth="1"/>
    <col min="3846" max="3846" width="13.33203125" style="66" customWidth="1"/>
    <col min="3847" max="3847" width="11.6640625" style="66" customWidth="1"/>
    <col min="3848" max="3848" width="10.44140625" style="66" customWidth="1"/>
    <col min="3849" max="3849" width="13.33203125" style="66" customWidth="1"/>
    <col min="3850" max="3850" width="12.88671875" style="66" customWidth="1"/>
    <col min="3851" max="4096" width="11.44140625" style="66"/>
    <col min="4097" max="4097" width="4.44140625" style="66" customWidth="1"/>
    <col min="4098" max="4098" width="28" style="66" customWidth="1"/>
    <col min="4099" max="4099" width="17.109375" style="66" customWidth="1"/>
    <col min="4100" max="4100" width="14" style="66" customWidth="1"/>
    <col min="4101" max="4101" width="12.6640625" style="66" customWidth="1"/>
    <col min="4102" max="4102" width="13.33203125" style="66" customWidth="1"/>
    <col min="4103" max="4103" width="11.6640625" style="66" customWidth="1"/>
    <col min="4104" max="4104" width="10.44140625" style="66" customWidth="1"/>
    <col min="4105" max="4105" width="13.33203125" style="66" customWidth="1"/>
    <col min="4106" max="4106" width="12.88671875" style="66" customWidth="1"/>
    <col min="4107" max="4352" width="11.44140625" style="66"/>
    <col min="4353" max="4353" width="4.44140625" style="66" customWidth="1"/>
    <col min="4354" max="4354" width="28" style="66" customWidth="1"/>
    <col min="4355" max="4355" width="17.109375" style="66" customWidth="1"/>
    <col min="4356" max="4356" width="14" style="66" customWidth="1"/>
    <col min="4357" max="4357" width="12.6640625" style="66" customWidth="1"/>
    <col min="4358" max="4358" width="13.33203125" style="66" customWidth="1"/>
    <col min="4359" max="4359" width="11.6640625" style="66" customWidth="1"/>
    <col min="4360" max="4360" width="10.44140625" style="66" customWidth="1"/>
    <col min="4361" max="4361" width="13.33203125" style="66" customWidth="1"/>
    <col min="4362" max="4362" width="12.88671875" style="66" customWidth="1"/>
    <col min="4363" max="4608" width="11.44140625" style="66"/>
    <col min="4609" max="4609" width="4.44140625" style="66" customWidth="1"/>
    <col min="4610" max="4610" width="28" style="66" customWidth="1"/>
    <col min="4611" max="4611" width="17.109375" style="66" customWidth="1"/>
    <col min="4612" max="4612" width="14" style="66" customWidth="1"/>
    <col min="4613" max="4613" width="12.6640625" style="66" customWidth="1"/>
    <col min="4614" max="4614" width="13.33203125" style="66" customWidth="1"/>
    <col min="4615" max="4615" width="11.6640625" style="66" customWidth="1"/>
    <col min="4616" max="4616" width="10.44140625" style="66" customWidth="1"/>
    <col min="4617" max="4617" width="13.33203125" style="66" customWidth="1"/>
    <col min="4618" max="4618" width="12.88671875" style="66" customWidth="1"/>
    <col min="4619" max="4864" width="11.44140625" style="66"/>
    <col min="4865" max="4865" width="4.44140625" style="66" customWidth="1"/>
    <col min="4866" max="4866" width="28" style="66" customWidth="1"/>
    <col min="4867" max="4867" width="17.109375" style="66" customWidth="1"/>
    <col min="4868" max="4868" width="14" style="66" customWidth="1"/>
    <col min="4869" max="4869" width="12.6640625" style="66" customWidth="1"/>
    <col min="4870" max="4870" width="13.33203125" style="66" customWidth="1"/>
    <col min="4871" max="4871" width="11.6640625" style="66" customWidth="1"/>
    <col min="4872" max="4872" width="10.44140625" style="66" customWidth="1"/>
    <col min="4873" max="4873" width="13.33203125" style="66" customWidth="1"/>
    <col min="4874" max="4874" width="12.88671875" style="66" customWidth="1"/>
    <col min="4875" max="5120" width="11.44140625" style="66"/>
    <col min="5121" max="5121" width="4.44140625" style="66" customWidth="1"/>
    <col min="5122" max="5122" width="28" style="66" customWidth="1"/>
    <col min="5123" max="5123" width="17.109375" style="66" customWidth="1"/>
    <col min="5124" max="5124" width="14" style="66" customWidth="1"/>
    <col min="5125" max="5125" width="12.6640625" style="66" customWidth="1"/>
    <col min="5126" max="5126" width="13.33203125" style="66" customWidth="1"/>
    <col min="5127" max="5127" width="11.6640625" style="66" customWidth="1"/>
    <col min="5128" max="5128" width="10.44140625" style="66" customWidth="1"/>
    <col min="5129" max="5129" width="13.33203125" style="66" customWidth="1"/>
    <col min="5130" max="5130" width="12.88671875" style="66" customWidth="1"/>
    <col min="5131" max="5376" width="11.44140625" style="66"/>
    <col min="5377" max="5377" width="4.44140625" style="66" customWidth="1"/>
    <col min="5378" max="5378" width="28" style="66" customWidth="1"/>
    <col min="5379" max="5379" width="17.109375" style="66" customWidth="1"/>
    <col min="5380" max="5380" width="14" style="66" customWidth="1"/>
    <col min="5381" max="5381" width="12.6640625" style="66" customWidth="1"/>
    <col min="5382" max="5382" width="13.33203125" style="66" customWidth="1"/>
    <col min="5383" max="5383" width="11.6640625" style="66" customWidth="1"/>
    <col min="5384" max="5384" width="10.44140625" style="66" customWidth="1"/>
    <col min="5385" max="5385" width="13.33203125" style="66" customWidth="1"/>
    <col min="5386" max="5386" width="12.88671875" style="66" customWidth="1"/>
    <col min="5387" max="5632" width="11.44140625" style="66"/>
    <col min="5633" max="5633" width="4.44140625" style="66" customWidth="1"/>
    <col min="5634" max="5634" width="28" style="66" customWidth="1"/>
    <col min="5635" max="5635" width="17.109375" style="66" customWidth="1"/>
    <col min="5636" max="5636" width="14" style="66" customWidth="1"/>
    <col min="5637" max="5637" width="12.6640625" style="66" customWidth="1"/>
    <col min="5638" max="5638" width="13.33203125" style="66" customWidth="1"/>
    <col min="5639" max="5639" width="11.6640625" style="66" customWidth="1"/>
    <col min="5640" max="5640" width="10.44140625" style="66" customWidth="1"/>
    <col min="5641" max="5641" width="13.33203125" style="66" customWidth="1"/>
    <col min="5642" max="5642" width="12.88671875" style="66" customWidth="1"/>
    <col min="5643" max="5888" width="11.44140625" style="66"/>
    <col min="5889" max="5889" width="4.44140625" style="66" customWidth="1"/>
    <col min="5890" max="5890" width="28" style="66" customWidth="1"/>
    <col min="5891" max="5891" width="17.109375" style="66" customWidth="1"/>
    <col min="5892" max="5892" width="14" style="66" customWidth="1"/>
    <col min="5893" max="5893" width="12.6640625" style="66" customWidth="1"/>
    <col min="5894" max="5894" width="13.33203125" style="66" customWidth="1"/>
    <col min="5895" max="5895" width="11.6640625" style="66" customWidth="1"/>
    <col min="5896" max="5896" width="10.44140625" style="66" customWidth="1"/>
    <col min="5897" max="5897" width="13.33203125" style="66" customWidth="1"/>
    <col min="5898" max="5898" width="12.88671875" style="66" customWidth="1"/>
    <col min="5899" max="6144" width="11.44140625" style="66"/>
    <col min="6145" max="6145" width="4.44140625" style="66" customWidth="1"/>
    <col min="6146" max="6146" width="28" style="66" customWidth="1"/>
    <col min="6147" max="6147" width="17.109375" style="66" customWidth="1"/>
    <col min="6148" max="6148" width="14" style="66" customWidth="1"/>
    <col min="6149" max="6149" width="12.6640625" style="66" customWidth="1"/>
    <col min="6150" max="6150" width="13.33203125" style="66" customWidth="1"/>
    <col min="6151" max="6151" width="11.6640625" style="66" customWidth="1"/>
    <col min="6152" max="6152" width="10.44140625" style="66" customWidth="1"/>
    <col min="6153" max="6153" width="13.33203125" style="66" customWidth="1"/>
    <col min="6154" max="6154" width="12.88671875" style="66" customWidth="1"/>
    <col min="6155" max="6400" width="11.44140625" style="66"/>
    <col min="6401" max="6401" width="4.44140625" style="66" customWidth="1"/>
    <col min="6402" max="6402" width="28" style="66" customWidth="1"/>
    <col min="6403" max="6403" width="17.109375" style="66" customWidth="1"/>
    <col min="6404" max="6404" width="14" style="66" customWidth="1"/>
    <col min="6405" max="6405" width="12.6640625" style="66" customWidth="1"/>
    <col min="6406" max="6406" width="13.33203125" style="66" customWidth="1"/>
    <col min="6407" max="6407" width="11.6640625" style="66" customWidth="1"/>
    <col min="6408" max="6408" width="10.44140625" style="66" customWidth="1"/>
    <col min="6409" max="6409" width="13.33203125" style="66" customWidth="1"/>
    <col min="6410" max="6410" width="12.88671875" style="66" customWidth="1"/>
    <col min="6411" max="6656" width="11.44140625" style="66"/>
    <col min="6657" max="6657" width="4.44140625" style="66" customWidth="1"/>
    <col min="6658" max="6658" width="28" style="66" customWidth="1"/>
    <col min="6659" max="6659" width="17.109375" style="66" customWidth="1"/>
    <col min="6660" max="6660" width="14" style="66" customWidth="1"/>
    <col min="6661" max="6661" width="12.6640625" style="66" customWidth="1"/>
    <col min="6662" max="6662" width="13.33203125" style="66" customWidth="1"/>
    <col min="6663" max="6663" width="11.6640625" style="66" customWidth="1"/>
    <col min="6664" max="6664" width="10.44140625" style="66" customWidth="1"/>
    <col min="6665" max="6665" width="13.33203125" style="66" customWidth="1"/>
    <col min="6666" max="6666" width="12.88671875" style="66" customWidth="1"/>
    <col min="6667" max="6912" width="11.44140625" style="66"/>
    <col min="6913" max="6913" width="4.44140625" style="66" customWidth="1"/>
    <col min="6914" max="6914" width="28" style="66" customWidth="1"/>
    <col min="6915" max="6915" width="17.109375" style="66" customWidth="1"/>
    <col min="6916" max="6916" width="14" style="66" customWidth="1"/>
    <col min="6917" max="6917" width="12.6640625" style="66" customWidth="1"/>
    <col min="6918" max="6918" width="13.33203125" style="66" customWidth="1"/>
    <col min="6919" max="6919" width="11.6640625" style="66" customWidth="1"/>
    <col min="6920" max="6920" width="10.44140625" style="66" customWidth="1"/>
    <col min="6921" max="6921" width="13.33203125" style="66" customWidth="1"/>
    <col min="6922" max="6922" width="12.88671875" style="66" customWidth="1"/>
    <col min="6923" max="7168" width="11.44140625" style="66"/>
    <col min="7169" max="7169" width="4.44140625" style="66" customWidth="1"/>
    <col min="7170" max="7170" width="28" style="66" customWidth="1"/>
    <col min="7171" max="7171" width="17.109375" style="66" customWidth="1"/>
    <col min="7172" max="7172" width="14" style="66" customWidth="1"/>
    <col min="7173" max="7173" width="12.6640625" style="66" customWidth="1"/>
    <col min="7174" max="7174" width="13.33203125" style="66" customWidth="1"/>
    <col min="7175" max="7175" width="11.6640625" style="66" customWidth="1"/>
    <col min="7176" max="7176" width="10.44140625" style="66" customWidth="1"/>
    <col min="7177" max="7177" width="13.33203125" style="66" customWidth="1"/>
    <col min="7178" max="7178" width="12.88671875" style="66" customWidth="1"/>
    <col min="7179" max="7424" width="11.44140625" style="66"/>
    <col min="7425" max="7425" width="4.44140625" style="66" customWidth="1"/>
    <col min="7426" max="7426" width="28" style="66" customWidth="1"/>
    <col min="7427" max="7427" width="17.109375" style="66" customWidth="1"/>
    <col min="7428" max="7428" width="14" style="66" customWidth="1"/>
    <col min="7429" max="7429" width="12.6640625" style="66" customWidth="1"/>
    <col min="7430" max="7430" width="13.33203125" style="66" customWidth="1"/>
    <col min="7431" max="7431" width="11.6640625" style="66" customWidth="1"/>
    <col min="7432" max="7432" width="10.44140625" style="66" customWidth="1"/>
    <col min="7433" max="7433" width="13.33203125" style="66" customWidth="1"/>
    <col min="7434" max="7434" width="12.88671875" style="66" customWidth="1"/>
    <col min="7435" max="7680" width="11.44140625" style="66"/>
    <col min="7681" max="7681" width="4.44140625" style="66" customWidth="1"/>
    <col min="7682" max="7682" width="28" style="66" customWidth="1"/>
    <col min="7683" max="7683" width="17.109375" style="66" customWidth="1"/>
    <col min="7684" max="7684" width="14" style="66" customWidth="1"/>
    <col min="7685" max="7685" width="12.6640625" style="66" customWidth="1"/>
    <col min="7686" max="7686" width="13.33203125" style="66" customWidth="1"/>
    <col min="7687" max="7687" width="11.6640625" style="66" customWidth="1"/>
    <col min="7688" max="7688" width="10.44140625" style="66" customWidth="1"/>
    <col min="7689" max="7689" width="13.33203125" style="66" customWidth="1"/>
    <col min="7690" max="7690" width="12.88671875" style="66" customWidth="1"/>
    <col min="7691" max="7936" width="11.44140625" style="66"/>
    <col min="7937" max="7937" width="4.44140625" style="66" customWidth="1"/>
    <col min="7938" max="7938" width="28" style="66" customWidth="1"/>
    <col min="7939" max="7939" width="17.109375" style="66" customWidth="1"/>
    <col min="7940" max="7940" width="14" style="66" customWidth="1"/>
    <col min="7941" max="7941" width="12.6640625" style="66" customWidth="1"/>
    <col min="7942" max="7942" width="13.33203125" style="66" customWidth="1"/>
    <col min="7943" max="7943" width="11.6640625" style="66" customWidth="1"/>
    <col min="7944" max="7944" width="10.44140625" style="66" customWidth="1"/>
    <col min="7945" max="7945" width="13.33203125" style="66" customWidth="1"/>
    <col min="7946" max="7946" width="12.88671875" style="66" customWidth="1"/>
    <col min="7947" max="8192" width="11.44140625" style="66"/>
    <col min="8193" max="8193" width="4.44140625" style="66" customWidth="1"/>
    <col min="8194" max="8194" width="28" style="66" customWidth="1"/>
    <col min="8195" max="8195" width="17.109375" style="66" customWidth="1"/>
    <col min="8196" max="8196" width="14" style="66" customWidth="1"/>
    <col min="8197" max="8197" width="12.6640625" style="66" customWidth="1"/>
    <col min="8198" max="8198" width="13.33203125" style="66" customWidth="1"/>
    <col min="8199" max="8199" width="11.6640625" style="66" customWidth="1"/>
    <col min="8200" max="8200" width="10.44140625" style="66" customWidth="1"/>
    <col min="8201" max="8201" width="13.33203125" style="66" customWidth="1"/>
    <col min="8202" max="8202" width="12.88671875" style="66" customWidth="1"/>
    <col min="8203" max="8448" width="11.44140625" style="66"/>
    <col min="8449" max="8449" width="4.44140625" style="66" customWidth="1"/>
    <col min="8450" max="8450" width="28" style="66" customWidth="1"/>
    <col min="8451" max="8451" width="17.109375" style="66" customWidth="1"/>
    <col min="8452" max="8452" width="14" style="66" customWidth="1"/>
    <col min="8453" max="8453" width="12.6640625" style="66" customWidth="1"/>
    <col min="8454" max="8454" width="13.33203125" style="66" customWidth="1"/>
    <col min="8455" max="8455" width="11.6640625" style="66" customWidth="1"/>
    <col min="8456" max="8456" width="10.44140625" style="66" customWidth="1"/>
    <col min="8457" max="8457" width="13.33203125" style="66" customWidth="1"/>
    <col min="8458" max="8458" width="12.88671875" style="66" customWidth="1"/>
    <col min="8459" max="8704" width="11.44140625" style="66"/>
    <col min="8705" max="8705" width="4.44140625" style="66" customWidth="1"/>
    <col min="8706" max="8706" width="28" style="66" customWidth="1"/>
    <col min="8707" max="8707" width="17.109375" style="66" customWidth="1"/>
    <col min="8708" max="8708" width="14" style="66" customWidth="1"/>
    <col min="8709" max="8709" width="12.6640625" style="66" customWidth="1"/>
    <col min="8710" max="8710" width="13.33203125" style="66" customWidth="1"/>
    <col min="8711" max="8711" width="11.6640625" style="66" customWidth="1"/>
    <col min="8712" max="8712" width="10.44140625" style="66" customWidth="1"/>
    <col min="8713" max="8713" width="13.33203125" style="66" customWidth="1"/>
    <col min="8714" max="8714" width="12.88671875" style="66" customWidth="1"/>
    <col min="8715" max="8960" width="11.44140625" style="66"/>
    <col min="8961" max="8961" width="4.44140625" style="66" customWidth="1"/>
    <col min="8962" max="8962" width="28" style="66" customWidth="1"/>
    <col min="8963" max="8963" width="17.109375" style="66" customWidth="1"/>
    <col min="8964" max="8964" width="14" style="66" customWidth="1"/>
    <col min="8965" max="8965" width="12.6640625" style="66" customWidth="1"/>
    <col min="8966" max="8966" width="13.33203125" style="66" customWidth="1"/>
    <col min="8967" max="8967" width="11.6640625" style="66" customWidth="1"/>
    <col min="8968" max="8968" width="10.44140625" style="66" customWidth="1"/>
    <col min="8969" max="8969" width="13.33203125" style="66" customWidth="1"/>
    <col min="8970" max="8970" width="12.88671875" style="66" customWidth="1"/>
    <col min="8971" max="9216" width="11.44140625" style="66"/>
    <col min="9217" max="9217" width="4.44140625" style="66" customWidth="1"/>
    <col min="9218" max="9218" width="28" style="66" customWidth="1"/>
    <col min="9219" max="9219" width="17.109375" style="66" customWidth="1"/>
    <col min="9220" max="9220" width="14" style="66" customWidth="1"/>
    <col min="9221" max="9221" width="12.6640625" style="66" customWidth="1"/>
    <col min="9222" max="9222" width="13.33203125" style="66" customWidth="1"/>
    <col min="9223" max="9223" width="11.6640625" style="66" customWidth="1"/>
    <col min="9224" max="9224" width="10.44140625" style="66" customWidth="1"/>
    <col min="9225" max="9225" width="13.33203125" style="66" customWidth="1"/>
    <col min="9226" max="9226" width="12.88671875" style="66" customWidth="1"/>
    <col min="9227" max="9472" width="11.44140625" style="66"/>
    <col min="9473" max="9473" width="4.44140625" style="66" customWidth="1"/>
    <col min="9474" max="9474" width="28" style="66" customWidth="1"/>
    <col min="9475" max="9475" width="17.109375" style="66" customWidth="1"/>
    <col min="9476" max="9476" width="14" style="66" customWidth="1"/>
    <col min="9477" max="9477" width="12.6640625" style="66" customWidth="1"/>
    <col min="9478" max="9478" width="13.33203125" style="66" customWidth="1"/>
    <col min="9479" max="9479" width="11.6640625" style="66" customWidth="1"/>
    <col min="9480" max="9480" width="10.44140625" style="66" customWidth="1"/>
    <col min="9481" max="9481" width="13.33203125" style="66" customWidth="1"/>
    <col min="9482" max="9482" width="12.88671875" style="66" customWidth="1"/>
    <col min="9483" max="9728" width="11.44140625" style="66"/>
    <col min="9729" max="9729" width="4.44140625" style="66" customWidth="1"/>
    <col min="9730" max="9730" width="28" style="66" customWidth="1"/>
    <col min="9731" max="9731" width="17.109375" style="66" customWidth="1"/>
    <col min="9732" max="9732" width="14" style="66" customWidth="1"/>
    <col min="9733" max="9733" width="12.6640625" style="66" customWidth="1"/>
    <col min="9734" max="9734" width="13.33203125" style="66" customWidth="1"/>
    <col min="9735" max="9735" width="11.6640625" style="66" customWidth="1"/>
    <col min="9736" max="9736" width="10.44140625" style="66" customWidth="1"/>
    <col min="9737" max="9737" width="13.33203125" style="66" customWidth="1"/>
    <col min="9738" max="9738" width="12.88671875" style="66" customWidth="1"/>
    <col min="9739" max="9984" width="11.44140625" style="66"/>
    <col min="9985" max="9985" width="4.44140625" style="66" customWidth="1"/>
    <col min="9986" max="9986" width="28" style="66" customWidth="1"/>
    <col min="9987" max="9987" width="17.109375" style="66" customWidth="1"/>
    <col min="9988" max="9988" width="14" style="66" customWidth="1"/>
    <col min="9989" max="9989" width="12.6640625" style="66" customWidth="1"/>
    <col min="9990" max="9990" width="13.33203125" style="66" customWidth="1"/>
    <col min="9991" max="9991" width="11.6640625" style="66" customWidth="1"/>
    <col min="9992" max="9992" width="10.44140625" style="66" customWidth="1"/>
    <col min="9993" max="9993" width="13.33203125" style="66" customWidth="1"/>
    <col min="9994" max="9994" width="12.88671875" style="66" customWidth="1"/>
    <col min="9995" max="10240" width="11.44140625" style="66"/>
    <col min="10241" max="10241" width="4.44140625" style="66" customWidth="1"/>
    <col min="10242" max="10242" width="28" style="66" customWidth="1"/>
    <col min="10243" max="10243" width="17.109375" style="66" customWidth="1"/>
    <col min="10244" max="10244" width="14" style="66" customWidth="1"/>
    <col min="10245" max="10245" width="12.6640625" style="66" customWidth="1"/>
    <col min="10246" max="10246" width="13.33203125" style="66" customWidth="1"/>
    <col min="10247" max="10247" width="11.6640625" style="66" customWidth="1"/>
    <col min="10248" max="10248" width="10.44140625" style="66" customWidth="1"/>
    <col min="10249" max="10249" width="13.33203125" style="66" customWidth="1"/>
    <col min="10250" max="10250" width="12.88671875" style="66" customWidth="1"/>
    <col min="10251" max="10496" width="11.44140625" style="66"/>
    <col min="10497" max="10497" width="4.44140625" style="66" customWidth="1"/>
    <col min="10498" max="10498" width="28" style="66" customWidth="1"/>
    <col min="10499" max="10499" width="17.109375" style="66" customWidth="1"/>
    <col min="10500" max="10500" width="14" style="66" customWidth="1"/>
    <col min="10501" max="10501" width="12.6640625" style="66" customWidth="1"/>
    <col min="10502" max="10502" width="13.33203125" style="66" customWidth="1"/>
    <col min="10503" max="10503" width="11.6640625" style="66" customWidth="1"/>
    <col min="10504" max="10504" width="10.44140625" style="66" customWidth="1"/>
    <col min="10505" max="10505" width="13.33203125" style="66" customWidth="1"/>
    <col min="10506" max="10506" width="12.88671875" style="66" customWidth="1"/>
    <col min="10507" max="10752" width="11.44140625" style="66"/>
    <col min="10753" max="10753" width="4.44140625" style="66" customWidth="1"/>
    <col min="10754" max="10754" width="28" style="66" customWidth="1"/>
    <col min="10755" max="10755" width="17.109375" style="66" customWidth="1"/>
    <col min="10756" max="10756" width="14" style="66" customWidth="1"/>
    <col min="10757" max="10757" width="12.6640625" style="66" customWidth="1"/>
    <col min="10758" max="10758" width="13.33203125" style="66" customWidth="1"/>
    <col min="10759" max="10759" width="11.6640625" style="66" customWidth="1"/>
    <col min="10760" max="10760" width="10.44140625" style="66" customWidth="1"/>
    <col min="10761" max="10761" width="13.33203125" style="66" customWidth="1"/>
    <col min="10762" max="10762" width="12.88671875" style="66" customWidth="1"/>
    <col min="10763" max="11008" width="11.44140625" style="66"/>
    <col min="11009" max="11009" width="4.44140625" style="66" customWidth="1"/>
    <col min="11010" max="11010" width="28" style="66" customWidth="1"/>
    <col min="11011" max="11011" width="17.109375" style="66" customWidth="1"/>
    <col min="11012" max="11012" width="14" style="66" customWidth="1"/>
    <col min="11013" max="11013" width="12.6640625" style="66" customWidth="1"/>
    <col min="11014" max="11014" width="13.33203125" style="66" customWidth="1"/>
    <col min="11015" max="11015" width="11.6640625" style="66" customWidth="1"/>
    <col min="11016" max="11016" width="10.44140625" style="66" customWidth="1"/>
    <col min="11017" max="11017" width="13.33203125" style="66" customWidth="1"/>
    <col min="11018" max="11018" width="12.88671875" style="66" customWidth="1"/>
    <col min="11019" max="11264" width="11.44140625" style="66"/>
    <col min="11265" max="11265" width="4.44140625" style="66" customWidth="1"/>
    <col min="11266" max="11266" width="28" style="66" customWidth="1"/>
    <col min="11267" max="11267" width="17.109375" style="66" customWidth="1"/>
    <col min="11268" max="11268" width="14" style="66" customWidth="1"/>
    <col min="11269" max="11269" width="12.6640625" style="66" customWidth="1"/>
    <col min="11270" max="11270" width="13.33203125" style="66" customWidth="1"/>
    <col min="11271" max="11271" width="11.6640625" style="66" customWidth="1"/>
    <col min="11272" max="11272" width="10.44140625" style="66" customWidth="1"/>
    <col min="11273" max="11273" width="13.33203125" style="66" customWidth="1"/>
    <col min="11274" max="11274" width="12.88671875" style="66" customWidth="1"/>
    <col min="11275" max="11520" width="11.44140625" style="66"/>
    <col min="11521" max="11521" width="4.44140625" style="66" customWidth="1"/>
    <col min="11522" max="11522" width="28" style="66" customWidth="1"/>
    <col min="11523" max="11523" width="17.109375" style="66" customWidth="1"/>
    <col min="11524" max="11524" width="14" style="66" customWidth="1"/>
    <col min="11525" max="11525" width="12.6640625" style="66" customWidth="1"/>
    <col min="11526" max="11526" width="13.33203125" style="66" customWidth="1"/>
    <col min="11527" max="11527" width="11.6640625" style="66" customWidth="1"/>
    <col min="11528" max="11528" width="10.44140625" style="66" customWidth="1"/>
    <col min="11529" max="11529" width="13.33203125" style="66" customWidth="1"/>
    <col min="11530" max="11530" width="12.88671875" style="66" customWidth="1"/>
    <col min="11531" max="11776" width="11.44140625" style="66"/>
    <col min="11777" max="11777" width="4.44140625" style="66" customWidth="1"/>
    <col min="11778" max="11778" width="28" style="66" customWidth="1"/>
    <col min="11779" max="11779" width="17.109375" style="66" customWidth="1"/>
    <col min="11780" max="11780" width="14" style="66" customWidth="1"/>
    <col min="11781" max="11781" width="12.6640625" style="66" customWidth="1"/>
    <col min="11782" max="11782" width="13.33203125" style="66" customWidth="1"/>
    <col min="11783" max="11783" width="11.6640625" style="66" customWidth="1"/>
    <col min="11784" max="11784" width="10.44140625" style="66" customWidth="1"/>
    <col min="11785" max="11785" width="13.33203125" style="66" customWidth="1"/>
    <col min="11786" max="11786" width="12.88671875" style="66" customWidth="1"/>
    <col min="11787" max="12032" width="11.44140625" style="66"/>
    <col min="12033" max="12033" width="4.44140625" style="66" customWidth="1"/>
    <col min="12034" max="12034" width="28" style="66" customWidth="1"/>
    <col min="12035" max="12035" width="17.109375" style="66" customWidth="1"/>
    <col min="12036" max="12036" width="14" style="66" customWidth="1"/>
    <col min="12037" max="12037" width="12.6640625" style="66" customWidth="1"/>
    <col min="12038" max="12038" width="13.33203125" style="66" customWidth="1"/>
    <col min="12039" max="12039" width="11.6640625" style="66" customWidth="1"/>
    <col min="12040" max="12040" width="10.44140625" style="66" customWidth="1"/>
    <col min="12041" max="12041" width="13.33203125" style="66" customWidth="1"/>
    <col min="12042" max="12042" width="12.88671875" style="66" customWidth="1"/>
    <col min="12043" max="12288" width="11.44140625" style="66"/>
    <col min="12289" max="12289" width="4.44140625" style="66" customWidth="1"/>
    <col min="12290" max="12290" width="28" style="66" customWidth="1"/>
    <col min="12291" max="12291" width="17.109375" style="66" customWidth="1"/>
    <col min="12292" max="12292" width="14" style="66" customWidth="1"/>
    <col min="12293" max="12293" width="12.6640625" style="66" customWidth="1"/>
    <col min="12294" max="12294" width="13.33203125" style="66" customWidth="1"/>
    <col min="12295" max="12295" width="11.6640625" style="66" customWidth="1"/>
    <col min="12296" max="12296" width="10.44140625" style="66" customWidth="1"/>
    <col min="12297" max="12297" width="13.33203125" style="66" customWidth="1"/>
    <col min="12298" max="12298" width="12.88671875" style="66" customWidth="1"/>
    <col min="12299" max="12544" width="11.44140625" style="66"/>
    <col min="12545" max="12545" width="4.44140625" style="66" customWidth="1"/>
    <col min="12546" max="12546" width="28" style="66" customWidth="1"/>
    <col min="12547" max="12547" width="17.109375" style="66" customWidth="1"/>
    <col min="12548" max="12548" width="14" style="66" customWidth="1"/>
    <col min="12549" max="12549" width="12.6640625" style="66" customWidth="1"/>
    <col min="12550" max="12550" width="13.33203125" style="66" customWidth="1"/>
    <col min="12551" max="12551" width="11.6640625" style="66" customWidth="1"/>
    <col min="12552" max="12552" width="10.44140625" style="66" customWidth="1"/>
    <col min="12553" max="12553" width="13.33203125" style="66" customWidth="1"/>
    <col min="12554" max="12554" width="12.88671875" style="66" customWidth="1"/>
    <col min="12555" max="12800" width="11.44140625" style="66"/>
    <col min="12801" max="12801" width="4.44140625" style="66" customWidth="1"/>
    <col min="12802" max="12802" width="28" style="66" customWidth="1"/>
    <col min="12803" max="12803" width="17.109375" style="66" customWidth="1"/>
    <col min="12804" max="12804" width="14" style="66" customWidth="1"/>
    <col min="12805" max="12805" width="12.6640625" style="66" customWidth="1"/>
    <col min="12806" max="12806" width="13.33203125" style="66" customWidth="1"/>
    <col min="12807" max="12807" width="11.6640625" style="66" customWidth="1"/>
    <col min="12808" max="12808" width="10.44140625" style="66" customWidth="1"/>
    <col min="12809" max="12809" width="13.33203125" style="66" customWidth="1"/>
    <col min="12810" max="12810" width="12.88671875" style="66" customWidth="1"/>
    <col min="12811" max="13056" width="11.44140625" style="66"/>
    <col min="13057" max="13057" width="4.44140625" style="66" customWidth="1"/>
    <col min="13058" max="13058" width="28" style="66" customWidth="1"/>
    <col min="13059" max="13059" width="17.109375" style="66" customWidth="1"/>
    <col min="13060" max="13060" width="14" style="66" customWidth="1"/>
    <col min="13061" max="13061" width="12.6640625" style="66" customWidth="1"/>
    <col min="13062" max="13062" width="13.33203125" style="66" customWidth="1"/>
    <col min="13063" max="13063" width="11.6640625" style="66" customWidth="1"/>
    <col min="13064" max="13064" width="10.44140625" style="66" customWidth="1"/>
    <col min="13065" max="13065" width="13.33203125" style="66" customWidth="1"/>
    <col min="13066" max="13066" width="12.88671875" style="66" customWidth="1"/>
    <col min="13067" max="13312" width="11.44140625" style="66"/>
    <col min="13313" max="13313" width="4.44140625" style="66" customWidth="1"/>
    <col min="13314" max="13314" width="28" style="66" customWidth="1"/>
    <col min="13315" max="13315" width="17.109375" style="66" customWidth="1"/>
    <col min="13316" max="13316" width="14" style="66" customWidth="1"/>
    <col min="13317" max="13317" width="12.6640625" style="66" customWidth="1"/>
    <col min="13318" max="13318" width="13.33203125" style="66" customWidth="1"/>
    <col min="13319" max="13319" width="11.6640625" style="66" customWidth="1"/>
    <col min="13320" max="13320" width="10.44140625" style="66" customWidth="1"/>
    <col min="13321" max="13321" width="13.33203125" style="66" customWidth="1"/>
    <col min="13322" max="13322" width="12.88671875" style="66" customWidth="1"/>
    <col min="13323" max="13568" width="11.44140625" style="66"/>
    <col min="13569" max="13569" width="4.44140625" style="66" customWidth="1"/>
    <col min="13570" max="13570" width="28" style="66" customWidth="1"/>
    <col min="13571" max="13571" width="17.109375" style="66" customWidth="1"/>
    <col min="13572" max="13572" width="14" style="66" customWidth="1"/>
    <col min="13573" max="13573" width="12.6640625" style="66" customWidth="1"/>
    <col min="13574" max="13574" width="13.33203125" style="66" customWidth="1"/>
    <col min="13575" max="13575" width="11.6640625" style="66" customWidth="1"/>
    <col min="13576" max="13576" width="10.44140625" style="66" customWidth="1"/>
    <col min="13577" max="13577" width="13.33203125" style="66" customWidth="1"/>
    <col min="13578" max="13578" width="12.88671875" style="66" customWidth="1"/>
    <col min="13579" max="13824" width="11.44140625" style="66"/>
    <col min="13825" max="13825" width="4.44140625" style="66" customWidth="1"/>
    <col min="13826" max="13826" width="28" style="66" customWidth="1"/>
    <col min="13827" max="13827" width="17.109375" style="66" customWidth="1"/>
    <col min="13828" max="13828" width="14" style="66" customWidth="1"/>
    <col min="13829" max="13829" width="12.6640625" style="66" customWidth="1"/>
    <col min="13830" max="13830" width="13.33203125" style="66" customWidth="1"/>
    <col min="13831" max="13831" width="11.6640625" style="66" customWidth="1"/>
    <col min="13832" max="13832" width="10.44140625" style="66" customWidth="1"/>
    <col min="13833" max="13833" width="13.33203125" style="66" customWidth="1"/>
    <col min="13834" max="13834" width="12.88671875" style="66" customWidth="1"/>
    <col min="13835" max="14080" width="11.44140625" style="66"/>
    <col min="14081" max="14081" width="4.44140625" style="66" customWidth="1"/>
    <col min="14082" max="14082" width="28" style="66" customWidth="1"/>
    <col min="14083" max="14083" width="17.109375" style="66" customWidth="1"/>
    <col min="14084" max="14084" width="14" style="66" customWidth="1"/>
    <col min="14085" max="14085" width="12.6640625" style="66" customWidth="1"/>
    <col min="14086" max="14086" width="13.33203125" style="66" customWidth="1"/>
    <col min="14087" max="14087" width="11.6640625" style="66" customWidth="1"/>
    <col min="14088" max="14088" width="10.44140625" style="66" customWidth="1"/>
    <col min="14089" max="14089" width="13.33203125" style="66" customWidth="1"/>
    <col min="14090" max="14090" width="12.88671875" style="66" customWidth="1"/>
    <col min="14091" max="14336" width="11.44140625" style="66"/>
    <col min="14337" max="14337" width="4.44140625" style="66" customWidth="1"/>
    <col min="14338" max="14338" width="28" style="66" customWidth="1"/>
    <col min="14339" max="14339" width="17.109375" style="66" customWidth="1"/>
    <col min="14340" max="14340" width="14" style="66" customWidth="1"/>
    <col min="14341" max="14341" width="12.6640625" style="66" customWidth="1"/>
    <col min="14342" max="14342" width="13.33203125" style="66" customWidth="1"/>
    <col min="14343" max="14343" width="11.6640625" style="66" customWidth="1"/>
    <col min="14344" max="14344" width="10.44140625" style="66" customWidth="1"/>
    <col min="14345" max="14345" width="13.33203125" style="66" customWidth="1"/>
    <col min="14346" max="14346" width="12.88671875" style="66" customWidth="1"/>
    <col min="14347" max="14592" width="11.44140625" style="66"/>
    <col min="14593" max="14593" width="4.44140625" style="66" customWidth="1"/>
    <col min="14594" max="14594" width="28" style="66" customWidth="1"/>
    <col min="14595" max="14595" width="17.109375" style="66" customWidth="1"/>
    <col min="14596" max="14596" width="14" style="66" customWidth="1"/>
    <col min="14597" max="14597" width="12.6640625" style="66" customWidth="1"/>
    <col min="14598" max="14598" width="13.33203125" style="66" customWidth="1"/>
    <col min="14599" max="14599" width="11.6640625" style="66" customWidth="1"/>
    <col min="14600" max="14600" width="10.44140625" style="66" customWidth="1"/>
    <col min="14601" max="14601" width="13.33203125" style="66" customWidth="1"/>
    <col min="14602" max="14602" width="12.88671875" style="66" customWidth="1"/>
    <col min="14603" max="14848" width="11.44140625" style="66"/>
    <col min="14849" max="14849" width="4.44140625" style="66" customWidth="1"/>
    <col min="14850" max="14850" width="28" style="66" customWidth="1"/>
    <col min="14851" max="14851" width="17.109375" style="66" customWidth="1"/>
    <col min="14852" max="14852" width="14" style="66" customWidth="1"/>
    <col min="14853" max="14853" width="12.6640625" style="66" customWidth="1"/>
    <col min="14854" max="14854" width="13.33203125" style="66" customWidth="1"/>
    <col min="14855" max="14855" width="11.6640625" style="66" customWidth="1"/>
    <col min="14856" max="14856" width="10.44140625" style="66" customWidth="1"/>
    <col min="14857" max="14857" width="13.33203125" style="66" customWidth="1"/>
    <col min="14858" max="14858" width="12.88671875" style="66" customWidth="1"/>
    <col min="14859" max="15104" width="11.44140625" style="66"/>
    <col min="15105" max="15105" width="4.44140625" style="66" customWidth="1"/>
    <col min="15106" max="15106" width="28" style="66" customWidth="1"/>
    <col min="15107" max="15107" width="17.109375" style="66" customWidth="1"/>
    <col min="15108" max="15108" width="14" style="66" customWidth="1"/>
    <col min="15109" max="15109" width="12.6640625" style="66" customWidth="1"/>
    <col min="15110" max="15110" width="13.33203125" style="66" customWidth="1"/>
    <col min="15111" max="15111" width="11.6640625" style="66" customWidth="1"/>
    <col min="15112" max="15112" width="10.44140625" style="66" customWidth="1"/>
    <col min="15113" max="15113" width="13.33203125" style="66" customWidth="1"/>
    <col min="15114" max="15114" width="12.88671875" style="66" customWidth="1"/>
    <col min="15115" max="15360" width="11.44140625" style="66"/>
    <col min="15361" max="15361" width="4.44140625" style="66" customWidth="1"/>
    <col min="15362" max="15362" width="28" style="66" customWidth="1"/>
    <col min="15363" max="15363" width="17.109375" style="66" customWidth="1"/>
    <col min="15364" max="15364" width="14" style="66" customWidth="1"/>
    <col min="15365" max="15365" width="12.6640625" style="66" customWidth="1"/>
    <col min="15366" max="15366" width="13.33203125" style="66" customWidth="1"/>
    <col min="15367" max="15367" width="11.6640625" style="66" customWidth="1"/>
    <col min="15368" max="15368" width="10.44140625" style="66" customWidth="1"/>
    <col min="15369" max="15369" width="13.33203125" style="66" customWidth="1"/>
    <col min="15370" max="15370" width="12.88671875" style="66" customWidth="1"/>
    <col min="15371" max="15616" width="11.44140625" style="66"/>
    <col min="15617" max="15617" width="4.44140625" style="66" customWidth="1"/>
    <col min="15618" max="15618" width="28" style="66" customWidth="1"/>
    <col min="15619" max="15619" width="17.109375" style="66" customWidth="1"/>
    <col min="15620" max="15620" width="14" style="66" customWidth="1"/>
    <col min="15621" max="15621" width="12.6640625" style="66" customWidth="1"/>
    <col min="15622" max="15622" width="13.33203125" style="66" customWidth="1"/>
    <col min="15623" max="15623" width="11.6640625" style="66" customWidth="1"/>
    <col min="15624" max="15624" width="10.44140625" style="66" customWidth="1"/>
    <col min="15625" max="15625" width="13.33203125" style="66" customWidth="1"/>
    <col min="15626" max="15626" width="12.88671875" style="66" customWidth="1"/>
    <col min="15627" max="15872" width="11.44140625" style="66"/>
    <col min="15873" max="15873" width="4.44140625" style="66" customWidth="1"/>
    <col min="15874" max="15874" width="28" style="66" customWidth="1"/>
    <col min="15875" max="15875" width="17.109375" style="66" customWidth="1"/>
    <col min="15876" max="15876" width="14" style="66" customWidth="1"/>
    <col min="15877" max="15877" width="12.6640625" style="66" customWidth="1"/>
    <col min="15878" max="15878" width="13.33203125" style="66" customWidth="1"/>
    <col min="15879" max="15879" width="11.6640625" style="66" customWidth="1"/>
    <col min="15880" max="15880" width="10.44140625" style="66" customWidth="1"/>
    <col min="15881" max="15881" width="13.33203125" style="66" customWidth="1"/>
    <col min="15882" max="15882" width="12.88671875" style="66" customWidth="1"/>
    <col min="15883" max="16128" width="11.44140625" style="66"/>
    <col min="16129" max="16129" width="4.44140625" style="66" customWidth="1"/>
    <col min="16130" max="16130" width="28" style="66" customWidth="1"/>
    <col min="16131" max="16131" width="17.109375" style="66" customWidth="1"/>
    <col min="16132" max="16132" width="14" style="66" customWidth="1"/>
    <col min="16133" max="16133" width="12.6640625" style="66" customWidth="1"/>
    <col min="16134" max="16134" width="13.33203125" style="66" customWidth="1"/>
    <col min="16135" max="16135" width="11.6640625" style="66" customWidth="1"/>
    <col min="16136" max="16136" width="10.44140625" style="66" customWidth="1"/>
    <col min="16137" max="16137" width="13.33203125" style="66" customWidth="1"/>
    <col min="16138" max="16138" width="12.88671875" style="66" customWidth="1"/>
    <col min="16139" max="16384" width="11.44140625" style="66"/>
  </cols>
  <sheetData>
    <row r="1" spans="1:17" ht="32.25" customHeight="1" x14ac:dyDescent="0.25">
      <c r="B1" s="67" t="s">
        <v>39</v>
      </c>
      <c r="C1" s="67" t="s">
        <v>40</v>
      </c>
      <c r="D1" s="190" t="s">
        <v>41</v>
      </c>
      <c r="E1" s="190" t="s">
        <v>42</v>
      </c>
      <c r="F1" s="190" t="s">
        <v>43</v>
      </c>
      <c r="G1" s="190" t="s">
        <v>44</v>
      </c>
      <c r="H1" s="190" t="s">
        <v>45</v>
      </c>
      <c r="I1" s="190" t="s">
        <v>46</v>
      </c>
      <c r="J1" s="190" t="s">
        <v>47</v>
      </c>
      <c r="K1" s="191" t="s">
        <v>48</v>
      </c>
    </row>
    <row r="2" spans="1:17" ht="15" customHeight="1" x14ac:dyDescent="0.25">
      <c r="A2" s="66">
        <f>RANK(K2,$K$2:$K$51,0)</f>
        <v>1</v>
      </c>
      <c r="B2" s="69" t="s">
        <v>70</v>
      </c>
      <c r="C2" s="70" t="s">
        <v>3</v>
      </c>
      <c r="D2" s="189">
        <v>2</v>
      </c>
      <c r="E2" s="71">
        <v>5</v>
      </c>
      <c r="F2" s="71"/>
      <c r="G2" s="71"/>
      <c r="H2" s="71"/>
      <c r="I2" s="71"/>
      <c r="J2" s="71"/>
      <c r="K2" s="68">
        <f>SUM(D2:J2)</f>
        <v>7</v>
      </c>
      <c r="L2" s="68"/>
      <c r="M2" s="68"/>
      <c r="N2" s="68"/>
      <c r="O2" s="68"/>
      <c r="P2" s="68"/>
      <c r="Q2" s="68"/>
    </row>
    <row r="3" spans="1:17" ht="15" customHeight="1" x14ac:dyDescent="0.25">
      <c r="A3" s="66">
        <f t="shared" ref="A3:A51" si="0">RANK(K3,$K$2:$K$51,0)</f>
        <v>2</v>
      </c>
      <c r="B3" s="71" t="s">
        <v>71</v>
      </c>
      <c r="C3" s="70" t="s">
        <v>7</v>
      </c>
      <c r="D3" s="189">
        <v>3</v>
      </c>
      <c r="E3" s="71">
        <v>2</v>
      </c>
      <c r="F3" s="71">
        <v>1</v>
      </c>
      <c r="G3" s="71"/>
      <c r="H3" s="71"/>
      <c r="I3" s="71"/>
      <c r="J3" s="71"/>
      <c r="K3" s="68">
        <f t="shared" ref="K3:K51" si="1">SUM(D3:J3)</f>
        <v>6</v>
      </c>
      <c r="L3" s="68"/>
      <c r="M3" s="68"/>
      <c r="N3" s="68"/>
      <c r="O3" s="68"/>
      <c r="P3" s="68"/>
      <c r="Q3" s="68"/>
    </row>
    <row r="4" spans="1:17" ht="15" customHeight="1" x14ac:dyDescent="0.25">
      <c r="A4" s="66">
        <f t="shared" si="0"/>
        <v>4</v>
      </c>
      <c r="B4" s="71" t="s">
        <v>72</v>
      </c>
      <c r="C4" s="70" t="s">
        <v>1</v>
      </c>
      <c r="D4" s="189">
        <v>1</v>
      </c>
      <c r="E4" s="71"/>
      <c r="F4" s="71">
        <v>2</v>
      </c>
      <c r="G4" s="71"/>
      <c r="H4" s="71"/>
      <c r="I4" s="71"/>
      <c r="J4" s="71"/>
      <c r="K4" s="68">
        <f t="shared" si="1"/>
        <v>3</v>
      </c>
      <c r="L4" s="68"/>
      <c r="M4" s="68"/>
      <c r="N4" s="68"/>
      <c r="O4" s="68"/>
      <c r="P4" s="68"/>
      <c r="Q4" s="68"/>
    </row>
    <row r="5" spans="1:17" ht="15" customHeight="1" x14ac:dyDescent="0.25">
      <c r="A5" s="66">
        <f t="shared" si="0"/>
        <v>4</v>
      </c>
      <c r="B5" s="69" t="s">
        <v>73</v>
      </c>
      <c r="C5" s="70" t="s">
        <v>1</v>
      </c>
      <c r="D5" s="189">
        <v>2</v>
      </c>
      <c r="E5" s="71">
        <v>1</v>
      </c>
      <c r="F5" s="71"/>
      <c r="G5" s="71"/>
      <c r="H5" s="71"/>
      <c r="I5" s="71"/>
      <c r="J5" s="71"/>
      <c r="K5" s="68">
        <f t="shared" si="1"/>
        <v>3</v>
      </c>
      <c r="L5" s="68"/>
      <c r="M5" s="68"/>
      <c r="N5" s="68"/>
      <c r="O5" s="68"/>
      <c r="P5" s="68"/>
      <c r="Q5" s="68"/>
    </row>
    <row r="6" spans="1:17" ht="15" customHeight="1" x14ac:dyDescent="0.25">
      <c r="A6" s="66">
        <f t="shared" si="0"/>
        <v>3</v>
      </c>
      <c r="B6" s="69" t="s">
        <v>74</v>
      </c>
      <c r="C6" s="70" t="s">
        <v>4</v>
      </c>
      <c r="D6" s="189">
        <v>2</v>
      </c>
      <c r="E6" s="71"/>
      <c r="F6" s="71">
        <v>3</v>
      </c>
      <c r="G6" s="71"/>
      <c r="H6" s="71"/>
      <c r="I6" s="71"/>
      <c r="J6" s="71"/>
      <c r="K6" s="68">
        <f t="shared" si="1"/>
        <v>5</v>
      </c>
      <c r="L6" s="68"/>
      <c r="M6" s="68"/>
      <c r="N6" s="68"/>
      <c r="O6" s="68"/>
      <c r="P6" s="68"/>
      <c r="Q6" s="68"/>
    </row>
    <row r="7" spans="1:17" ht="15" customHeight="1" x14ac:dyDescent="0.25">
      <c r="A7" s="66">
        <f t="shared" si="0"/>
        <v>6</v>
      </c>
      <c r="B7" s="69"/>
      <c r="C7" s="70"/>
      <c r="D7" s="71"/>
      <c r="E7" s="71"/>
      <c r="F7" s="71"/>
      <c r="G7" s="71"/>
      <c r="H7" s="71"/>
      <c r="I7" s="71"/>
      <c r="J7" s="71"/>
      <c r="K7" s="68">
        <f t="shared" si="1"/>
        <v>0</v>
      </c>
      <c r="L7" s="68"/>
      <c r="M7" s="68"/>
      <c r="N7" s="68"/>
      <c r="O7" s="68"/>
      <c r="P7" s="68"/>
      <c r="Q7" s="68"/>
    </row>
    <row r="8" spans="1:17" ht="15" customHeight="1" x14ac:dyDescent="0.25">
      <c r="A8" s="66">
        <f t="shared" si="0"/>
        <v>6</v>
      </c>
      <c r="B8" s="69"/>
      <c r="C8" s="70"/>
      <c r="D8" s="189"/>
      <c r="E8" s="71"/>
      <c r="F8" s="71"/>
      <c r="G8" s="71"/>
      <c r="H8" s="71"/>
      <c r="I8" s="71"/>
      <c r="J8" s="71"/>
      <c r="K8" s="68">
        <f t="shared" si="1"/>
        <v>0</v>
      </c>
      <c r="L8" s="68"/>
      <c r="M8" s="68"/>
      <c r="N8" s="68"/>
      <c r="O8" s="68"/>
      <c r="P8" s="68"/>
      <c r="Q8" s="68"/>
    </row>
    <row r="9" spans="1:17" ht="15" customHeight="1" x14ac:dyDescent="0.25">
      <c r="A9" s="66">
        <f t="shared" si="0"/>
        <v>6</v>
      </c>
      <c r="B9" s="69"/>
      <c r="C9" s="70"/>
      <c r="D9" s="189"/>
      <c r="E9" s="72"/>
      <c r="F9" s="72"/>
      <c r="G9" s="71"/>
      <c r="H9" s="71"/>
      <c r="I9" s="71"/>
      <c r="J9" s="71"/>
      <c r="K9" s="68">
        <f t="shared" si="1"/>
        <v>0</v>
      </c>
      <c r="L9" s="68"/>
      <c r="M9" s="68"/>
      <c r="N9" s="68"/>
      <c r="O9" s="68"/>
      <c r="P9" s="68"/>
      <c r="Q9" s="68"/>
    </row>
    <row r="10" spans="1:17" ht="15" customHeight="1" x14ac:dyDescent="0.25">
      <c r="A10" s="66">
        <f t="shared" si="0"/>
        <v>6</v>
      </c>
      <c r="B10" s="69"/>
      <c r="C10" s="70"/>
      <c r="D10" s="189"/>
      <c r="E10" s="72"/>
      <c r="F10" s="72"/>
      <c r="G10" s="71"/>
      <c r="H10" s="71"/>
      <c r="I10" s="71"/>
      <c r="J10" s="71"/>
      <c r="K10" s="68">
        <f t="shared" si="1"/>
        <v>0</v>
      </c>
      <c r="L10" s="68"/>
      <c r="M10" s="68"/>
      <c r="N10" s="68"/>
      <c r="O10" s="68"/>
      <c r="P10" s="68"/>
      <c r="Q10" s="68"/>
    </row>
    <row r="11" spans="1:17" x14ac:dyDescent="0.25">
      <c r="A11" s="66">
        <f t="shared" si="0"/>
        <v>6</v>
      </c>
      <c r="B11" s="71"/>
      <c r="C11" s="70"/>
      <c r="D11" s="189"/>
      <c r="E11" s="192"/>
      <c r="F11" s="192"/>
      <c r="G11" s="71"/>
      <c r="H11" s="71"/>
      <c r="I11" s="71"/>
      <c r="J11" s="71"/>
      <c r="K11" s="68">
        <f t="shared" si="1"/>
        <v>0</v>
      </c>
      <c r="L11" s="68"/>
    </row>
    <row r="12" spans="1:17" x14ac:dyDescent="0.25">
      <c r="A12" s="66">
        <f t="shared" si="0"/>
        <v>6</v>
      </c>
      <c r="B12" s="69"/>
      <c r="C12" s="70"/>
      <c r="D12" s="189"/>
      <c r="E12" s="192"/>
      <c r="F12" s="192"/>
      <c r="G12" s="71"/>
      <c r="H12" s="71"/>
      <c r="I12" s="71"/>
      <c r="J12" s="71"/>
      <c r="K12" s="68">
        <f t="shared" si="1"/>
        <v>0</v>
      </c>
      <c r="L12" s="68"/>
    </row>
    <row r="13" spans="1:17" x14ac:dyDescent="0.25">
      <c r="A13" s="66">
        <f t="shared" si="0"/>
        <v>6</v>
      </c>
      <c r="B13" s="69"/>
      <c r="C13" s="70"/>
      <c r="D13" s="189"/>
      <c r="E13" s="192"/>
      <c r="F13" s="192"/>
      <c r="G13" s="71"/>
      <c r="H13" s="71"/>
      <c r="I13" s="71"/>
      <c r="J13" s="71"/>
      <c r="K13" s="68">
        <f t="shared" si="1"/>
        <v>0</v>
      </c>
      <c r="L13" s="68"/>
    </row>
    <row r="14" spans="1:17" x14ac:dyDescent="0.25">
      <c r="A14" s="66">
        <f t="shared" si="0"/>
        <v>6</v>
      </c>
      <c r="B14" s="69"/>
      <c r="C14" s="70"/>
      <c r="D14" s="189"/>
      <c r="E14" s="192"/>
      <c r="F14" s="189"/>
      <c r="G14" s="71"/>
      <c r="H14" s="71"/>
      <c r="I14" s="71"/>
      <c r="J14" s="71"/>
      <c r="K14" s="68">
        <f t="shared" si="1"/>
        <v>0</v>
      </c>
      <c r="L14" s="68"/>
    </row>
    <row r="15" spans="1:17" x14ac:dyDescent="0.25">
      <c r="A15" s="66">
        <f t="shared" si="0"/>
        <v>6</v>
      </c>
      <c r="B15" s="69"/>
      <c r="C15" s="70"/>
      <c r="D15" s="71"/>
      <c r="E15" s="192"/>
      <c r="F15" s="189"/>
      <c r="G15" s="71"/>
      <c r="H15" s="71"/>
      <c r="I15" s="71"/>
      <c r="J15" s="71"/>
      <c r="K15" s="68">
        <f t="shared" si="1"/>
        <v>0</v>
      </c>
      <c r="L15" s="68"/>
    </row>
    <row r="16" spans="1:17" x14ac:dyDescent="0.25">
      <c r="A16" s="66">
        <f t="shared" si="0"/>
        <v>6</v>
      </c>
      <c r="B16" s="69"/>
      <c r="C16" s="70"/>
      <c r="D16" s="189"/>
      <c r="E16" s="192"/>
      <c r="F16" s="189"/>
      <c r="G16" s="71"/>
      <c r="H16" s="71"/>
      <c r="I16" s="71"/>
      <c r="J16" s="71"/>
      <c r="K16" s="68">
        <f t="shared" si="1"/>
        <v>0</v>
      </c>
      <c r="L16" s="68"/>
    </row>
    <row r="17" spans="1:12" x14ac:dyDescent="0.25">
      <c r="A17" s="66">
        <f t="shared" si="0"/>
        <v>6</v>
      </c>
      <c r="B17" s="69"/>
      <c r="C17" s="70"/>
      <c r="D17" s="189"/>
      <c r="E17" s="192"/>
      <c r="F17" s="189"/>
      <c r="G17" s="71"/>
      <c r="H17" s="71"/>
      <c r="I17" s="71"/>
      <c r="J17" s="71"/>
      <c r="K17" s="68">
        <f t="shared" si="1"/>
        <v>0</v>
      </c>
      <c r="L17" s="68"/>
    </row>
    <row r="18" spans="1:12" x14ac:dyDescent="0.25">
      <c r="A18" s="66">
        <f t="shared" si="0"/>
        <v>6</v>
      </c>
      <c r="B18" s="69"/>
      <c r="C18" s="70"/>
      <c r="D18" s="189"/>
      <c r="E18" s="192"/>
      <c r="F18" s="189"/>
      <c r="G18" s="71"/>
      <c r="H18" s="71"/>
      <c r="I18" s="71"/>
      <c r="J18" s="71"/>
      <c r="K18" s="68">
        <f t="shared" si="1"/>
        <v>0</v>
      </c>
      <c r="L18" s="68"/>
    </row>
    <row r="19" spans="1:12" x14ac:dyDescent="0.25">
      <c r="A19" s="66">
        <f t="shared" si="0"/>
        <v>6</v>
      </c>
      <c r="B19" s="71"/>
      <c r="C19" s="70"/>
      <c r="D19" s="189"/>
      <c r="E19" s="192"/>
      <c r="F19" s="189"/>
      <c r="G19" s="71"/>
      <c r="H19" s="71"/>
      <c r="I19" s="71"/>
      <c r="J19" s="71"/>
      <c r="K19" s="68">
        <f t="shared" si="1"/>
        <v>0</v>
      </c>
      <c r="L19" s="68"/>
    </row>
    <row r="20" spans="1:12" x14ac:dyDescent="0.25">
      <c r="A20" s="66">
        <f t="shared" si="0"/>
        <v>6</v>
      </c>
      <c r="B20" s="69"/>
      <c r="C20" s="70"/>
      <c r="D20" s="189"/>
      <c r="E20" s="192"/>
      <c r="F20" s="193"/>
      <c r="G20" s="71"/>
      <c r="H20" s="71"/>
      <c r="I20" s="71"/>
      <c r="J20" s="71"/>
      <c r="K20" s="68">
        <f t="shared" si="1"/>
        <v>0</v>
      </c>
      <c r="L20" s="68"/>
    </row>
    <row r="21" spans="1:12" x14ac:dyDescent="0.25">
      <c r="A21" s="66">
        <f t="shared" si="0"/>
        <v>6</v>
      </c>
      <c r="B21" s="69"/>
      <c r="C21" s="70"/>
      <c r="D21" s="189"/>
      <c r="E21" s="192"/>
      <c r="F21" s="189"/>
      <c r="G21" s="71"/>
      <c r="H21" s="71"/>
      <c r="I21" s="71"/>
      <c r="J21" s="71"/>
      <c r="K21" s="68">
        <f t="shared" si="1"/>
        <v>0</v>
      </c>
      <c r="L21" s="68"/>
    </row>
    <row r="22" spans="1:12" x14ac:dyDescent="0.25">
      <c r="A22" s="66">
        <f t="shared" si="0"/>
        <v>6</v>
      </c>
      <c r="B22" s="69"/>
      <c r="C22" s="70"/>
      <c r="D22" s="189"/>
      <c r="E22" s="192"/>
      <c r="F22" s="189"/>
      <c r="G22" s="71"/>
      <c r="H22" s="71"/>
      <c r="I22" s="71"/>
      <c r="J22" s="71"/>
      <c r="K22" s="68">
        <f t="shared" si="1"/>
        <v>0</v>
      </c>
      <c r="L22" s="68"/>
    </row>
    <row r="23" spans="1:12" x14ac:dyDescent="0.25">
      <c r="A23" s="66">
        <f t="shared" si="0"/>
        <v>6</v>
      </c>
      <c r="B23" s="69"/>
      <c r="C23" s="70"/>
      <c r="D23" s="189"/>
      <c r="E23" s="192"/>
      <c r="F23" s="189"/>
      <c r="G23" s="71"/>
      <c r="H23" s="71"/>
      <c r="I23" s="71"/>
      <c r="J23" s="71"/>
      <c r="K23" s="68">
        <f t="shared" si="1"/>
        <v>0</v>
      </c>
      <c r="L23" s="68"/>
    </row>
    <row r="24" spans="1:12" x14ac:dyDescent="0.25">
      <c r="A24" s="66">
        <f t="shared" si="0"/>
        <v>6</v>
      </c>
      <c r="B24" s="69"/>
      <c r="C24" s="70"/>
      <c r="D24" s="189"/>
      <c r="E24" s="192"/>
      <c r="F24" s="189"/>
      <c r="G24" s="71"/>
      <c r="H24" s="71"/>
      <c r="I24" s="71"/>
      <c r="J24" s="71"/>
      <c r="K24" s="68">
        <f t="shared" si="1"/>
        <v>0</v>
      </c>
      <c r="L24" s="68"/>
    </row>
    <row r="25" spans="1:12" x14ac:dyDescent="0.25">
      <c r="A25" s="66">
        <f t="shared" si="0"/>
        <v>6</v>
      </c>
      <c r="B25" s="69"/>
      <c r="C25" s="70"/>
      <c r="D25" s="189"/>
      <c r="E25" s="192"/>
      <c r="F25" s="189"/>
      <c r="G25" s="71"/>
      <c r="H25" s="71"/>
      <c r="I25" s="71"/>
      <c r="J25" s="71"/>
      <c r="K25" s="68">
        <f t="shared" si="1"/>
        <v>0</v>
      </c>
      <c r="L25" s="68"/>
    </row>
    <row r="26" spans="1:12" x14ac:dyDescent="0.25">
      <c r="A26" s="66">
        <f t="shared" si="0"/>
        <v>6</v>
      </c>
      <c r="B26" s="69"/>
      <c r="C26" s="70"/>
      <c r="D26" s="189"/>
      <c r="E26" s="192"/>
      <c r="F26" s="193"/>
      <c r="G26" s="71"/>
      <c r="H26" s="71"/>
      <c r="I26" s="71"/>
      <c r="J26" s="71"/>
      <c r="K26" s="68">
        <f t="shared" si="1"/>
        <v>0</v>
      </c>
      <c r="L26" s="68"/>
    </row>
    <row r="27" spans="1:12" x14ac:dyDescent="0.25">
      <c r="A27" s="66">
        <f t="shared" si="0"/>
        <v>6</v>
      </c>
      <c r="B27" s="71"/>
      <c r="C27" s="70"/>
      <c r="D27" s="189"/>
      <c r="E27" s="192"/>
      <c r="F27" s="193"/>
      <c r="G27" s="71"/>
      <c r="H27" s="71"/>
      <c r="I27" s="71"/>
      <c r="J27" s="71"/>
      <c r="K27" s="68">
        <f t="shared" si="1"/>
        <v>0</v>
      </c>
      <c r="L27" s="68"/>
    </row>
    <row r="28" spans="1:12" x14ac:dyDescent="0.25">
      <c r="A28" s="66">
        <f t="shared" si="0"/>
        <v>6</v>
      </c>
      <c r="B28" s="69"/>
      <c r="C28" s="70"/>
      <c r="D28" s="71"/>
      <c r="E28" s="192"/>
      <c r="F28" s="192"/>
      <c r="G28" s="71"/>
      <c r="H28" s="71"/>
      <c r="I28" s="71"/>
      <c r="J28" s="71"/>
      <c r="K28" s="68">
        <f t="shared" si="1"/>
        <v>0</v>
      </c>
      <c r="L28" s="68"/>
    </row>
    <row r="29" spans="1:12" x14ac:dyDescent="0.25">
      <c r="A29" s="66">
        <f t="shared" si="0"/>
        <v>6</v>
      </c>
      <c r="B29" s="69"/>
      <c r="C29" s="70"/>
      <c r="D29" s="189"/>
      <c r="E29" s="189"/>
      <c r="F29" s="189"/>
      <c r="G29" s="71"/>
      <c r="H29" s="71"/>
      <c r="I29" s="71"/>
      <c r="J29" s="71"/>
      <c r="K29" s="68">
        <f t="shared" si="1"/>
        <v>0</v>
      </c>
      <c r="L29" s="68"/>
    </row>
    <row r="30" spans="1:12" x14ac:dyDescent="0.25">
      <c r="A30" s="66">
        <f t="shared" si="0"/>
        <v>6</v>
      </c>
      <c r="B30" s="69"/>
      <c r="C30" s="70"/>
      <c r="D30" s="189"/>
      <c r="E30" s="189"/>
      <c r="F30" s="189"/>
      <c r="G30" s="71"/>
      <c r="H30" s="71"/>
      <c r="I30" s="71"/>
      <c r="J30" s="71"/>
      <c r="K30" s="68">
        <f t="shared" si="1"/>
        <v>0</v>
      </c>
      <c r="L30" s="68"/>
    </row>
    <row r="31" spans="1:12" x14ac:dyDescent="0.25">
      <c r="A31" s="66">
        <f t="shared" si="0"/>
        <v>6</v>
      </c>
      <c r="B31" s="69"/>
      <c r="C31" s="70"/>
      <c r="D31" s="189"/>
      <c r="E31" s="189"/>
      <c r="F31" s="189"/>
      <c r="G31" s="71"/>
      <c r="H31" s="71"/>
      <c r="I31" s="71"/>
      <c r="J31" s="71"/>
      <c r="K31" s="68">
        <f t="shared" si="1"/>
        <v>0</v>
      </c>
      <c r="L31" s="68"/>
    </row>
    <row r="32" spans="1:12" x14ac:dyDescent="0.25">
      <c r="A32" s="66">
        <f t="shared" si="0"/>
        <v>6</v>
      </c>
      <c r="B32" s="69"/>
      <c r="C32" s="70"/>
      <c r="D32" s="189"/>
      <c r="E32" s="189"/>
      <c r="F32" s="189"/>
      <c r="G32" s="189"/>
      <c r="H32" s="189"/>
      <c r="I32" s="189"/>
      <c r="J32" s="189"/>
      <c r="K32" s="68">
        <f t="shared" si="1"/>
        <v>0</v>
      </c>
    </row>
    <row r="33" spans="1:11" x14ac:dyDescent="0.25">
      <c r="A33" s="66">
        <f t="shared" si="0"/>
        <v>6</v>
      </c>
      <c r="B33" s="69"/>
      <c r="C33" s="70"/>
      <c r="D33" s="189"/>
      <c r="E33" s="189"/>
      <c r="F33" s="189"/>
      <c r="G33" s="189"/>
      <c r="H33" s="189"/>
      <c r="I33" s="189"/>
      <c r="J33" s="189"/>
      <c r="K33" s="68">
        <f t="shared" si="1"/>
        <v>0</v>
      </c>
    </row>
    <row r="34" spans="1:11" x14ac:dyDescent="0.25">
      <c r="A34" s="66">
        <f t="shared" si="0"/>
        <v>6</v>
      </c>
      <c r="B34" s="69"/>
      <c r="C34" s="70"/>
      <c r="D34" s="189"/>
      <c r="E34" s="189"/>
      <c r="F34" s="189"/>
      <c r="G34" s="189"/>
      <c r="H34" s="189"/>
      <c r="I34" s="189"/>
      <c r="J34" s="189"/>
      <c r="K34" s="68">
        <f t="shared" si="1"/>
        <v>0</v>
      </c>
    </row>
    <row r="35" spans="1:11" x14ac:dyDescent="0.25">
      <c r="A35" s="66">
        <f t="shared" si="0"/>
        <v>6</v>
      </c>
      <c r="B35" s="69"/>
      <c r="C35" s="70"/>
      <c r="D35" s="189"/>
      <c r="E35" s="189"/>
      <c r="F35" s="189"/>
      <c r="G35" s="189"/>
      <c r="H35" s="189"/>
      <c r="I35" s="189"/>
      <c r="J35" s="189"/>
      <c r="K35" s="68">
        <f t="shared" si="1"/>
        <v>0</v>
      </c>
    </row>
    <row r="36" spans="1:11" x14ac:dyDescent="0.25">
      <c r="A36" s="66">
        <f t="shared" si="0"/>
        <v>6</v>
      </c>
      <c r="B36" s="69"/>
      <c r="C36" s="70"/>
      <c r="D36" s="189"/>
      <c r="E36" s="189"/>
      <c r="F36" s="189"/>
      <c r="G36" s="189"/>
      <c r="H36" s="189"/>
      <c r="I36" s="189"/>
      <c r="J36" s="189"/>
      <c r="K36" s="68">
        <f t="shared" si="1"/>
        <v>0</v>
      </c>
    </row>
    <row r="37" spans="1:11" x14ac:dyDescent="0.25">
      <c r="A37" s="66">
        <f t="shared" si="0"/>
        <v>6</v>
      </c>
      <c r="B37" s="69"/>
      <c r="C37" s="70"/>
      <c r="D37" s="189"/>
      <c r="E37" s="189"/>
      <c r="F37" s="189"/>
      <c r="G37" s="189"/>
      <c r="H37" s="189"/>
      <c r="I37" s="189"/>
      <c r="J37" s="189"/>
      <c r="K37" s="68">
        <f t="shared" si="1"/>
        <v>0</v>
      </c>
    </row>
    <row r="38" spans="1:11" x14ac:dyDescent="0.25">
      <c r="A38" s="66">
        <f t="shared" si="0"/>
        <v>6</v>
      </c>
      <c r="B38" s="69"/>
      <c r="C38" s="70"/>
      <c r="D38" s="189"/>
      <c r="E38" s="189"/>
      <c r="F38" s="189"/>
      <c r="G38" s="189"/>
      <c r="H38" s="189"/>
      <c r="I38" s="189"/>
      <c r="J38" s="189"/>
      <c r="K38" s="68">
        <f t="shared" si="1"/>
        <v>0</v>
      </c>
    </row>
    <row r="39" spans="1:11" x14ac:dyDescent="0.25">
      <c r="A39" s="66">
        <f t="shared" si="0"/>
        <v>6</v>
      </c>
      <c r="B39" s="69"/>
      <c r="C39" s="70"/>
      <c r="D39" s="189"/>
      <c r="E39" s="189"/>
      <c r="F39" s="189"/>
      <c r="G39" s="189"/>
      <c r="H39" s="189"/>
      <c r="I39" s="189"/>
      <c r="J39" s="189"/>
      <c r="K39" s="68">
        <f t="shared" si="1"/>
        <v>0</v>
      </c>
    </row>
    <row r="40" spans="1:11" x14ac:dyDescent="0.25">
      <c r="A40" s="66">
        <f t="shared" si="0"/>
        <v>6</v>
      </c>
      <c r="B40" s="69"/>
      <c r="C40" s="70"/>
      <c r="D40" s="189"/>
      <c r="E40" s="189"/>
      <c r="F40" s="189"/>
      <c r="G40" s="189"/>
      <c r="H40" s="189"/>
      <c r="I40" s="189"/>
      <c r="J40" s="189"/>
      <c r="K40" s="68">
        <f t="shared" si="1"/>
        <v>0</v>
      </c>
    </row>
    <row r="41" spans="1:11" x14ac:dyDescent="0.25">
      <c r="A41" s="66">
        <f t="shared" si="0"/>
        <v>6</v>
      </c>
      <c r="B41" s="71"/>
      <c r="C41" s="70"/>
      <c r="D41" s="189"/>
      <c r="E41" s="189"/>
      <c r="F41" s="189"/>
      <c r="G41" s="189"/>
      <c r="H41" s="189"/>
      <c r="I41" s="189"/>
      <c r="J41" s="189"/>
      <c r="K41" s="68">
        <f t="shared" si="1"/>
        <v>0</v>
      </c>
    </row>
    <row r="42" spans="1:11" x14ac:dyDescent="0.25">
      <c r="A42" s="66">
        <f t="shared" si="0"/>
        <v>6</v>
      </c>
      <c r="B42" s="69"/>
      <c r="C42" s="70"/>
      <c r="D42" s="189"/>
      <c r="E42" s="189"/>
      <c r="F42" s="189"/>
      <c r="G42" s="189"/>
      <c r="H42" s="189"/>
      <c r="I42" s="189"/>
      <c r="J42" s="189"/>
      <c r="K42" s="68">
        <f t="shared" si="1"/>
        <v>0</v>
      </c>
    </row>
    <row r="43" spans="1:11" x14ac:dyDescent="0.25">
      <c r="A43" s="66">
        <f t="shared" si="0"/>
        <v>6</v>
      </c>
      <c r="B43" s="69"/>
      <c r="C43" s="70"/>
      <c r="D43" s="189"/>
      <c r="E43" s="189"/>
      <c r="F43" s="189"/>
      <c r="G43" s="189"/>
      <c r="H43" s="189"/>
      <c r="I43" s="189"/>
      <c r="J43" s="189"/>
      <c r="K43" s="68">
        <f t="shared" si="1"/>
        <v>0</v>
      </c>
    </row>
    <row r="44" spans="1:11" x14ac:dyDescent="0.25">
      <c r="A44" s="66">
        <f t="shared" si="0"/>
        <v>6</v>
      </c>
      <c r="B44" s="69"/>
      <c r="C44" s="70"/>
      <c r="D44" s="189"/>
      <c r="E44" s="189"/>
      <c r="F44" s="189"/>
      <c r="G44" s="189"/>
      <c r="H44" s="189"/>
      <c r="I44" s="189"/>
      <c r="J44" s="189"/>
      <c r="K44" s="68">
        <f t="shared" si="1"/>
        <v>0</v>
      </c>
    </row>
    <row r="45" spans="1:11" x14ac:dyDescent="0.25">
      <c r="A45" s="66">
        <f t="shared" si="0"/>
        <v>6</v>
      </c>
      <c r="B45" s="69"/>
      <c r="C45" s="70"/>
      <c r="D45" s="189"/>
      <c r="E45" s="189"/>
      <c r="F45" s="189"/>
      <c r="G45" s="189"/>
      <c r="H45" s="189"/>
      <c r="I45" s="189"/>
      <c r="J45" s="189"/>
      <c r="K45" s="68">
        <f t="shared" si="1"/>
        <v>0</v>
      </c>
    </row>
    <row r="46" spans="1:11" x14ac:dyDescent="0.25">
      <c r="A46" s="66">
        <f t="shared" si="0"/>
        <v>6</v>
      </c>
      <c r="B46" s="69"/>
      <c r="C46" s="70"/>
      <c r="D46" s="189"/>
      <c r="E46" s="189"/>
      <c r="F46" s="189"/>
      <c r="G46" s="189"/>
      <c r="H46" s="189"/>
      <c r="I46" s="189"/>
      <c r="J46" s="189"/>
      <c r="K46" s="68">
        <f t="shared" si="1"/>
        <v>0</v>
      </c>
    </row>
    <row r="47" spans="1:11" x14ac:dyDescent="0.25">
      <c r="A47" s="66">
        <f t="shared" si="0"/>
        <v>6</v>
      </c>
      <c r="B47" s="69"/>
      <c r="C47" s="70"/>
      <c r="D47" s="189"/>
      <c r="E47" s="189"/>
      <c r="F47" s="189"/>
      <c r="G47" s="189"/>
      <c r="H47" s="189"/>
      <c r="I47" s="189"/>
      <c r="J47" s="189"/>
      <c r="K47" s="68">
        <f t="shared" si="1"/>
        <v>0</v>
      </c>
    </row>
    <row r="48" spans="1:11" x14ac:dyDescent="0.25">
      <c r="A48" s="66">
        <f t="shared" si="0"/>
        <v>6</v>
      </c>
      <c r="B48" s="69"/>
      <c r="C48" s="70"/>
      <c r="D48" s="189"/>
      <c r="E48" s="189"/>
      <c r="F48" s="189"/>
      <c r="G48" s="189"/>
      <c r="H48" s="189"/>
      <c r="I48" s="189"/>
      <c r="J48" s="189"/>
      <c r="K48" s="68">
        <f t="shared" si="1"/>
        <v>0</v>
      </c>
    </row>
    <row r="49" spans="1:11" x14ac:dyDescent="0.25">
      <c r="A49" s="66">
        <f t="shared" si="0"/>
        <v>6</v>
      </c>
      <c r="B49" s="69"/>
      <c r="C49" s="70"/>
      <c r="D49" s="189"/>
      <c r="E49" s="189"/>
      <c r="F49" s="189"/>
      <c r="G49" s="189"/>
      <c r="H49" s="189"/>
      <c r="I49" s="189"/>
      <c r="J49" s="189"/>
      <c r="K49" s="68">
        <f t="shared" si="1"/>
        <v>0</v>
      </c>
    </row>
    <row r="50" spans="1:11" x14ac:dyDescent="0.25">
      <c r="A50" s="66">
        <f t="shared" si="0"/>
        <v>6</v>
      </c>
      <c r="B50" s="69"/>
      <c r="C50" s="70"/>
      <c r="D50" s="71"/>
      <c r="E50" s="189"/>
      <c r="F50" s="189"/>
      <c r="G50" s="189"/>
      <c r="H50" s="189"/>
      <c r="I50" s="189"/>
      <c r="J50" s="189"/>
      <c r="K50" s="68">
        <f t="shared" si="1"/>
        <v>0</v>
      </c>
    </row>
    <row r="51" spans="1:11" x14ac:dyDescent="0.25">
      <c r="A51" s="66">
        <f t="shared" si="0"/>
        <v>6</v>
      </c>
      <c r="B51" s="69"/>
      <c r="C51" s="70"/>
      <c r="D51" s="189"/>
      <c r="E51" s="189"/>
      <c r="F51" s="189"/>
      <c r="G51" s="189"/>
      <c r="H51" s="189"/>
      <c r="I51" s="189"/>
      <c r="J51" s="189"/>
      <c r="K51" s="68">
        <f t="shared" si="1"/>
        <v>0</v>
      </c>
    </row>
  </sheetData>
  <autoFilter ref="B1:K1"/>
  <pageMargins left="0.7" right="0.7" top="0.75" bottom="0.75" header="0.3" footer="0.3"/>
  <pageSetup paperSize="9" orientation="portrait" verticalDpi="598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'Classement intermédiaire'!$A$27:$A$34</xm:f>
          </x14:formula1>
          <xm:sqref>C1:C1048576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topLeftCell="A10" workbookViewId="0">
      <selection activeCell="E35" sqref="E35"/>
    </sheetView>
  </sheetViews>
  <sheetFormatPr baseColWidth="10" defaultRowHeight="13.2" x14ac:dyDescent="0.25"/>
  <cols>
    <col min="1" max="1" width="13.88671875" bestFit="1" customWidth="1"/>
    <col min="2" max="2" width="10.88671875" bestFit="1" customWidth="1"/>
    <col min="3" max="3" width="21.6640625" customWidth="1"/>
    <col min="4" max="4" width="10.33203125" bestFit="1" customWidth="1"/>
    <col min="5" max="8" width="7.6640625" bestFit="1" customWidth="1"/>
    <col min="9" max="9" width="6.33203125" bestFit="1" customWidth="1"/>
    <col min="10" max="10" width="8.44140625" bestFit="1" customWidth="1"/>
    <col min="11" max="11" width="6.33203125" bestFit="1" customWidth="1"/>
    <col min="18" max="18" width="22.33203125" bestFit="1" customWidth="1"/>
    <col min="19" max="19" width="24.5546875" bestFit="1" customWidth="1"/>
    <col min="25" max="25" width="14.5546875" bestFit="1" customWidth="1"/>
  </cols>
  <sheetData>
    <row r="1" spans="1:26" ht="15.6" thickBot="1" x14ac:dyDescent="0.4">
      <c r="A1" s="273" t="s">
        <v>0</v>
      </c>
      <c r="B1" s="273"/>
      <c r="C1" s="273"/>
      <c r="D1" s="273"/>
      <c r="E1" s="273"/>
      <c r="F1" s="273"/>
      <c r="G1" s="273"/>
      <c r="H1" s="273"/>
      <c r="I1" s="273"/>
      <c r="J1" s="273"/>
      <c r="K1" s="274"/>
      <c r="L1" s="271" t="s">
        <v>32</v>
      </c>
      <c r="M1" s="199"/>
      <c r="N1" s="199"/>
      <c r="O1" s="272" t="s">
        <v>33</v>
      </c>
      <c r="P1" s="272"/>
      <c r="Q1" s="272"/>
      <c r="T1" s="46"/>
      <c r="U1" s="46"/>
      <c r="V1" s="46"/>
      <c r="W1" s="46"/>
      <c r="Y1" t="s">
        <v>34</v>
      </c>
      <c r="Z1" t="s">
        <v>35</v>
      </c>
    </row>
    <row r="2" spans="1:26" ht="15.6" thickBot="1" x14ac:dyDescent="0.4">
      <c r="A2" s="22" t="s">
        <v>36</v>
      </c>
      <c r="B2" s="22" t="s">
        <v>26</v>
      </c>
      <c r="C2" s="22" t="s">
        <v>21</v>
      </c>
      <c r="D2" s="36">
        <v>1</v>
      </c>
      <c r="E2" s="37">
        <v>2</v>
      </c>
      <c r="F2" s="37">
        <v>3</v>
      </c>
      <c r="G2" s="40" t="s">
        <v>22</v>
      </c>
      <c r="H2" s="40" t="s">
        <v>23</v>
      </c>
      <c r="I2" s="40" t="s">
        <v>24</v>
      </c>
      <c r="J2" s="41" t="s">
        <v>28</v>
      </c>
      <c r="K2" s="42" t="s">
        <v>25</v>
      </c>
      <c r="L2" s="38">
        <v>1</v>
      </c>
      <c r="M2" s="38">
        <v>2</v>
      </c>
      <c r="N2" s="38">
        <v>3</v>
      </c>
      <c r="O2" s="38">
        <v>1</v>
      </c>
      <c r="P2" s="38">
        <v>2</v>
      </c>
      <c r="Q2" s="38">
        <v>3</v>
      </c>
      <c r="R2" s="46" t="s">
        <v>38</v>
      </c>
      <c r="S2" s="46" t="s">
        <v>37</v>
      </c>
      <c r="T2" s="38"/>
      <c r="U2" s="38"/>
      <c r="V2" s="38"/>
      <c r="W2" s="38"/>
    </row>
    <row r="3" spans="1:26" ht="15" x14ac:dyDescent="0.35">
      <c r="A3" s="24">
        <f t="array" aca="1" ref="A3" ca="1">IF(COUNTIF($B$3:$B$6,B3)&gt;1,IF(INDIRECT(ADDRESS(R3,S3+2,,,$Z$1))&gt;INDIRECT(ADDRESS(R3,MIN(IF(S3=COLUMN(Matchs!$C$8),COLUMN(Matchs!$C$8)+1,COLUMN(Matchs!$C$8))+2),,,$Z$1)),B3,IF(INDIRECT(ADDRESS(R3,S3+2,,,$Z$1))&lt;INDIRECT(ADDRESS(R3,MIN(IF(S3=COLUMN(Matchs!$C$8),COLUMN(Matchs!$C$8)+1,COLUMN(Matchs!$C$8))+2),,,$Z$1)),B3+1,IF(COUNTIFS($B$3:$B$6,B3,$I$3:$I$6,I3)&gt;1,IF(COUNTIFS($B$3:$B$6,B3,$G$3:$G$6,G3)&gt;1,IF(COUNTIFS($B$3:$B$6,B3,$H$3:$H$6,H3)&gt;1,IF(COUNTIFS($B$3:$B$6,B3,$J$3:$J$6,J3)&gt;1,"FAIT CHIER",IF(J3=MAX(IF($B$3:$B$6=B3,$J$3:$J$6,"")),B3,B3+1)),IF(H3=MAX(IF($B$3:$B$6=B3,$H$3:$H$6,"")),B3,B3+1)),IF(G3=MAX(IF($B$3:$B$6=B3,$G$3:$G$6,"")),B3,B3+1)),IF(I3=MAX(IF($B$3:$B$6=B3,$I$3:$I$6,"")),B3,B3+1)))),B3)</f>
        <v>2</v>
      </c>
      <c r="B3" s="24">
        <f ca="1">RANK(K3,$K$3:$K$6,0)</f>
        <v>2</v>
      </c>
      <c r="C3" s="24" t="str">
        <f>Matchs!A2</f>
        <v>FC Rosenau</v>
      </c>
      <c r="D3" s="14">
        <f ca="1">IF(INDIRECT(ADDRESS(L3,O3+2,,,$Z$1))&lt;INDIRECT(ADDRESS(L3,IF(O3=COLUMN(Matchs!$C$8),COLUMN(Matchs!$C$8)+1,COLUMN(Matchs!$C$8))+2,,,$Z$1)),0,
IF(INDIRECT(ADDRESS(L3,O3+2,,,$Z$1))&gt;INDIRECT(ADDRESS(L3,IF(O3=COLUMN(Matchs!$C$8),COLUMN(Matchs!$C$8)+1,COLUMN(Matchs!$C$8))+2,,,$Z$1)),3,
IF(INDIRECT(ADDRESS(L3,O3+4,,,$Z$1))&lt;INDIRECT(ADDRESS(L3,IF(O3=COLUMN(Matchs!$C$8),COLUMN(Matchs!$C$8)+1,COLUMN(Matchs!$C$8))+4,,,$Z$1)),1,
IF(INDIRECT(ADDRESS(L3,O3+4,,,$Z$1))&gt;INDIRECT(ADDRESS(L3,IF(O3=COLUMN(Matchs!$C$8),COLUMN(Matchs!$C$8)+1,COLUMN(Matchs!$C$8))+4,,,$Z$1)),2,0))))</f>
        <v>3</v>
      </c>
      <c r="E3" s="15">
        <f ca="1">IF(INDIRECT(ADDRESS(M3,P3+2,,,$Z$1))&lt;INDIRECT(ADDRESS(M3,IF(P3=COLUMN(Matchs!$C$8),COLUMN(Matchs!$C$8)+1,COLUMN(Matchs!$C$8))+2,,,$Z$1)),0,
IF(INDIRECT(ADDRESS(M3,P3+2,,,$Z$1))&gt;INDIRECT(ADDRESS(M3,IF(P3=COLUMN(Matchs!$C$8),COLUMN(Matchs!$C$8)+1,COLUMN(Matchs!$C$8))+2,,,$Z$1)),3,
IF(INDIRECT(ADDRESS(M3,P3+4,,,$Z$1))&lt;INDIRECT(ADDRESS(M3,IF(P3=COLUMN(Matchs!$C$8),COLUMN(Matchs!$C$8)+1,COLUMN(Matchs!$C$8))+4,,,$Z$1)),1,
IF(INDIRECT(ADDRESS(M3,P3+4,,,$Z$1))&gt;INDIRECT(ADDRESS(M3,IF(P3=COLUMN(Matchs!$C$8),COLUMN(Matchs!$C$8)+1,COLUMN(Matchs!$C$8))+4,,,$Z$1)),2,0))))</f>
        <v>3</v>
      </c>
      <c r="F3" s="15">
        <f ca="1">IF(INDIRECT(ADDRESS(N3,Q3+2,,,$Z$1))&lt;INDIRECT(ADDRESS(N3,IF(Q3=COLUMN(Matchs!$C$8),COLUMN(Matchs!$C$8)+1,COLUMN(Matchs!$C$8))+2,,,$Z$1)),0,
IF(INDIRECT(ADDRESS(N3,Q3+2,,,$Z$1))&gt;INDIRECT(ADDRESS(N3,IF(Q3=COLUMN(Matchs!$C$8),COLUMN(Matchs!$C$8)+1,COLUMN(Matchs!$C$8))+2,,,$Z$1)),3,
IF(INDIRECT(ADDRESS(N3,Q3+4,,,$Z$1))&lt;INDIRECT(ADDRESS(N3,IF(Q3=COLUMN(Matchs!$C$8),COLUMN(Matchs!$C$8)+1,COLUMN(Matchs!$C$8))+4,,,$Z$1)),1,
IF(INDIRECT(ADDRESS(N3,Q3+4,,,$Z$1))&gt;INDIRECT(ADDRESS(N3,IF(Q3=COLUMN(Matchs!$C$8),COLUMN(Matchs!$C$8)+1,COLUMN(Matchs!$C$8))+4,,,$Z$1)),2,0))))</f>
        <v>0</v>
      </c>
      <c r="G3" s="15">
        <f>SUMPRODUCT((Matchs!C$8:D$19=C3)*(Matchs!E$8:F$19))</f>
        <v>5</v>
      </c>
      <c r="H3" s="15">
        <f>SUMPRODUCT((Matchs!C$8:C$19=C3)*(Matchs!F$8:F$19))+SUMPRODUCT((Matchs!D$8:D$19=C3)*(Matchs!E$8:E$19))</f>
        <v>4</v>
      </c>
      <c r="I3" s="15">
        <f>G3-H3</f>
        <v>1</v>
      </c>
      <c r="J3" s="13">
        <f>SUMPRODUCT((Matchs!C$8:D$19=C3)*(Matchs!I$8:J$19))</f>
        <v>7</v>
      </c>
      <c r="K3" s="25">
        <f ca="1">SUM(D3:F3)</f>
        <v>6</v>
      </c>
      <c r="L3" s="39">
        <f t="array" ref="L3">SMALL(IF((Matchs!$C$8:$C$19=$C3)+(Matchs!$D$8:$D$19=$C3),ROW(Matchs!$C$8:$C$19),""),D$2)</f>
        <v>8</v>
      </c>
      <c r="M3" s="48">
        <f t="array" ref="M3">SMALL(IF((Matchs!$C$8:$C$19=$C3)+(Matchs!$D$8:$D$19=$C3),ROW(Matchs!$C$8:$C$19),""),E$2)</f>
        <v>12</v>
      </c>
      <c r="N3" s="48">
        <f t="array" ref="N3">SMALL(IF((Matchs!$C$8:$C$19=$C3)+(Matchs!$D$8:$D$19=$C3),ROW(Matchs!$C$8:$C$19),""),F$2)</f>
        <v>18</v>
      </c>
      <c r="O3" s="39">
        <f ca="1">IF(INDIRECT(ADDRESS(L3,COLUMN(Matchs!$C$8),,,$Z$1))=$C3,COLUMN(Matchs!$C$8),COLUMN(Matchs!$C$8)+1)</f>
        <v>3</v>
      </c>
      <c r="P3" s="39">
        <f ca="1">IF(INDIRECT(ADDRESS(M3,COLUMN(Matchs!$C$8),,,$Z$1))=$C3,COLUMN(Matchs!$C$8),COLUMN(Matchs!$C$8)+1)</f>
        <v>3</v>
      </c>
      <c r="Q3" s="39">
        <f ca="1">IF(INDIRECT(ADDRESS(N3,COLUMN(Matchs!$C$8),,,$Z$1))=$C3,COLUMN(Matchs!$C$8),COLUMN(Matchs!$C$8)+1)</f>
        <v>3</v>
      </c>
      <c r="R3" s="48" t="e">
        <f t="array" aca="1" ref="R3" ca="1">LARGE(IF((((Matchs!$C$8:$C$19=$C3)+(Matchs!$D$8:$D$19=$C3))*((Matchs!$C$8:$C$19=INDEX($C$3:$C$6,MATCH(B3,IF($C$3:$C$6&lt;&gt;C3,$B$3:$B$6,""),0),1))+(Matchs!$D$8:$D$19=INDEX($C$3:$C$6,MATCH(B3,IF($C$3:$C$6&lt;&gt;C3,$B$3:$B$6,""),0),1)))),ROW(Matchs!$C$8:$C$19),""),1)</f>
        <v>#N/A</v>
      </c>
      <c r="S3" s="45" t="e">
        <f ca="1">IF(INDIRECT(ADDRESS(R3,COLUMN(Matchs!$C$8),,,$Z$1))=$C3,COLUMN(Matchs!$C$8),COLUMN(Matchs!$C$8)+1)</f>
        <v>#N/A</v>
      </c>
      <c r="T3" s="45"/>
      <c r="U3" s="45"/>
      <c r="V3" s="45"/>
      <c r="W3" s="45"/>
    </row>
    <row r="4" spans="1:26" ht="15" x14ac:dyDescent="0.35">
      <c r="A4" s="19">
        <f t="array" aca="1" ref="A4" ca="1">IF(COUNTIF($B$3:$B$6,B4)&gt;1,IF(INDIRECT(ADDRESS(R4,S4+2,,,$Z$1))&gt;INDIRECT(ADDRESS(R4,MIN(IF(S4=COLUMN(Matchs!$C$8),COLUMN(Matchs!$C$8)+1,COLUMN(Matchs!$C$8))+2),,,$Z$1)),B4,IF(INDIRECT(ADDRESS(R4,S4+2,,,$Z$1))&lt;INDIRECT(ADDRESS(R4,MIN(IF(S4=COLUMN(Matchs!$C$8),COLUMN(Matchs!$C$8)+1,COLUMN(Matchs!$C$8))+2),,,$Z$1)),B4+1,IF(COUNTIFS($B$3:$B$6,B4,$I$3:$I$6,I4)&gt;1,IF(COUNTIFS($B$3:$B$6,B4,$G$3:$G$6,G4)&gt;1,IF(COUNTIFS($B$3:$B$6,B4,$H$3:$H$6,H4)&gt;1,IF(COUNTIFS($B$3:$B$6,B4,$J$3:$J$6,J4)&gt;1,"FAIT CHIER",IF(J4=MAX(IF($B$3:$B$6=B4,$J$3:$J$6,"")),B4,B4+1)),IF(H4=MAX(IF($B$3:$B$6=B4,$H$3:$H$6,"")),B4,B4+1)),IF(G4=MAX(IF($B$3:$B$6=B4,$G$3:$G$6,"")),B4,B4+1)),IF(I4=MAX(IF($B$3:$B$6=B4,$I$3:$I$6,"")),B4,B4+1)))),B4)</f>
        <v>3</v>
      </c>
      <c r="B4" s="19">
        <f t="shared" ref="B4:B6" ca="1" si="0">RANK(K4,$K$3:$K$6,0)</f>
        <v>3</v>
      </c>
      <c r="C4" s="19" t="str">
        <f>Matchs!A3</f>
        <v>FC Sierentz II</v>
      </c>
      <c r="D4" s="10">
        <f ca="1">IF(INDIRECT(ADDRESS(L4,O4+2,,,$Z$1))&lt;INDIRECT(ADDRESS(L4,IF(O4=COLUMN(Matchs!$C$8),COLUMN(Matchs!$C$8)+1,COLUMN(Matchs!$C$8))+2,,,$Z$1)),0,
IF(INDIRECT(ADDRESS(L4,O4+2,,,$Z$1))&gt;INDIRECT(ADDRESS(L4,IF(O4=COLUMN(Matchs!$C$8),COLUMN(Matchs!$C$8)+1,COLUMN(Matchs!$C$8))+2,,,$Z$1)),3,
IF(INDIRECT(ADDRESS(L4,O4+4,,,$Z$1))&lt;INDIRECT(ADDRESS(L4,IF(O4=COLUMN(Matchs!$C$8),COLUMN(Matchs!$C$8)+1,COLUMN(Matchs!$C$8))+4,,,$Z$1)),1,
IF(INDIRECT(ADDRESS(L4,O4+4,,,$Z$1))&gt;INDIRECT(ADDRESS(L4,IF(O4=COLUMN(Matchs!$C$8),COLUMN(Matchs!$C$8)+1,COLUMN(Matchs!$C$8))+4,,,$Z$1)),2,0))))</f>
        <v>0</v>
      </c>
      <c r="E4" s="8">
        <f ca="1">IF(INDIRECT(ADDRESS(M4,P4+2,,,$Z$1))&lt;INDIRECT(ADDRESS(M4,IF(P4=COLUMN(Matchs!$C$8),COLUMN(Matchs!$C$8)+1,COLUMN(Matchs!$C$8))+2,,,$Z$1)),0,
IF(INDIRECT(ADDRESS(M4,P4+2,,,$Z$1))&gt;INDIRECT(ADDRESS(M4,IF(P4=COLUMN(Matchs!$C$8),COLUMN(Matchs!$C$8)+1,COLUMN(Matchs!$C$8))+2,,,$Z$1)),3,
IF(INDIRECT(ADDRESS(M4,P4+4,,,$Z$1))&lt;INDIRECT(ADDRESS(M4,IF(P4=COLUMN(Matchs!$C$8),COLUMN(Matchs!$C$8)+1,COLUMN(Matchs!$C$8))+4,,,$Z$1)),1,
IF(INDIRECT(ADDRESS(M4,P4+4,,,$Z$1))&gt;INDIRECT(ADDRESS(M4,IF(P4=COLUMN(Matchs!$C$8),COLUMN(Matchs!$C$8)+1,COLUMN(Matchs!$C$8))+4,,,$Z$1)),2,0))))</f>
        <v>0</v>
      </c>
      <c r="F4" s="8">
        <f ca="1">IF(INDIRECT(ADDRESS(N4,Q4+2,,,$Z$1))&lt;INDIRECT(ADDRESS(N4,IF(Q4=COLUMN(Matchs!$C$8),COLUMN(Matchs!$C$8)+1,COLUMN(Matchs!$C$8))+2,,,$Z$1)),0,
IF(INDIRECT(ADDRESS(N4,Q4+2,,,$Z$1))&gt;INDIRECT(ADDRESS(N4,IF(Q4=COLUMN(Matchs!$C$8),COLUMN(Matchs!$C$8)+1,COLUMN(Matchs!$C$8))+2,,,$Z$1)),3,
IF(INDIRECT(ADDRESS(N4,Q4+4,,,$Z$1))&lt;INDIRECT(ADDRESS(N4,IF(Q4=COLUMN(Matchs!$C$8),COLUMN(Matchs!$C$8)+1,COLUMN(Matchs!$C$8))+4,,,$Z$1)),1,
IF(INDIRECT(ADDRESS(N4,Q4+4,,,$Z$1))&gt;INDIRECT(ADDRESS(N4,IF(Q4=COLUMN(Matchs!$C$8),COLUMN(Matchs!$C$8)+1,COLUMN(Matchs!$C$8))+4,,,$Z$1)),2,0))))</f>
        <v>3</v>
      </c>
      <c r="G4" s="8">
        <f>SUMPRODUCT((Matchs!C$8:D$19=C4)*(Matchs!E$8:F$19))</f>
        <v>4</v>
      </c>
      <c r="H4" s="15">
        <f>SUMPRODUCT((Matchs!C$8:C$19=C4)*(Matchs!F$8:F$19))+SUMPRODUCT((Matchs!D$8:D$19=C4)*(Matchs!E$8:E$19))</f>
        <v>5</v>
      </c>
      <c r="I4" s="15">
        <f t="shared" ref="I4:I6" si="1">G4-H4</f>
        <v>-1</v>
      </c>
      <c r="J4" s="13">
        <f>SUMPRODUCT((Matchs!C$8:D$19=C4)*(Matchs!I$8:J$19))</f>
        <v>6</v>
      </c>
      <c r="K4" s="25">
        <f t="shared" ref="K4:K6" ca="1" si="2">SUM(D4:F4)</f>
        <v>3</v>
      </c>
      <c r="L4" s="39">
        <f t="array" ref="L4">SMALL(IF((Matchs!$C$8:$C$19=$C4)+(Matchs!$D$8:$D$19=$C4),ROW(Matchs!$C$8:$C$19),""),D$2)</f>
        <v>8</v>
      </c>
      <c r="M4" s="39">
        <f t="array" ref="M4">SMALL(IF((Matchs!$C$8:$C$19=$C4)+(Matchs!$D$8:$D$19=$C4),ROW(Matchs!$C$8:$C$19),""),E$2)</f>
        <v>14</v>
      </c>
      <c r="N4" s="39">
        <f t="array" ref="N4">SMALL(IF((Matchs!$C$8:$C$19=$C4)+(Matchs!$D$8:$D$19=$C4),ROW(Matchs!$C$8:$C$19),""),F$2)</f>
        <v>19</v>
      </c>
      <c r="O4" s="39">
        <f ca="1">IF(INDIRECT(ADDRESS(L4,COLUMN(Matchs!$C$8),,,$Z$1))=$C4,COLUMN(Matchs!$C$8),COLUMN(Matchs!$C$8)+1)</f>
        <v>4</v>
      </c>
      <c r="P4" s="39">
        <f ca="1">IF(INDIRECT(ADDRESS(M4,COLUMN(Matchs!$C$8),,,$Z$1))=$C4,COLUMN(Matchs!$C$8),COLUMN(Matchs!$C$8)+1)</f>
        <v>3</v>
      </c>
      <c r="Q4" s="39">
        <f ca="1">IF(INDIRECT(ADDRESS(N4,COLUMN(Matchs!$C$8),,,$Z$1))=$C4,COLUMN(Matchs!$C$8),COLUMN(Matchs!$C$8)+1)</f>
        <v>3</v>
      </c>
      <c r="R4" s="57" t="e">
        <f t="array" aca="1" ref="R4" ca="1">LARGE(IF((((Matchs!$C$8:$C$19=$C4)+(Matchs!$D$8:$D$19=$C4))*((Matchs!$C$8:$C$19=INDEX($C$3:$C$6,MATCH(B4,IF($C$3:$C$6&lt;&gt;C4,$B$3:$B$6,""),0),1))+(Matchs!$D$8:$D$19=INDEX($C$3:$C$6,MATCH(B4,IF($C$3:$C$6&lt;&gt;C4,$B$3:$B$6,""),0),1)))),ROW(Matchs!$C$8:$C$19),""),1)</f>
        <v>#N/A</v>
      </c>
      <c r="S4" s="45" t="e">
        <f ca="1">IF(INDIRECT(ADDRESS(R4,COLUMN(Matchs!$C$8),,,$Z$1))=$C4,COLUMN(Matchs!$C$8),COLUMN(Matchs!$C$8)+1)</f>
        <v>#N/A</v>
      </c>
      <c r="T4" s="45"/>
      <c r="U4" s="45"/>
      <c r="V4" s="45"/>
      <c r="W4" s="45"/>
    </row>
    <row r="5" spans="1:26" ht="15" x14ac:dyDescent="0.35">
      <c r="A5" s="19">
        <f t="array" aca="1" ref="A5" ca="1">IF(COUNTIF($B$3:$B$6,B5)&gt;1,IF(INDIRECT(ADDRESS(R5,S5+2,,,$Z$1))&gt;INDIRECT(ADDRESS(R5,MIN(IF(S5=COLUMN(Matchs!$C$8),COLUMN(Matchs!$C$8)+1,COLUMN(Matchs!$C$8))+2),,,$Z$1)),B5,IF(INDIRECT(ADDRESS(R5,S5+2,,,$Z$1))&lt;INDIRECT(ADDRESS(R5,MIN(IF(S5=COLUMN(Matchs!$C$8),COLUMN(Matchs!$C$8)+1,COLUMN(Matchs!$C$8))+2),,,$Z$1)),B5+1,IF(COUNTIFS($B$3:$B$6,B5,$I$3:$I$6,I5)&gt;1,IF(COUNTIFS($B$3:$B$6,B5,$G$3:$G$6,G5)&gt;1,IF(COUNTIFS($B$3:$B$6,B5,$H$3:$H$6,H5)&gt;1,IF(COUNTIFS($B$3:$B$6,B5,$J$3:$J$6,J5)&gt;1,"FAIT CHIER",IF(J5=MAX(IF($B$3:$B$6=B5,$J$3:$J$6,"")),B5,B5+1)),IF(H5=MAX(IF($B$3:$B$6=B5,$H$3:$H$6,"")),B5,B5+1)),IF(G5=MAX(IF($B$3:$B$6=B5,$G$3:$G$6,"")),B5,B5+1)),IF(I5=MAX(IF($B$3:$B$6=B5,$I$3:$I$6,"")),B5,B5+1)))),B5)</f>
        <v>4</v>
      </c>
      <c r="B5" s="19">
        <f t="shared" ca="1" si="0"/>
        <v>4</v>
      </c>
      <c r="C5" s="19" t="str">
        <f>Matchs!A4</f>
        <v>ASCCO Helfrantzkirch</v>
      </c>
      <c r="D5" s="10">
        <f ca="1">IF(INDIRECT(ADDRESS(L5,O5+2,,,$Z$1))&lt;INDIRECT(ADDRESS(L5,IF(O5=COLUMN(Matchs!$C$8),COLUMN(Matchs!$C$8)+1,COLUMN(Matchs!$C$8))+2,,,$Z$1)),0,
IF(INDIRECT(ADDRESS(L5,O5+2,,,$Z$1))&gt;INDIRECT(ADDRESS(L5,IF(O5=COLUMN(Matchs!$C$8),COLUMN(Matchs!$C$8)+1,COLUMN(Matchs!$C$8))+2,,,$Z$1)),3,
IF(INDIRECT(ADDRESS(L5,O5+4,,,$Z$1))&lt;INDIRECT(ADDRESS(L5,IF(O5=COLUMN(Matchs!$C$8),COLUMN(Matchs!$C$8)+1,COLUMN(Matchs!$C$8))+4,,,$Z$1)),1,
IF(INDIRECT(ADDRESS(L5,O5+4,,,$Z$1))&gt;INDIRECT(ADDRESS(L5,IF(O5=COLUMN(Matchs!$C$8),COLUMN(Matchs!$C$8)+1,COLUMN(Matchs!$C$8))+4,,,$Z$1)),2,0))))</f>
        <v>0</v>
      </c>
      <c r="E5" s="8">
        <f ca="1">IF(INDIRECT(ADDRESS(M5,P5+2,,,$Z$1))&lt;INDIRECT(ADDRESS(M5,IF(P5=COLUMN(Matchs!$C$8),COLUMN(Matchs!$C$8)+1,COLUMN(Matchs!$C$8))+2,,,$Z$1)),0,
IF(INDIRECT(ADDRESS(M5,P5+2,,,$Z$1))&gt;INDIRECT(ADDRESS(M5,IF(P5=COLUMN(Matchs!$C$8),COLUMN(Matchs!$C$8)+1,COLUMN(Matchs!$C$8))+2,,,$Z$1)),3,
IF(INDIRECT(ADDRESS(M5,P5+4,,,$Z$1))&lt;INDIRECT(ADDRESS(M5,IF(P5=COLUMN(Matchs!$C$8),COLUMN(Matchs!$C$8)+1,COLUMN(Matchs!$C$8))+4,,,$Z$1)),1,
IF(INDIRECT(ADDRESS(M5,P5+4,,,$Z$1))&gt;INDIRECT(ADDRESS(M5,IF(P5=COLUMN(Matchs!$C$8),COLUMN(Matchs!$C$8)+1,COLUMN(Matchs!$C$8))+4,,,$Z$1)),2,0))))</f>
        <v>0</v>
      </c>
      <c r="F5" s="8">
        <f ca="1">IF(INDIRECT(ADDRESS(N5,Q5+2,,,$Z$1))&lt;INDIRECT(ADDRESS(N5,IF(Q5=COLUMN(Matchs!$C$8),COLUMN(Matchs!$C$8)+1,COLUMN(Matchs!$C$8))+2,,,$Z$1)),0,
IF(INDIRECT(ADDRESS(N5,Q5+2,,,$Z$1))&gt;INDIRECT(ADDRESS(N5,IF(Q5=COLUMN(Matchs!$C$8),COLUMN(Matchs!$C$8)+1,COLUMN(Matchs!$C$8))+2,,,$Z$1)),3,
IF(INDIRECT(ADDRESS(N5,Q5+4,,,$Z$1))&lt;INDIRECT(ADDRESS(N5,IF(Q5=COLUMN(Matchs!$C$8),COLUMN(Matchs!$C$8)+1,COLUMN(Matchs!$C$8))+4,,,$Z$1)),1,
IF(INDIRECT(ADDRESS(N5,Q5+4,,,$Z$1))&gt;INDIRECT(ADDRESS(N5,IF(Q5=COLUMN(Matchs!$C$8),COLUMN(Matchs!$C$8)+1,COLUMN(Matchs!$C$8))+4,,,$Z$1)),2,0))))</f>
        <v>0</v>
      </c>
      <c r="G5" s="8">
        <f>SUMPRODUCT((Matchs!C$8:D$19=C5)*(Matchs!E$8:F$19))</f>
        <v>3</v>
      </c>
      <c r="H5" s="15">
        <f>SUMPRODUCT((Matchs!C$8:C$19=C5)*(Matchs!F$8:F$19))+SUMPRODUCT((Matchs!D$8:D$19=C5)*(Matchs!E$8:E$19))</f>
        <v>6</v>
      </c>
      <c r="I5" s="15">
        <f t="shared" si="1"/>
        <v>-3</v>
      </c>
      <c r="J5" s="13">
        <f>SUMPRODUCT((Matchs!C$8:D$19=C5)*(Matchs!I$8:J$19))</f>
        <v>8</v>
      </c>
      <c r="K5" s="25">
        <f t="shared" ca="1" si="2"/>
        <v>0</v>
      </c>
      <c r="L5" s="39">
        <f t="array" ref="L5">SMALL(IF((Matchs!$C$8:$C$19=$C5)+(Matchs!$D$8:$D$19=$C5),ROW(Matchs!$C$8:$C$19),""),D$2)</f>
        <v>10</v>
      </c>
      <c r="M5" s="39">
        <f t="array" ref="M5">SMALL(IF((Matchs!$C$8:$C$19=$C5)+(Matchs!$D$8:$D$19=$C5),ROW(Matchs!$C$8:$C$19),""),E$2)</f>
        <v>12</v>
      </c>
      <c r="N5" s="39">
        <f t="array" ref="N5">SMALL(IF((Matchs!$C$8:$C$19=$C5)+(Matchs!$D$8:$D$19=$C5),ROW(Matchs!$C$8:$C$19),""),F$2)</f>
        <v>19</v>
      </c>
      <c r="O5" s="39">
        <f ca="1">IF(INDIRECT(ADDRESS(L5,COLUMN(Matchs!$C$8),,,$Z$1))=$C5,COLUMN(Matchs!$C$8),COLUMN(Matchs!$C$8)+1)</f>
        <v>3</v>
      </c>
      <c r="P5" s="39">
        <f ca="1">IF(INDIRECT(ADDRESS(M5,COLUMN(Matchs!$C$8),,,$Z$1))=$C5,COLUMN(Matchs!$C$8),COLUMN(Matchs!$C$8)+1)</f>
        <v>4</v>
      </c>
      <c r="Q5" s="39">
        <f ca="1">IF(INDIRECT(ADDRESS(N5,COLUMN(Matchs!$C$8),,,$Z$1))=$C5,COLUMN(Matchs!$C$8),COLUMN(Matchs!$C$8)+1)</f>
        <v>4</v>
      </c>
      <c r="R5" s="57" t="e">
        <f t="array" aca="1" ref="R5" ca="1">LARGE(IF((((Matchs!$C$8:$C$19=$C5)+(Matchs!$D$8:$D$19=$C5))*((Matchs!$C$8:$C$19=INDEX($C$3:$C$6,MATCH(B5,IF($C$3:$C$6&lt;&gt;C5,$B$3:$B$6,""),0),1))+(Matchs!$D$8:$D$19=INDEX($C$3:$C$6,MATCH(B5,IF($C$3:$C$6&lt;&gt;C5,$B$3:$B$6,""),0),1)))),ROW(Matchs!$C$8:$C$19),""),1)</f>
        <v>#N/A</v>
      </c>
      <c r="S5" s="45" t="e">
        <f ca="1">IF(INDIRECT(ADDRESS(R5,COLUMN(Matchs!$C$8),,,$Z$1))=$C5,COLUMN(Matchs!$C$8),COLUMN(Matchs!$C$8)+1)</f>
        <v>#N/A</v>
      </c>
      <c r="T5" s="45"/>
      <c r="U5" s="45"/>
      <c r="V5" s="45"/>
      <c r="W5" s="45"/>
    </row>
    <row r="6" spans="1:26" ht="15.6" thickBot="1" x14ac:dyDescent="0.4">
      <c r="A6" s="20">
        <f t="array" aca="1" ref="A6" ca="1">IF(COUNTIF($B$3:$B$6,B6)&gt;1,IF(INDIRECT(ADDRESS(R6,S6+2,,,$Z$1))&gt;INDIRECT(ADDRESS(R6,MIN(IF(S6=COLUMN(Matchs!$C$8),COLUMN(Matchs!$C$8)+1,COLUMN(Matchs!$C$8))+2),,,$Z$1)),B6,IF(INDIRECT(ADDRESS(R6,S6+2,,,$Z$1))&lt;INDIRECT(ADDRESS(R6,MIN(IF(S6=COLUMN(Matchs!$C$8),COLUMN(Matchs!$C$8)+1,COLUMN(Matchs!$C$8))+2),,,$Z$1)),B6+1,IF(COUNTIFS($B$3:$B$6,B6,$I$3:$I$6,I6)&gt;1,IF(COUNTIFS($B$3:$B$6,B6,$G$3:$G$6,G6)&gt;1,IF(COUNTIFS($B$3:$B$6,B6,$H$3:$H$6,H6)&gt;1,IF(COUNTIFS($B$3:$B$6,B6,$J$3:$J$6,J6)&gt;1,"FAIT CHIER",IF(J6=MAX(IF($B$3:$B$6=B6,$J$3:$J$6,"")),B6,B6+1)),IF(H6=MAX(IF($B$3:$B$6=B6,$H$3:$H$6,"")),B6,B6+1)),IF(G6=MAX(IF($B$3:$B$6=B6,$G$3:$G$6,"")),B6,B6+1)),IF(I6=MAX(IF($B$3:$B$6=B6,$I$3:$I$6,"")),B6,B6+1)))),B6)</f>
        <v>1</v>
      </c>
      <c r="B6" s="20">
        <f t="shared" ca="1" si="0"/>
        <v>1</v>
      </c>
      <c r="C6" s="20" t="str">
        <f>Matchs!A5</f>
        <v>US Hésingue</v>
      </c>
      <c r="D6" s="23">
        <f ca="1">IF(INDIRECT(ADDRESS(L6,O6+2,,,$Z$1))&lt;INDIRECT(ADDRESS(L6,IF(O6=COLUMN(Matchs!$C$8),COLUMN(Matchs!$C$8)+1,COLUMN(Matchs!$C$8))+2,,,$Z$1)),0,
IF(INDIRECT(ADDRESS(L6,O6+2,,,$Z$1))&gt;INDIRECT(ADDRESS(L6,IF(O6=COLUMN(Matchs!$C$8),COLUMN(Matchs!$C$8)+1,COLUMN(Matchs!$C$8))+2,,,$Z$1)),3,
IF(INDIRECT(ADDRESS(L6,O6+4,,,$Z$1))&lt;INDIRECT(ADDRESS(L6,IF(O6=COLUMN(Matchs!$C$8),COLUMN(Matchs!$C$8)+1,COLUMN(Matchs!$C$8))+4,,,$Z$1)),1,
IF(INDIRECT(ADDRESS(L6,O6+4,,,$Z$1))&gt;INDIRECT(ADDRESS(L6,IF(O6=COLUMN(Matchs!$C$8),COLUMN(Matchs!$C$8)+1,COLUMN(Matchs!$C$8))+4,,,$Z$1)),2,0))))</f>
        <v>3</v>
      </c>
      <c r="E6" s="21">
        <f ca="1">IF(INDIRECT(ADDRESS(M6,P6+2,,,$Z$1))&lt;INDIRECT(ADDRESS(M6,IF(P6=COLUMN(Matchs!$C$8),COLUMN(Matchs!$C$8)+1,COLUMN(Matchs!$C$8))+2,,,$Z$1)),0,
IF(INDIRECT(ADDRESS(M6,P6+2,,,$Z$1))&gt;INDIRECT(ADDRESS(M6,IF(P6=COLUMN(Matchs!$C$8),COLUMN(Matchs!$C$8)+1,COLUMN(Matchs!$C$8))+2,,,$Z$1)),3,
IF(INDIRECT(ADDRESS(M6,P6+4,,,$Z$1))&lt;INDIRECT(ADDRESS(M6,IF(P6=COLUMN(Matchs!$C$8),COLUMN(Matchs!$C$8)+1,COLUMN(Matchs!$C$8))+4,,,$Z$1)),1,
IF(INDIRECT(ADDRESS(M6,P6+4,,,$Z$1))&gt;INDIRECT(ADDRESS(M6,IF(P6=COLUMN(Matchs!$C$8),COLUMN(Matchs!$C$8)+1,COLUMN(Matchs!$C$8))+4,,,$Z$1)),2,0))))</f>
        <v>3</v>
      </c>
      <c r="F6" s="21">
        <f ca="1">IF(INDIRECT(ADDRESS(N6,Q6+2,,,$Z$1))&lt;INDIRECT(ADDRESS(N6,IF(Q6=COLUMN(Matchs!$C$8),COLUMN(Matchs!$C$8)+1,COLUMN(Matchs!$C$8))+2,,,$Z$1)),0,
IF(INDIRECT(ADDRESS(N6,Q6+2,,,$Z$1))&gt;INDIRECT(ADDRESS(N6,IF(Q6=COLUMN(Matchs!$C$8),COLUMN(Matchs!$C$8)+1,COLUMN(Matchs!$C$8))+2,,,$Z$1)),3,
IF(INDIRECT(ADDRESS(N6,Q6+4,,,$Z$1))&lt;INDIRECT(ADDRESS(N6,IF(Q6=COLUMN(Matchs!$C$8),COLUMN(Matchs!$C$8)+1,COLUMN(Matchs!$C$8))+4,,,$Z$1)),1,
IF(INDIRECT(ADDRESS(N6,Q6+4,,,$Z$1))&gt;INDIRECT(ADDRESS(N6,IF(Q6=COLUMN(Matchs!$C$8),COLUMN(Matchs!$C$8)+1,COLUMN(Matchs!$C$8))+4,,,$Z$1)),2,0))))</f>
        <v>3</v>
      </c>
      <c r="G6" s="21">
        <f>SUMPRODUCT((Matchs!C$8:D$19=C6)*(Matchs!E$8:F$19))</f>
        <v>6</v>
      </c>
      <c r="H6" s="35">
        <f>SUMPRODUCT((Matchs!C$8:C$19=C6)*(Matchs!F$8:F$19))+SUMPRODUCT((Matchs!D$8:D$19=C6)*(Matchs!E$8:E$19))</f>
        <v>3</v>
      </c>
      <c r="I6" s="35">
        <f t="shared" si="1"/>
        <v>3</v>
      </c>
      <c r="J6" s="34">
        <f>SUMPRODUCT((Matchs!C$8:D$19=C6)*(Matchs!I$8:J$19))</f>
        <v>11</v>
      </c>
      <c r="K6" s="28">
        <f t="shared" ca="1" si="2"/>
        <v>9</v>
      </c>
      <c r="L6" s="39">
        <f t="array" ref="L6">SMALL(IF((Matchs!$C$8:$C$19=$C6)+(Matchs!$D$8:$D$19=$C6),ROW(Matchs!$C$8:$C$19),""),D$2)</f>
        <v>10</v>
      </c>
      <c r="M6" s="39">
        <f t="array" ref="M6">SMALL(IF((Matchs!$C$8:$C$19=$C6)+(Matchs!$D$8:$D$19=$C6),ROW(Matchs!$C$8:$C$19),""),E$2)</f>
        <v>14</v>
      </c>
      <c r="N6" s="39">
        <f t="array" ref="N6">SMALL(IF((Matchs!$C$8:$C$19=$C6)+(Matchs!$D$8:$D$19=$C6),ROW(Matchs!$C$8:$C$19),""),F$2)</f>
        <v>18</v>
      </c>
      <c r="O6" s="39">
        <f ca="1">IF(INDIRECT(ADDRESS(L6,COLUMN(Matchs!$C$8),,,$Z$1))=$C6,COLUMN(Matchs!$C$8),COLUMN(Matchs!$C$8)+1)</f>
        <v>4</v>
      </c>
      <c r="P6" s="39">
        <f ca="1">IF(INDIRECT(ADDRESS(M6,COLUMN(Matchs!$C$8),,,$Z$1))=$C6,COLUMN(Matchs!$C$8),COLUMN(Matchs!$C$8)+1)</f>
        <v>4</v>
      </c>
      <c r="Q6" s="39">
        <f ca="1">IF(INDIRECT(ADDRESS(N6,COLUMN(Matchs!$C$8),,,$Z$1))=$C6,COLUMN(Matchs!$C$8),COLUMN(Matchs!$C$8)+1)</f>
        <v>4</v>
      </c>
      <c r="R6" s="57" t="e">
        <f t="array" aca="1" ref="R6" ca="1">LARGE(IF((((Matchs!$C$8:$C$19=$C6)+(Matchs!$D$8:$D$19=$C6))*((Matchs!$C$8:$C$19=INDEX($C$3:$C$6,MATCH(B6,IF($C$3:$C$6&lt;&gt;C6,$B$3:$B$6,""),0),1))+(Matchs!$D$8:$D$19=INDEX($C$3:$C$6,MATCH(B6,IF($C$3:$C$6&lt;&gt;C6,$B$3:$B$6,""),0),1)))),ROW(Matchs!$C$8:$C$19),""),1)</f>
        <v>#N/A</v>
      </c>
      <c r="S6" s="45" t="e">
        <f ca="1">IF(INDIRECT(ADDRESS(R6,COLUMN(Matchs!$C$8),,,$Z$1))=$C6,COLUMN(Matchs!$C$8),COLUMN(Matchs!$C$8)+1)</f>
        <v>#N/A</v>
      </c>
      <c r="T6" s="45"/>
      <c r="U6" s="45"/>
      <c r="V6" s="45"/>
      <c r="W6" s="45"/>
    </row>
    <row r="7" spans="1:26" ht="15.6" thickBot="1" x14ac:dyDescent="0.4"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45"/>
      <c r="S7" s="45"/>
      <c r="T7" s="45"/>
      <c r="U7" s="45"/>
      <c r="V7" s="45"/>
      <c r="W7" s="45"/>
    </row>
    <row r="8" spans="1:26" ht="15.6" thickBot="1" x14ac:dyDescent="0.4">
      <c r="A8" s="268" t="s">
        <v>5</v>
      </c>
      <c r="B8" s="269"/>
      <c r="C8" s="269"/>
      <c r="D8" s="269"/>
      <c r="E8" s="269"/>
      <c r="F8" s="269"/>
      <c r="G8" s="269"/>
      <c r="H8" s="269"/>
      <c r="I8" s="269"/>
      <c r="J8" s="269"/>
      <c r="K8" s="270"/>
      <c r="L8" s="271" t="s">
        <v>32</v>
      </c>
      <c r="M8" s="199"/>
      <c r="N8" s="199"/>
      <c r="O8" s="272" t="s">
        <v>33</v>
      </c>
      <c r="P8" s="272"/>
      <c r="Q8" s="272"/>
      <c r="R8" s="46"/>
      <c r="S8" s="46"/>
      <c r="T8" s="46"/>
      <c r="U8" s="46"/>
      <c r="V8" s="46"/>
      <c r="W8" s="46"/>
    </row>
    <row r="9" spans="1:26" ht="15.6" thickBot="1" x14ac:dyDescent="0.4">
      <c r="A9" s="3" t="s">
        <v>36</v>
      </c>
      <c r="B9" s="3" t="s">
        <v>26</v>
      </c>
      <c r="C9" s="3" t="s">
        <v>21</v>
      </c>
      <c r="D9" s="43">
        <v>1</v>
      </c>
      <c r="E9" s="44">
        <v>2</v>
      </c>
      <c r="F9" s="44">
        <v>3</v>
      </c>
      <c r="G9" s="49" t="s">
        <v>22</v>
      </c>
      <c r="H9" s="49" t="s">
        <v>23</v>
      </c>
      <c r="I9" s="49" t="s">
        <v>24</v>
      </c>
      <c r="J9" s="51" t="s">
        <v>28</v>
      </c>
      <c r="K9" s="50" t="s">
        <v>25</v>
      </c>
      <c r="L9" s="38">
        <v>1</v>
      </c>
      <c r="M9" s="38">
        <v>2</v>
      </c>
      <c r="N9" s="38">
        <v>3</v>
      </c>
      <c r="O9" s="38">
        <v>1</v>
      </c>
      <c r="P9" s="38">
        <v>2</v>
      </c>
      <c r="Q9" s="38">
        <v>3</v>
      </c>
      <c r="R9" s="47" t="s">
        <v>38</v>
      </c>
      <c r="S9" s="46" t="s">
        <v>37</v>
      </c>
      <c r="T9" s="38"/>
      <c r="U9" s="38"/>
      <c r="V9" s="38"/>
      <c r="W9" s="38"/>
    </row>
    <row r="10" spans="1:26" ht="15" x14ac:dyDescent="0.35">
      <c r="A10" s="26">
        <f t="array" aca="1" ref="A10" ca="1">IF(COUNTIF($B$10:$B$13,B10)&gt;1,IF(INDIRECT(ADDRESS(R10,S10+2,,,$Z$1))&gt;INDIRECT(ADDRESS(R10,MIN(IF(S10=COLUMN(Matchs!$C$8),COLUMN(Matchs!$C$8)+1,COLUMN(Matchs!$C$8))+2),,,$Z$1)),B10,IF(INDIRECT(ADDRESS(R10,S10+2,,,$Z$1))&lt;INDIRECT(ADDRESS(R10,MIN(IF(S10=COLUMN(Matchs!$C$8),COLUMN(Matchs!$C$8)+1,COLUMN(Matchs!$C$8))+2),,,$Z$1)),B10+1,IF(COUNTIFS($B$10:$B$13,B10,$I$10:$I$13,I10)&gt;1,IF(COUNTIFS($B$10:$B$13,B10,$G$10:$G$13,G10)&gt;1,IF(COUNTIFS($B$10:$B$13,B10,$H$10:$H$13,H10)&gt;1,IF(COUNTIFS($B$10:$B$13,B10,$J$10:$J$13,J10)&gt;1,"FAIT CHIER",IF(J10=MAX(IF($B$10:$B$13=B10,$J$10:$J$13,"")),B10,B10+1)),IF(H10=MAX(IF($B$10:$B$13=B10,$H$10:$H$13,"")),B10,B10+1)),IF(G10=MAX(IF($B$10:$B$13=B10,$G$10:$G$13,"")),B10,B10+1)),IF(I10=MAX(IF($B$10:$B$13=B10,$I$10:$I$13,"")),B10,B10+1)))),B10)</f>
        <v>1</v>
      </c>
      <c r="B10" s="26">
        <f ca="1">RANK(K10,$K$10:$K$13,0)</f>
        <v>1</v>
      </c>
      <c r="C10" s="26" t="str">
        <f>Matchs!F2</f>
        <v>All. Folg/Muespach</v>
      </c>
      <c r="D10" s="30">
        <f ca="1">IF(INDIRECT(ADDRESS(L10,O10+2,,,$Z$1))&lt;INDIRECT(ADDRESS(L10,IF(O10=COLUMN(Matchs!$C$8),COLUMN(Matchs!$C$8)+1,COLUMN(Matchs!$C$8))+2,,,$Z$1)),0,
IF(INDIRECT(ADDRESS(L10,O10+2,,,$Z$1))&gt;INDIRECT(ADDRESS(L10,IF(O10=COLUMN(Matchs!$C$8),COLUMN(Matchs!$C$8)+1,COLUMN(Matchs!$C$8))+2,,,$Z$1)),3,
IF(INDIRECT(ADDRESS(L10,O10+4,,,$Z$1))&lt;INDIRECT(ADDRESS(L10,IF(O10=COLUMN(Matchs!$C$8),COLUMN(Matchs!$C$8)+1,COLUMN(Matchs!$C$8))+4,,,$Z$1)),1,
IF(INDIRECT(ADDRESS(L10,O10+4,,,$Z$1))&gt;INDIRECT(ADDRESS(L10,IF(O10=COLUMN(Matchs!$C$8),COLUMN(Matchs!$C$8)+1,COLUMN(Matchs!$C$8))+4,,,$Z$1)),2,0))))</f>
        <v>3</v>
      </c>
      <c r="E10" s="12">
        <f ca="1">IF(INDIRECT(ADDRESS(M10,P10+2,,,$Z$1))&lt;INDIRECT(ADDRESS(M10,IF(P10=COLUMN(Matchs!$C$8),COLUMN(Matchs!$C$8)+1,COLUMN(Matchs!$C$8))+2,,,$Z$1)),0,
IF(INDIRECT(ADDRESS(M10,P10+2,,,$Z$1))&gt;INDIRECT(ADDRESS(M10,IF(P10=COLUMN(Matchs!$C$8),COLUMN(Matchs!$C$8)+1,COLUMN(Matchs!$C$8))+2,,,$Z$1)),3,
IF(INDIRECT(ADDRESS(M10,P10+4,,,$Z$1))&lt;INDIRECT(ADDRESS(M10,IF(P10=COLUMN(Matchs!$C$8),COLUMN(Matchs!$C$8)+1,COLUMN(Matchs!$C$8))+4,,,$Z$1)),1,
IF(INDIRECT(ADDRESS(M10,P10+4,,,$Z$1))&gt;INDIRECT(ADDRESS(M10,IF(P10=COLUMN(Matchs!$C$8),COLUMN(Matchs!$C$8)+1,COLUMN(Matchs!$C$8))+4,,,$Z$1)),2,0))))</f>
        <v>2</v>
      </c>
      <c r="F10" s="12">
        <f ca="1">IF(INDIRECT(ADDRESS(N10,Q10+2,,,$Z$1))&lt;INDIRECT(ADDRESS(N10,IF(Q10=COLUMN(Matchs!$C$8),COLUMN(Matchs!$C$8)+1,COLUMN(Matchs!$C$8))+2,,,$Z$1)),0,
IF(INDIRECT(ADDRESS(N10,Q10+2,,,$Z$1))&gt;INDIRECT(ADDRESS(N10,IF(Q10=COLUMN(Matchs!$C$8),COLUMN(Matchs!$C$8)+1,COLUMN(Matchs!$C$8))+2,,,$Z$1)),3,
IF(INDIRECT(ADDRESS(N10,Q10+4,,,$Z$1))&lt;INDIRECT(ADDRESS(N10,IF(Q10=COLUMN(Matchs!$C$8),COLUMN(Matchs!$C$8)+1,COLUMN(Matchs!$C$8))+4,,,$Z$1)),1,
IF(INDIRECT(ADDRESS(N10,Q10+4,,,$Z$1))&gt;INDIRECT(ADDRESS(N10,IF(Q10=COLUMN(Matchs!$C$8),COLUMN(Matchs!$C$8)+1,COLUMN(Matchs!$C$8))+4,,,$Z$1)),2,0))))</f>
        <v>3</v>
      </c>
      <c r="G10" s="12">
        <f>SUMPRODUCT((Matchs!C$8:D$19=C10)*(Matchs!E$8:F$19))</f>
        <v>5</v>
      </c>
      <c r="H10" s="12">
        <f>SUMPRODUCT((Matchs!C$8:C$19=C10)*(Matchs!F$8:F$19))+SUMPRODUCT((Matchs!D$8:D$19=C10)*(Matchs!E$8:E$19))</f>
        <v>1</v>
      </c>
      <c r="I10" s="12">
        <f>G10-H10</f>
        <v>4</v>
      </c>
      <c r="J10" s="11">
        <f>SUMPRODUCT((Matchs!C$8:D$19=C10)*(Matchs!I$8:J$19))</f>
        <v>8</v>
      </c>
      <c r="K10" s="5">
        <f ca="1">SUM(D10:F10)</f>
        <v>8</v>
      </c>
      <c r="L10" s="39">
        <f t="array" ref="L10">SMALL(IF((Matchs!$C$8:$C$19=$C10)+(Matchs!$D$8:$D$19=$C10),ROW(Matchs!$C$8:$C$19),""),D$9)</f>
        <v>9</v>
      </c>
      <c r="M10" s="48">
        <f t="array" ref="M10">SMALL(IF((Matchs!$C$8:$C$19=$C10)+(Matchs!$D$8:$D$19=$C10),ROW(Matchs!$C$8:$C$19),""),E$9)</f>
        <v>13</v>
      </c>
      <c r="N10" s="48">
        <f t="array" ref="N10">SMALL(IF((Matchs!$C$8:$C$19=$C10)+(Matchs!$D$8:$D$19=$C10),ROW(Matchs!$C$8:$C$19),""),F$9)</f>
        <v>17</v>
      </c>
      <c r="O10" s="39">
        <f ca="1">IF(INDIRECT(ADDRESS(L10,COLUMN(Matchs!$C$8),,,$Z$1))=$C10,COLUMN(Matchs!$C$8),COLUMN(Matchs!$C$8)+1)</f>
        <v>3</v>
      </c>
      <c r="P10" s="39">
        <f ca="1">IF(INDIRECT(ADDRESS(M10,COLUMN(Matchs!$C$8),,,$Z$1))=$C10,COLUMN(Matchs!$C$8),COLUMN(Matchs!$C$8)+1)</f>
        <v>3</v>
      </c>
      <c r="Q10" s="39">
        <f ca="1">IF(INDIRECT(ADDRESS(N10,COLUMN(Matchs!$C$8),,,$Z$1))=$C10,COLUMN(Matchs!$C$8),COLUMN(Matchs!$C$8)+1)</f>
        <v>3</v>
      </c>
      <c r="R10" s="45" t="e">
        <f t="array" aca="1" ref="R10" ca="1">LARGE(IF((((Matchs!$C$8:$C$19=$C10)+(Matchs!$D$8:$D$19=$C10))*((Matchs!$C$8:$C$19=INDEX($C$10:$C$13,MATCH(B10,IF($C$10:$C$13&lt;&gt;C10,$B$10:$B$13,""),0),1))+(Matchs!$D$8:$D$19=INDEX($C$10:$C$13,MATCH(B10,IF($C$10:$C$13&lt;&gt;C10,$B$10:$B$13,""),0),1)))),ROW(Matchs!$C$8:$C$19),""),1)</f>
        <v>#N/A</v>
      </c>
      <c r="S10" s="45" t="e">
        <f ca="1">IF(INDIRECT(ADDRESS(R10,COLUMN(Matchs!$C$8),,,$Z$1))=$C10,COLUMN(Matchs!$C$8),COLUMN(Matchs!$C$8)+1)</f>
        <v>#N/A</v>
      </c>
      <c r="T10" s="45"/>
      <c r="U10" s="45"/>
      <c r="V10" s="45"/>
      <c r="W10" s="45"/>
    </row>
    <row r="11" spans="1:26" ht="15" x14ac:dyDescent="0.35">
      <c r="A11" s="16">
        <f t="array" aca="1" ref="A11" ca="1">IF(COUNTIF($B$10:$B$13,B11)&gt;1,IF(INDIRECT(ADDRESS(R11,S11+2,,,$Z$1))&gt;INDIRECT(ADDRESS(R11,MIN(IF(S11=COLUMN(Matchs!$C$8),COLUMN(Matchs!$C$8)+1,COLUMN(Matchs!$C$8))+2),,,$Z$1)),B11,IF(INDIRECT(ADDRESS(R11,S11+2,,,$Z$1))&lt;INDIRECT(ADDRESS(R11,MIN(IF(S11=COLUMN(Matchs!$C$8),COLUMN(Matchs!$C$8)+1,COLUMN(Matchs!$C$8))+2),,,$Z$1)),B11+1,IF(COUNTIFS($B$10:$B$13,B11,$I$10:$I$13,I11)&gt;1,IF(COUNTIFS($B$10:$B$13,B11,$G$10:$G$13,G11)&gt;1,IF(COUNTIFS($B$10:$B$13,B11,$H$10:$H$13,H11)&gt;1,IF(COUNTIFS($B$10:$B$13,B11,$J$10:$J$13,J11)&gt;1,"FAIT CHIER",IF(J11=MAX(IF($B$10:$B$13=B11,$J$10:$J$13,"")),B11,B11+1)),IF(H11=MAX(IF($B$10:$B$13=B11,$H$10:$H$13,"")),B11,B11+1)),IF(G11=MAX(IF($B$10:$B$13=B11,$G$10:$G$13,"")),B11,B11+1)),IF(I11=MAX(IF($B$10:$B$13=B11,$I$10:$I$13,"")),B11,B11+1)))),B11)</f>
        <v>3</v>
      </c>
      <c r="B11" s="16">
        <f t="shared" ref="B11:B13" ca="1" si="3">RANK(K11,$K$10:$K$13,0)</f>
        <v>3</v>
      </c>
      <c r="C11" s="16" t="str">
        <f>Matchs!F3</f>
        <v>FC Kembs Réunis II</v>
      </c>
      <c r="D11" s="6">
        <f ca="1">IF(INDIRECT(ADDRESS(L11,O11+2,,,$Z$1))&lt;INDIRECT(ADDRESS(L11,IF(O11=COLUMN(Matchs!$C$8),COLUMN(Matchs!$C$8)+1,COLUMN(Matchs!$C$8))+2,,,$Z$1)),0,
IF(INDIRECT(ADDRESS(L11,O11+2,,,$Z$1))&gt;INDIRECT(ADDRESS(L11,IF(O11=COLUMN(Matchs!$C$8),COLUMN(Matchs!$C$8)+1,COLUMN(Matchs!$C$8))+2,,,$Z$1)),3,
IF(INDIRECT(ADDRESS(L11,O11+4,,,$Z$1))&lt;INDIRECT(ADDRESS(L11,IF(O11=COLUMN(Matchs!$C$8),COLUMN(Matchs!$C$8)+1,COLUMN(Matchs!$C$8))+4,,,$Z$1)),1,
IF(INDIRECT(ADDRESS(L11,O11+4,,,$Z$1))&gt;INDIRECT(ADDRESS(L11,IF(O11=COLUMN(Matchs!$C$8),COLUMN(Matchs!$C$8)+1,COLUMN(Matchs!$C$8))+4,,,$Z$1)),2,0))))</f>
        <v>0</v>
      </c>
      <c r="E11" s="9">
        <f ca="1">IF(INDIRECT(ADDRESS(M11,P11+2,,,$Z$1))&lt;INDIRECT(ADDRESS(M11,IF(P11=COLUMN(Matchs!$C$8),COLUMN(Matchs!$C$8)+1,COLUMN(Matchs!$C$8))+2,,,$Z$1)),0,
IF(INDIRECT(ADDRESS(M11,P11+2,,,$Z$1))&gt;INDIRECT(ADDRESS(M11,IF(P11=COLUMN(Matchs!$C$8),COLUMN(Matchs!$C$8)+1,COLUMN(Matchs!$C$8))+2,,,$Z$1)),3,
IF(INDIRECT(ADDRESS(M11,P11+4,,,$Z$1))&lt;INDIRECT(ADDRESS(M11,IF(P11=COLUMN(Matchs!$C$8),COLUMN(Matchs!$C$8)+1,COLUMN(Matchs!$C$8))+4,,,$Z$1)),1,
IF(INDIRECT(ADDRESS(M11,P11+4,,,$Z$1))&gt;INDIRECT(ADDRESS(M11,IF(P11=COLUMN(Matchs!$C$8),COLUMN(Matchs!$C$8)+1,COLUMN(Matchs!$C$8))+4,,,$Z$1)),2,0))))</f>
        <v>3</v>
      </c>
      <c r="F11" s="9">
        <f ca="1">IF(INDIRECT(ADDRESS(N11,Q11+2,,,$Z$1))&lt;INDIRECT(ADDRESS(N11,IF(Q11=COLUMN(Matchs!$C$8),COLUMN(Matchs!$C$8)+1,COLUMN(Matchs!$C$8))+2,,,$Z$1)),0,
IF(INDIRECT(ADDRESS(N11,Q11+2,,,$Z$1))&gt;INDIRECT(ADDRESS(N11,IF(Q11=COLUMN(Matchs!$C$8),COLUMN(Matchs!$C$8)+1,COLUMN(Matchs!$C$8))+2,,,$Z$1)),3,
IF(INDIRECT(ADDRESS(N11,Q11+4,,,$Z$1))&lt;INDIRECT(ADDRESS(N11,IF(Q11=COLUMN(Matchs!$C$8),COLUMN(Matchs!$C$8)+1,COLUMN(Matchs!$C$8))+4,,,$Z$1)),1,
IF(INDIRECT(ADDRESS(N11,Q11+4,,,$Z$1))&gt;INDIRECT(ADDRESS(N11,IF(Q11=COLUMN(Matchs!$C$8),COLUMN(Matchs!$C$8)+1,COLUMN(Matchs!$C$8))+4,,,$Z$1)),2,0))))</f>
        <v>0</v>
      </c>
      <c r="G11" s="12">
        <f>SUMPRODUCT((Matchs!C$8:D$19=C11)*(Matchs!E$8:F$19))</f>
        <v>1</v>
      </c>
      <c r="H11" s="12">
        <f>SUMPRODUCT((Matchs!C$8:C$19=C11)*(Matchs!F$8:F$19))+SUMPRODUCT((Matchs!D$8:D$19=C11)*(Matchs!E$8:E$19))</f>
        <v>3</v>
      </c>
      <c r="I11" s="12">
        <f t="shared" ref="I11:I13" si="4">G11-H11</f>
        <v>-2</v>
      </c>
      <c r="J11" s="11">
        <f>SUMPRODUCT((Matchs!C$8:D$19=C11)*(Matchs!I$8:J$19))</f>
        <v>5</v>
      </c>
      <c r="K11" s="5">
        <f t="shared" ref="K11:K13" ca="1" si="5">SUM(D11:F11)</f>
        <v>3</v>
      </c>
      <c r="L11" s="39">
        <f t="array" ref="L11">SMALL(IF((Matchs!$C$8:$C$19=$C11)+(Matchs!$D$8:$D$19=$C11),ROW(Matchs!$C$8:$C$19),""),D$9)</f>
        <v>9</v>
      </c>
      <c r="M11" s="39">
        <f t="array" ref="M11">SMALL(IF((Matchs!$C$8:$C$19=$C11)+(Matchs!$D$8:$D$19=$C11),ROW(Matchs!$C$8:$C$19),""),E$9)</f>
        <v>15</v>
      </c>
      <c r="N11" s="39">
        <f t="array" ref="N11">SMALL(IF((Matchs!$C$8:$C$19=$C11)+(Matchs!$D$8:$D$19=$C11),ROW(Matchs!$C$8:$C$19),""),F$9)</f>
        <v>16</v>
      </c>
      <c r="O11" s="39">
        <f ca="1">IF(INDIRECT(ADDRESS(L11,COLUMN(Matchs!$C$8),,,$Z$1))=$C11,COLUMN(Matchs!$C$8),COLUMN(Matchs!$C$8)+1)</f>
        <v>4</v>
      </c>
      <c r="P11" s="39">
        <f ca="1">IF(INDIRECT(ADDRESS(M11,COLUMN(Matchs!$C$8),,,$Z$1))=$C11,COLUMN(Matchs!$C$8),COLUMN(Matchs!$C$8)+1)</f>
        <v>3</v>
      </c>
      <c r="Q11" s="39">
        <f ca="1">IF(INDIRECT(ADDRESS(N11,COLUMN(Matchs!$C$8),,,$Z$1))=$C11,COLUMN(Matchs!$C$8),COLUMN(Matchs!$C$8)+1)</f>
        <v>3</v>
      </c>
      <c r="R11" s="57">
        <f t="array" aca="1" ref="R11" ca="1">LARGE(IF((((Matchs!$C$8:$C$19=$C11)+(Matchs!$D$8:$D$19=$C11))*((Matchs!$C$8:$C$19=INDEX($C$10:$C$13,MATCH(B11,IF($C$10:$C$13&lt;&gt;C11,$B$10:$B$13,""),0),1))+(Matchs!$D$8:$D$19=INDEX($C$10:$C$13,MATCH(B11,IF($C$10:$C$13&lt;&gt;C11,$B$10:$B$13,""),0),1)))),ROW(Matchs!$C$8:$C$19),""),1)</f>
        <v>15</v>
      </c>
      <c r="S11" s="45">
        <f ca="1">IF(INDIRECT(ADDRESS(R11,COLUMN(Matchs!$C$8),,,$Z$1))=$C11,COLUMN(Matchs!$C$8),COLUMN(Matchs!$C$8)+1)</f>
        <v>3</v>
      </c>
      <c r="T11" s="45"/>
      <c r="U11" s="45"/>
      <c r="V11" s="45"/>
      <c r="W11" s="45"/>
    </row>
    <row r="12" spans="1:26" ht="15" x14ac:dyDescent="0.35">
      <c r="A12" s="16">
        <f t="array" aca="1" ref="A12" ca="1">IF(COUNTIF($B$10:$B$13,B12)&gt;1,IF(INDIRECT(ADDRESS(R12,S12+2,,,$Z$1))&gt;INDIRECT(ADDRESS(R12,MIN(IF(S12=COLUMN(Matchs!$C$8),COLUMN(Matchs!$C$8)+1,COLUMN(Matchs!$C$8))+2),,,$Z$1)),B12,IF(INDIRECT(ADDRESS(R12,S12+2,,,$Z$1))&lt;INDIRECT(ADDRESS(R12,MIN(IF(S12=COLUMN(Matchs!$C$8),COLUMN(Matchs!$C$8)+1,COLUMN(Matchs!$C$8))+2),,,$Z$1)),B12+1,IF(COUNTIFS($B$10:$B$13,B12,$I$10:$I$13,I12)&gt;1,IF(COUNTIFS($B$10:$B$13,B12,$G$10:$G$13,G12)&gt;1,IF(COUNTIFS($B$10:$B$13,B12,$H$10:$H$13,H12)&gt;1,IF(COUNTIFS($B$10:$B$13,B12,$J$10:$J$13,J12)&gt;1,"FAIT CHIER",IF(J12=MAX(IF($B$10:$B$13=B12,$J$10:$J$13,"")),B12,B12+1)),IF(H12=MAX(IF($B$10:$B$13=B12,$H$10:$H$13,"")),B12,B12+1)),IF(G12=MAX(IF($B$10:$B$13=B12,$G$10:$G$13,"")),B12,B12+1)),IF(I12=MAX(IF($B$10:$B$13=B12,$I$10:$I$13,"")),B12,B12+1)))),B12)</f>
        <v>2</v>
      </c>
      <c r="B12" s="16">
        <f t="shared" ca="1" si="3"/>
        <v>2</v>
      </c>
      <c r="C12" s="16" t="str">
        <f>Matchs!F4</f>
        <v>FC Village-Neuf</v>
      </c>
      <c r="D12" s="6">
        <f ca="1">IF(INDIRECT(ADDRESS(L12,O12+2,,,$Z$1))&lt;INDIRECT(ADDRESS(L12,IF(O12=COLUMN(Matchs!$C$8),COLUMN(Matchs!$C$8)+1,COLUMN(Matchs!$C$8))+2,,,$Z$1)),0,
IF(INDIRECT(ADDRESS(L12,O12+2,,,$Z$1))&gt;INDIRECT(ADDRESS(L12,IF(O12=COLUMN(Matchs!$C$8),COLUMN(Matchs!$C$8)+1,COLUMN(Matchs!$C$8))+2,,,$Z$1)),3,
IF(INDIRECT(ADDRESS(L12,O12+4,,,$Z$1))&lt;INDIRECT(ADDRESS(L12,IF(O12=COLUMN(Matchs!$C$8),COLUMN(Matchs!$C$8)+1,COLUMN(Matchs!$C$8))+4,,,$Z$1)),1,
IF(INDIRECT(ADDRESS(L12,O12+4,,,$Z$1))&gt;INDIRECT(ADDRESS(L12,IF(O12=COLUMN(Matchs!$C$8),COLUMN(Matchs!$C$8)+1,COLUMN(Matchs!$C$8))+4,,,$Z$1)),2,0))))</f>
        <v>0</v>
      </c>
      <c r="E12" s="9">
        <f ca="1">IF(INDIRECT(ADDRESS(M12,P12+2,,,$Z$1))&lt;INDIRECT(ADDRESS(M12,IF(P12=COLUMN(Matchs!$C$8),COLUMN(Matchs!$C$8)+1,COLUMN(Matchs!$C$8))+2,,,$Z$1)),0,
IF(INDIRECT(ADDRESS(M12,P12+2,,,$Z$1))&gt;INDIRECT(ADDRESS(M12,IF(P12=COLUMN(Matchs!$C$8),COLUMN(Matchs!$C$8)+1,COLUMN(Matchs!$C$8))+2,,,$Z$1)),3,
IF(INDIRECT(ADDRESS(M12,P12+4,,,$Z$1))&lt;INDIRECT(ADDRESS(M12,IF(P12=COLUMN(Matchs!$C$8),COLUMN(Matchs!$C$8)+1,COLUMN(Matchs!$C$8))+4,,,$Z$1)),1,
IF(INDIRECT(ADDRESS(M12,P12+4,,,$Z$1))&gt;INDIRECT(ADDRESS(M12,IF(P12=COLUMN(Matchs!$C$8),COLUMN(Matchs!$C$8)+1,COLUMN(Matchs!$C$8))+4,,,$Z$1)),2,0))))</f>
        <v>1</v>
      </c>
      <c r="F12" s="9">
        <f ca="1">IF(INDIRECT(ADDRESS(N12,Q12+2,,,$Z$1))&lt;INDIRECT(ADDRESS(N12,IF(Q12=COLUMN(Matchs!$C$8),COLUMN(Matchs!$C$8)+1,COLUMN(Matchs!$C$8))+2,,,$Z$1)),0,
IF(INDIRECT(ADDRESS(N12,Q12+2,,,$Z$1))&gt;INDIRECT(ADDRESS(N12,IF(Q12=COLUMN(Matchs!$C$8),COLUMN(Matchs!$C$8)+1,COLUMN(Matchs!$C$8))+2,,,$Z$1)),3,
IF(INDIRECT(ADDRESS(N12,Q12+4,,,$Z$1))&lt;INDIRECT(ADDRESS(N12,IF(Q12=COLUMN(Matchs!$C$8),COLUMN(Matchs!$C$8)+1,COLUMN(Matchs!$C$8))+4,,,$Z$1)),1,
IF(INDIRECT(ADDRESS(N12,Q12+4,,,$Z$1))&gt;INDIRECT(ADDRESS(N12,IF(Q12=COLUMN(Matchs!$C$8),COLUMN(Matchs!$C$8)+1,COLUMN(Matchs!$C$8))+4,,,$Z$1)),2,0))))</f>
        <v>3</v>
      </c>
      <c r="G12" s="12">
        <f>SUMPRODUCT((Matchs!C$8:D$19=C12)*(Matchs!E$8:F$19))</f>
        <v>3</v>
      </c>
      <c r="H12" s="12">
        <f>SUMPRODUCT((Matchs!C$8:C$19=C12)*(Matchs!F$8:F$19))+SUMPRODUCT((Matchs!D$8:D$19=C12)*(Matchs!E$8:E$19))</f>
        <v>3</v>
      </c>
      <c r="I12" s="12">
        <f t="shared" si="4"/>
        <v>0</v>
      </c>
      <c r="J12" s="11">
        <f>SUMPRODUCT((Matchs!C$8:D$19=C12)*(Matchs!I$8:J$19))</f>
        <v>9</v>
      </c>
      <c r="K12" s="5">
        <f t="shared" ca="1" si="5"/>
        <v>4</v>
      </c>
      <c r="L12" s="39">
        <f t="array" ref="L12">SMALL(IF((Matchs!$C$8:$C$19=$C12)+(Matchs!$D$8:$D$19=$C12),ROW(Matchs!$C$8:$C$19),""),D$9)</f>
        <v>11</v>
      </c>
      <c r="M12" s="39">
        <f t="array" ref="M12">SMALL(IF((Matchs!$C$8:$C$19=$C12)+(Matchs!$D$8:$D$19=$C12),ROW(Matchs!$C$8:$C$19),""),E$9)</f>
        <v>13</v>
      </c>
      <c r="N12" s="39">
        <f t="array" ref="N12">SMALL(IF((Matchs!$C$8:$C$19=$C12)+(Matchs!$D$8:$D$19=$C12),ROW(Matchs!$C$8:$C$19),""),F$9)</f>
        <v>16</v>
      </c>
      <c r="O12" s="39">
        <f ca="1">IF(INDIRECT(ADDRESS(L12,COLUMN(Matchs!$C$8),,,$Z$1))=$C12,COLUMN(Matchs!$C$8),COLUMN(Matchs!$C$8)+1)</f>
        <v>3</v>
      </c>
      <c r="P12" s="39">
        <f ca="1">IF(INDIRECT(ADDRESS(M12,COLUMN(Matchs!$C$8),,,$Z$1))=$C12,COLUMN(Matchs!$C$8),COLUMN(Matchs!$C$8)+1)</f>
        <v>4</v>
      </c>
      <c r="Q12" s="39">
        <f ca="1">IF(INDIRECT(ADDRESS(N12,COLUMN(Matchs!$C$8),,,$Z$1))=$C12,COLUMN(Matchs!$C$8),COLUMN(Matchs!$C$8)+1)</f>
        <v>4</v>
      </c>
      <c r="R12" s="57" t="e">
        <f t="array" aca="1" ref="R12" ca="1">LARGE(IF((((Matchs!$C$8:$C$19=$C12)+(Matchs!$D$8:$D$19=$C12))*((Matchs!$C$8:$C$19=INDEX($C$10:$C$13,MATCH(B12,IF($C$10:$C$13&lt;&gt;C12,$B$10:$B$13,""),0),1))+(Matchs!$D$8:$D$19=INDEX($C$10:$C$13,MATCH(B12,IF($C$10:$C$13&lt;&gt;C12,$B$10:$B$13,""),0),1)))),ROW(Matchs!$C$8:$C$19),""),1)</f>
        <v>#N/A</v>
      </c>
      <c r="S12" s="45" t="e">
        <f ca="1">IF(INDIRECT(ADDRESS(R12,COLUMN(Matchs!$C$8),,,$Z$1))=$C12,COLUMN(Matchs!$C$8),COLUMN(Matchs!$C$8)+1)</f>
        <v>#N/A</v>
      </c>
      <c r="T12" s="45"/>
      <c r="U12" s="45"/>
      <c r="V12" s="45"/>
      <c r="W12" s="45"/>
    </row>
    <row r="13" spans="1:26" ht="15.6" thickBot="1" x14ac:dyDescent="0.4">
      <c r="A13" s="17">
        <f t="array" aca="1" ref="A13" ca="1">IF(COUNTIF($B$10:$B$13,B13)&gt;1,IF(INDIRECT(ADDRESS(R13,S13+2,,,$Z$1))&gt;INDIRECT(ADDRESS(R13,MIN(IF(S13=COLUMN(Matchs!$C$8),COLUMN(Matchs!$C$8)+1,COLUMN(Matchs!$C$8))+2),,,$Z$1)),B13,IF(INDIRECT(ADDRESS(R13,S13+2,,,$Z$1))&lt;INDIRECT(ADDRESS(R13,MIN(IF(S13=COLUMN(Matchs!$C$8),COLUMN(Matchs!$C$8)+1,COLUMN(Matchs!$C$8))+2),,,$Z$1)),B13+1,IF(COUNTIFS($B$10:$B$13,B13,$I$10:$I$13,I13)&gt;1,IF(COUNTIFS($B$10:$B$13,B13,$G$10:$G$13,G13)&gt;1,IF(COUNTIFS($B$10:$B$13,B13,$H$10:$H$13,H13)&gt;1,IF(COUNTIFS($B$10:$B$13,B13,$J$10:$J$13,J13)&gt;1,"FAIT CHIER",IF(J13=MAX(IF($B$10:$B$13=B13,$J$10:$J$13,"")),B13,B13+1)),IF(H13=MAX(IF($B$10:$B$13=B13,$H$10:$H$13,"")),B13,B13+1)),IF(G13=MAX(IF($B$10:$B$13=B13,$G$10:$G$13,"")),B13,B13+1)),IF(I13=MAX(IF($B$10:$B$13=B13,$I$10:$I$13,"")),B13,B13+1)))),B13)</f>
        <v>4</v>
      </c>
      <c r="B13" s="17">
        <f t="shared" ca="1" si="3"/>
        <v>3</v>
      </c>
      <c r="C13" s="17" t="str">
        <f>Matchs!F5</f>
        <v>FC Hirtzbach</v>
      </c>
      <c r="D13" s="7">
        <f ca="1">IF(INDIRECT(ADDRESS(L13,O13+2,,,$Z$1))&lt;INDIRECT(ADDRESS(L13,IF(O13=COLUMN(Matchs!$C$8),COLUMN(Matchs!$C$8)+1,COLUMN(Matchs!$C$8))+2,,,$Z$1)),0,
IF(INDIRECT(ADDRESS(L13,O13+2,,,$Z$1))&gt;INDIRECT(ADDRESS(L13,IF(O13=COLUMN(Matchs!$C$8),COLUMN(Matchs!$C$8)+1,COLUMN(Matchs!$C$8))+2,,,$Z$1)),3,
IF(INDIRECT(ADDRESS(L13,O13+4,,,$Z$1))&lt;INDIRECT(ADDRESS(L13,IF(O13=COLUMN(Matchs!$C$8),COLUMN(Matchs!$C$8)+1,COLUMN(Matchs!$C$8))+4,,,$Z$1)),1,
IF(INDIRECT(ADDRESS(L13,O13+4,,,$Z$1))&gt;INDIRECT(ADDRESS(L13,IF(O13=COLUMN(Matchs!$C$8),COLUMN(Matchs!$C$8)+1,COLUMN(Matchs!$C$8))+4,,,$Z$1)),2,0))))</f>
        <v>3</v>
      </c>
      <c r="E13" s="18">
        <f ca="1">IF(INDIRECT(ADDRESS(M13,P13+2,,,$Z$1))&lt;INDIRECT(ADDRESS(M13,IF(P13=COLUMN(Matchs!$C$8),COLUMN(Matchs!$C$8)+1,COLUMN(Matchs!$C$8))+2,,,$Z$1)),0,
IF(INDIRECT(ADDRESS(M13,P13+2,,,$Z$1))&gt;INDIRECT(ADDRESS(M13,IF(P13=COLUMN(Matchs!$C$8),COLUMN(Matchs!$C$8)+1,COLUMN(Matchs!$C$8))+2,,,$Z$1)),3,
IF(INDIRECT(ADDRESS(M13,P13+4,,,$Z$1))&lt;INDIRECT(ADDRESS(M13,IF(P13=COLUMN(Matchs!$C$8),COLUMN(Matchs!$C$8)+1,COLUMN(Matchs!$C$8))+4,,,$Z$1)),1,
IF(INDIRECT(ADDRESS(M13,P13+4,,,$Z$1))&gt;INDIRECT(ADDRESS(M13,IF(P13=COLUMN(Matchs!$C$8),COLUMN(Matchs!$C$8)+1,COLUMN(Matchs!$C$8))+4,,,$Z$1)),2,0))))</f>
        <v>0</v>
      </c>
      <c r="F13" s="18">
        <f ca="1">IF(INDIRECT(ADDRESS(N13,Q13+2,,,$Z$1))&lt;INDIRECT(ADDRESS(N13,IF(Q13=COLUMN(Matchs!$C$8),COLUMN(Matchs!$C$8)+1,COLUMN(Matchs!$C$8))+2,,,$Z$1)),0,
IF(INDIRECT(ADDRESS(N13,Q13+2,,,$Z$1))&gt;INDIRECT(ADDRESS(N13,IF(Q13=COLUMN(Matchs!$C$8),COLUMN(Matchs!$C$8)+1,COLUMN(Matchs!$C$8))+2,,,$Z$1)),3,
IF(INDIRECT(ADDRESS(N13,Q13+4,,,$Z$1))&lt;INDIRECT(ADDRESS(N13,IF(Q13=COLUMN(Matchs!$C$8),COLUMN(Matchs!$C$8)+1,COLUMN(Matchs!$C$8))+4,,,$Z$1)),1,
IF(INDIRECT(ADDRESS(N13,Q13+4,,,$Z$1))&gt;INDIRECT(ADDRESS(N13,IF(Q13=COLUMN(Matchs!$C$8),COLUMN(Matchs!$C$8)+1,COLUMN(Matchs!$C$8))+4,,,$Z$1)),2,0))))</f>
        <v>0</v>
      </c>
      <c r="G13" s="31">
        <f>SUMPRODUCT((Matchs!C$8:D$19=C13)*(Matchs!E$8:F$19))</f>
        <v>2</v>
      </c>
      <c r="H13" s="31">
        <f>SUMPRODUCT((Matchs!C$8:C$19=C13)*(Matchs!F$8:F$19))+SUMPRODUCT((Matchs!D$8:D$19=C13)*(Matchs!E$8:E$19))</f>
        <v>4</v>
      </c>
      <c r="I13" s="31">
        <f t="shared" si="4"/>
        <v>-2</v>
      </c>
      <c r="J13" s="32">
        <f>SUMPRODUCT((Matchs!C$8:D$19=C13)*(Matchs!I$8:J$19))</f>
        <v>8</v>
      </c>
      <c r="K13" s="29">
        <f t="shared" ca="1" si="5"/>
        <v>3</v>
      </c>
      <c r="L13" s="39">
        <f t="array" ref="L13">SMALL(IF((Matchs!$C$8:$C$19=$C13)+(Matchs!$D$8:$D$19=$C13),ROW(Matchs!$C$8:$C$19),""),D$9)</f>
        <v>11</v>
      </c>
      <c r="M13" s="39">
        <f t="array" ref="M13">SMALL(IF((Matchs!$C$8:$C$19=$C13)+(Matchs!$D$8:$D$19=$C13),ROW(Matchs!$C$8:$C$19),""),E$9)</f>
        <v>15</v>
      </c>
      <c r="N13" s="39">
        <f t="array" ref="N13">SMALL(IF((Matchs!$C$8:$C$19=$C13)+(Matchs!$D$8:$D$19=$C13),ROW(Matchs!$C$8:$C$19),""),F$9)</f>
        <v>17</v>
      </c>
      <c r="O13" s="39">
        <f ca="1">IF(INDIRECT(ADDRESS(L13,COLUMN(Matchs!$C$8),,,$Z$1))=$C13,COLUMN(Matchs!$C$8),COLUMN(Matchs!$C$8)+1)</f>
        <v>4</v>
      </c>
      <c r="P13" s="39">
        <f ca="1">IF(INDIRECT(ADDRESS(M13,COLUMN(Matchs!$C$8),,,$Z$1))=$C13,COLUMN(Matchs!$C$8),COLUMN(Matchs!$C$8)+1)</f>
        <v>4</v>
      </c>
      <c r="Q13" s="39">
        <f ca="1">IF(INDIRECT(ADDRESS(N13,COLUMN(Matchs!$C$8),,,$Z$1))=$C13,COLUMN(Matchs!$C$8),COLUMN(Matchs!$C$8)+1)</f>
        <v>4</v>
      </c>
      <c r="R13" s="57">
        <f t="array" aca="1" ref="R13" ca="1">LARGE(IF((((Matchs!$C$8:$C$19=$C13)+(Matchs!$D$8:$D$19=$C13))*((Matchs!$C$8:$C$19=INDEX($C$10:$C$13,MATCH(B13,IF($C$10:$C$13&lt;&gt;C13,$B$10:$B$13,""),0),1))+(Matchs!$D$8:$D$19=INDEX($C$10:$C$13,MATCH(B13,IF($C$10:$C$13&lt;&gt;C13,$B$10:$B$13,""),0),1)))),ROW(Matchs!$C$8:$C$19),""),1)</f>
        <v>15</v>
      </c>
      <c r="S13" s="45">
        <f ca="1">IF(INDIRECT(ADDRESS(R13,COLUMN(Matchs!$C$8),,,$Z$1))=$C13,COLUMN(Matchs!$C$8),COLUMN(Matchs!$C$8)+1)</f>
        <v>4</v>
      </c>
      <c r="T13" s="45"/>
      <c r="U13" s="45"/>
      <c r="V13" s="45"/>
      <c r="W13" s="45"/>
    </row>
    <row r="14" spans="1:26" ht="13.8" thickBot="1" x14ac:dyDescent="0.3"/>
    <row r="15" spans="1:26" ht="15.6" thickBot="1" x14ac:dyDescent="0.4">
      <c r="B15" s="268" t="s">
        <v>27</v>
      </c>
      <c r="C15" s="269"/>
      <c r="D15" s="269"/>
      <c r="E15" s="269"/>
      <c r="F15" s="269"/>
      <c r="G15" s="270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45"/>
      <c r="S15" s="45"/>
      <c r="T15" s="45"/>
      <c r="U15" s="45"/>
      <c r="V15" s="45"/>
      <c r="W15" s="45"/>
    </row>
    <row r="16" spans="1:26" ht="15.6" thickBot="1" x14ac:dyDescent="0.4">
      <c r="B16" s="3" t="s">
        <v>26</v>
      </c>
      <c r="C16" s="185" t="s">
        <v>21</v>
      </c>
      <c r="D16" s="58" t="s">
        <v>25</v>
      </c>
      <c r="E16" s="59" t="s">
        <v>29</v>
      </c>
      <c r="F16" s="27" t="s">
        <v>30</v>
      </c>
      <c r="G16" s="60" t="s">
        <v>31</v>
      </c>
      <c r="H16" s="39"/>
      <c r="O16" s="39"/>
      <c r="P16" s="39"/>
      <c r="Q16" s="39"/>
      <c r="R16" s="45"/>
      <c r="S16" s="45"/>
      <c r="T16" s="45"/>
      <c r="U16" s="45"/>
      <c r="V16" s="45"/>
      <c r="W16" s="45"/>
    </row>
    <row r="17" spans="1:23" ht="15" x14ac:dyDescent="0.35">
      <c r="B17" s="187">
        <f ca="1">RANK(G17,$G$17:$G$24,0)+ROW()*10^(-9)</f>
        <v>6.0000000169999996</v>
      </c>
      <c r="C17" s="63" t="str">
        <f>Matchs!A2</f>
        <v>FC Rosenau</v>
      </c>
      <c r="D17" s="30">
        <f ca="1">SUMPRODUCT((Matchs!C$8:D$27=C17)*(Matchs!I$8:J$27))</f>
        <v>7</v>
      </c>
      <c r="E17" s="52"/>
      <c r="F17" s="53"/>
      <c r="G17" s="5">
        <f t="shared" ref="G17:G24" ca="1" si="6">SUM(D17:F17)</f>
        <v>7</v>
      </c>
      <c r="O17" s="39"/>
      <c r="P17" s="39"/>
      <c r="Q17" s="39"/>
      <c r="R17" s="45"/>
      <c r="S17" s="45"/>
      <c r="T17" s="45"/>
      <c r="U17" s="45"/>
      <c r="V17" s="45"/>
      <c r="W17" s="45"/>
    </row>
    <row r="18" spans="1:23" ht="15" x14ac:dyDescent="0.35">
      <c r="B18" s="187">
        <f t="shared" ref="B18:B24" ca="1" si="7">RANK(G18,$G$17:$G$24,0)+ROW()*10^(-9)</f>
        <v>7.0000000179999997</v>
      </c>
      <c r="C18" s="64" t="str">
        <f>Matchs!A3</f>
        <v>FC Sierentz II</v>
      </c>
      <c r="D18" s="30">
        <f ca="1">SUMPRODUCT((Matchs!C$8:D$27=C18)*(Matchs!I$8:J$27))</f>
        <v>6</v>
      </c>
      <c r="E18" s="54"/>
      <c r="F18" s="55"/>
      <c r="G18" s="5">
        <f t="shared" ca="1" si="6"/>
        <v>6</v>
      </c>
      <c r="O18" s="39"/>
      <c r="P18" s="39"/>
      <c r="Q18" s="39"/>
      <c r="R18" s="45"/>
      <c r="S18" s="45"/>
      <c r="T18" s="45"/>
      <c r="U18" s="45"/>
      <c r="V18" s="45"/>
      <c r="W18" s="45"/>
    </row>
    <row r="19" spans="1:23" ht="15" x14ac:dyDescent="0.35">
      <c r="B19" s="187">
        <f t="shared" ca="1" si="7"/>
        <v>3.0000000189999998</v>
      </c>
      <c r="C19" s="64" t="str">
        <f>Matchs!A4</f>
        <v>ASCCO Helfrantzkirch</v>
      </c>
      <c r="D19" s="30">
        <f ca="1">SUMPRODUCT((Matchs!C$8:D$27=C19)*(Matchs!I$8:J$27))</f>
        <v>8</v>
      </c>
      <c r="E19" s="52"/>
      <c r="F19" s="54"/>
      <c r="G19" s="5">
        <f t="shared" ca="1" si="6"/>
        <v>8</v>
      </c>
      <c r="O19" s="39"/>
      <c r="P19" s="39"/>
      <c r="Q19" s="39"/>
      <c r="R19" s="45"/>
      <c r="S19" s="45"/>
      <c r="T19" s="45"/>
      <c r="U19" s="45"/>
      <c r="V19" s="45"/>
      <c r="W19" s="45"/>
    </row>
    <row r="20" spans="1:23" ht="15" x14ac:dyDescent="0.35">
      <c r="B20" s="187">
        <f t="shared" ca="1" si="7"/>
        <v>1.0000000200000001</v>
      </c>
      <c r="C20" s="64" t="str">
        <f>Matchs!A5</f>
        <v>US Hésingue</v>
      </c>
      <c r="D20" s="30">
        <f ca="1">SUMPRODUCT((Matchs!C$8:D$27=C20)*(Matchs!I$8:J$27))</f>
        <v>11</v>
      </c>
      <c r="E20" s="54"/>
      <c r="F20" s="54"/>
      <c r="G20" s="5">
        <f t="shared" ca="1" si="6"/>
        <v>11</v>
      </c>
      <c r="O20" s="39"/>
      <c r="P20" s="39"/>
      <c r="Q20" s="39"/>
      <c r="R20" s="45"/>
      <c r="S20" s="45"/>
      <c r="T20" s="45"/>
      <c r="U20" s="45"/>
      <c r="V20" s="45"/>
      <c r="W20" s="45"/>
    </row>
    <row r="21" spans="1:23" ht="15" x14ac:dyDescent="0.35">
      <c r="B21" s="187">
        <f t="shared" ca="1" si="7"/>
        <v>3.000000021</v>
      </c>
      <c r="C21" s="64" t="str">
        <f>Matchs!F2</f>
        <v>All. Folg/Muespach</v>
      </c>
      <c r="D21" s="30">
        <f ca="1">SUMPRODUCT((Matchs!C$8:D$27=C21)*(Matchs!I$8:J$27))</f>
        <v>8</v>
      </c>
      <c r="E21" s="54"/>
      <c r="F21" s="54"/>
      <c r="G21" s="5">
        <f t="shared" ca="1" si="6"/>
        <v>8</v>
      </c>
      <c r="O21" s="39"/>
      <c r="P21" s="39"/>
      <c r="Q21" s="39"/>
      <c r="R21" s="45"/>
      <c r="S21" s="45"/>
      <c r="T21" s="45"/>
      <c r="U21" s="45"/>
      <c r="V21" s="45"/>
      <c r="W21" s="45"/>
    </row>
    <row r="22" spans="1:23" ht="15" x14ac:dyDescent="0.35">
      <c r="B22" s="187">
        <f t="shared" ca="1" si="7"/>
        <v>8.000000022</v>
      </c>
      <c r="C22" s="64" t="str">
        <f>Matchs!F3</f>
        <v>FC Kembs Réunis II</v>
      </c>
      <c r="D22" s="30">
        <f ca="1">SUMPRODUCT((Matchs!C$8:D$27=C22)*(Matchs!I$8:J$27))</f>
        <v>5</v>
      </c>
      <c r="E22" s="54"/>
      <c r="F22" s="54"/>
      <c r="G22" s="5">
        <f t="shared" ca="1" si="6"/>
        <v>5</v>
      </c>
      <c r="O22" s="39"/>
      <c r="P22" s="39"/>
      <c r="Q22" s="39"/>
      <c r="R22" s="45"/>
      <c r="S22" s="45"/>
      <c r="T22" s="45"/>
      <c r="U22" s="45"/>
      <c r="V22" s="45"/>
      <c r="W22" s="45"/>
    </row>
    <row r="23" spans="1:23" ht="15" x14ac:dyDescent="0.35">
      <c r="B23" s="187">
        <f t="shared" ca="1" si="7"/>
        <v>2.0000000230000001</v>
      </c>
      <c r="C23" s="64" t="str">
        <f>Matchs!F4</f>
        <v>FC Village-Neuf</v>
      </c>
      <c r="D23" s="30">
        <f ca="1">SUMPRODUCT((Matchs!C$8:D$27=C23)*(Matchs!I$8:J$27))</f>
        <v>9</v>
      </c>
      <c r="E23" s="54"/>
      <c r="F23" s="54"/>
      <c r="G23" s="5">
        <f t="shared" ca="1" si="6"/>
        <v>9</v>
      </c>
      <c r="O23" s="39"/>
      <c r="P23" s="39"/>
      <c r="Q23" s="39"/>
      <c r="R23" s="45"/>
      <c r="S23" s="45"/>
      <c r="T23" s="45"/>
      <c r="U23" s="45"/>
      <c r="V23" s="45"/>
      <c r="W23" s="45"/>
    </row>
    <row r="24" spans="1:23" ht="15.6" thickBot="1" x14ac:dyDescent="0.4">
      <c r="B24" s="188">
        <f t="shared" ca="1" si="7"/>
        <v>3.0000000240000002</v>
      </c>
      <c r="C24" s="65" t="str">
        <f>Matchs!F5</f>
        <v>FC Hirtzbach</v>
      </c>
      <c r="D24" s="33">
        <f ca="1">SUMPRODUCT((Matchs!C$8:D$27=C24)*(Matchs!I$8:J$27))</f>
        <v>8</v>
      </c>
      <c r="E24" s="56"/>
      <c r="F24" s="56"/>
      <c r="G24" s="29">
        <f t="shared" ca="1" si="6"/>
        <v>8</v>
      </c>
      <c r="O24" s="39"/>
      <c r="P24" s="39"/>
      <c r="Q24" s="39"/>
      <c r="R24" s="45"/>
      <c r="S24" s="45"/>
      <c r="T24" s="45"/>
      <c r="U24" s="45"/>
      <c r="V24" s="45"/>
      <c r="W24" s="45"/>
    </row>
    <row r="25" spans="1:23" ht="15" x14ac:dyDescent="0.35">
      <c r="B25" s="39"/>
      <c r="C25" s="39"/>
      <c r="D25" s="39"/>
      <c r="E25" s="39"/>
      <c r="F25" s="39"/>
      <c r="G25" s="39"/>
      <c r="O25" s="39"/>
      <c r="P25" s="39"/>
      <c r="Q25" s="39"/>
      <c r="R25" s="45"/>
      <c r="S25" s="45"/>
      <c r="T25" s="45"/>
      <c r="U25" s="45"/>
      <c r="V25" s="45"/>
      <c r="W25" s="45"/>
    </row>
    <row r="26" spans="1:23" ht="15" x14ac:dyDescent="0.35">
      <c r="A26" t="s">
        <v>53</v>
      </c>
      <c r="B26" s="39"/>
      <c r="C26" s="73" t="s">
        <v>69</v>
      </c>
      <c r="D26" s="39"/>
      <c r="E26" s="2" t="s">
        <v>75</v>
      </c>
      <c r="F26" s="39"/>
      <c r="G26" s="39"/>
      <c r="N26" s="39"/>
      <c r="O26" s="39"/>
      <c r="P26" s="39"/>
      <c r="Q26" s="39"/>
      <c r="R26" s="45"/>
      <c r="S26" s="45"/>
      <c r="T26" s="45"/>
      <c r="U26" s="45"/>
      <c r="V26" s="45"/>
      <c r="W26" s="45"/>
    </row>
    <row r="27" spans="1:23" ht="15" x14ac:dyDescent="0.35">
      <c r="A27" t="s">
        <v>6</v>
      </c>
      <c r="B27" s="39"/>
      <c r="C27" s="183" t="s">
        <v>17</v>
      </c>
      <c r="D27" s="39"/>
      <c r="E27" s="2" t="s">
        <v>76</v>
      </c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45"/>
      <c r="S27" s="45"/>
      <c r="T27" s="45"/>
      <c r="U27" s="45"/>
      <c r="V27" s="45"/>
      <c r="W27" s="45"/>
    </row>
    <row r="28" spans="1:23" x14ac:dyDescent="0.25">
      <c r="A28" t="s">
        <v>3</v>
      </c>
      <c r="C28" s="184" t="s">
        <v>15</v>
      </c>
      <c r="E28" t="s">
        <v>77</v>
      </c>
    </row>
    <row r="29" spans="1:23" ht="15" x14ac:dyDescent="0.25">
      <c r="A29" t="s">
        <v>9</v>
      </c>
      <c r="C29" s="183" t="s">
        <v>13</v>
      </c>
      <c r="E29" t="s">
        <v>78</v>
      </c>
    </row>
    <row r="30" spans="1:23" x14ac:dyDescent="0.25">
      <c r="A30" t="s">
        <v>7</v>
      </c>
      <c r="C30" s="184" t="s">
        <v>11</v>
      </c>
      <c r="E30" t="s">
        <v>79</v>
      </c>
    </row>
    <row r="31" spans="1:23" ht="15" x14ac:dyDescent="0.35">
      <c r="A31" t="s">
        <v>1</v>
      </c>
      <c r="C31" s="183" t="s">
        <v>18</v>
      </c>
      <c r="E31" s="2" t="s">
        <v>80</v>
      </c>
    </row>
    <row r="32" spans="1:23" x14ac:dyDescent="0.25">
      <c r="A32" t="s">
        <v>2</v>
      </c>
      <c r="C32" s="184" t="s">
        <v>16</v>
      </c>
      <c r="E32" t="s">
        <v>81</v>
      </c>
    </row>
    <row r="33" spans="1:5" ht="15" x14ac:dyDescent="0.25">
      <c r="A33" t="s">
        <v>8</v>
      </c>
      <c r="C33" s="183" t="s">
        <v>14</v>
      </c>
      <c r="E33" t="s">
        <v>82</v>
      </c>
    </row>
    <row r="34" spans="1:5" x14ac:dyDescent="0.25">
      <c r="A34" t="s">
        <v>4</v>
      </c>
      <c r="C34" s="184" t="s">
        <v>12</v>
      </c>
      <c r="E34" t="s">
        <v>83</v>
      </c>
    </row>
  </sheetData>
  <sortState ref="A27:A34">
    <sortCondition ref="A27"/>
  </sortState>
  <mergeCells count="7">
    <mergeCell ref="B15:G15"/>
    <mergeCell ref="L1:N1"/>
    <mergeCell ref="O1:Q1"/>
    <mergeCell ref="L8:N8"/>
    <mergeCell ref="O8:Q8"/>
    <mergeCell ref="A1:K1"/>
    <mergeCell ref="A8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Matchs</vt:lpstr>
      <vt:lpstr>Meilleur buteur</vt:lpstr>
      <vt:lpstr>Classement intermédiaire</vt:lpstr>
      <vt:lpstr>Matchs!Zone_d_impression</vt:lpstr>
    </vt:vector>
  </TitlesOfParts>
  <Company>Victorinox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Thomas</dc:creator>
  <cp:lastModifiedBy>Fabrice Thomas</cp:lastModifiedBy>
  <cp:lastPrinted>2018-07-20T09:32:10Z</cp:lastPrinted>
  <dcterms:created xsi:type="dcterms:W3CDTF">2013-11-06T16:59:07Z</dcterms:created>
  <dcterms:modified xsi:type="dcterms:W3CDTF">2018-07-23T09:15:04Z</dcterms:modified>
</cp:coreProperties>
</file>