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2.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filterPrivacy="1" codeName="ThisWorkbook" defaultThemeVersion="164011"/>
  <bookViews>
    <workbookView xWindow="0" yWindow="0" windowWidth="22260" windowHeight="12645" tabRatio="740" firstSheet="4" activeTab="5"/>
  </bookViews>
  <sheets>
    <sheet name="Ref listes" sheetId="5" r:id="rId1"/>
    <sheet name="CF brut" sheetId="25" r:id="rId2"/>
    <sheet name="CF associé RES" sheetId="10" r:id="rId3"/>
    <sheet name="RES sans recup" sheetId="2" r:id="rId4"/>
    <sheet name="Avenant" sheetId="34" r:id="rId5"/>
    <sheet name="Fiche EAS" sheetId="36" r:id="rId6"/>
    <sheet name="Controle de cohérence CF" sheetId="15" r:id="rId7"/>
    <sheet name="Controle de cohérence CF + RES" sheetId="17" r:id="rId8"/>
    <sheet name="Controle de cohérence RES" sheetId="16" r:id="rId9"/>
    <sheet name="Bilan global" sheetId="33" r:id="rId10"/>
    <sheet name="Analyse 1" sheetId="13" r:id="rId11"/>
    <sheet name="Analyse 2" sheetId="35" r:id="rId12"/>
  </sheets>
  <definedNames>
    <definedName name="_xlnm._FilterDatabase" localSheetId="2" hidden="1">'CF associé RES'!$A$1:$AP$11</definedName>
    <definedName name="_xlnm._FilterDatabase" localSheetId="1" hidden="1">'CF brut'!$A$1:$AI$65</definedName>
    <definedName name="_xlnm._FilterDatabase" localSheetId="6" hidden="1">'Controle de cohérence CF'!$J$53:$N$59</definedName>
    <definedName name="_xlnm._FilterDatabase" localSheetId="3" hidden="1">'RES sans recup'!$A$1:$AN$29</definedName>
  </definedNames>
  <calcPr calcId="162913"/>
  <pivotCaches>
    <pivotCache cacheId="2" r:id="rId13"/>
    <pivotCache cacheId="3" r:id="rId14"/>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 i="35" l="1"/>
  <c r="K5" i="35"/>
  <c r="K6" i="35"/>
  <c r="AY84" i="33" l="1"/>
  <c r="AT93" i="33"/>
  <c r="AT92" i="33"/>
  <c r="AT91" i="33"/>
  <c r="AT90" i="33"/>
  <c r="AT89" i="33"/>
  <c r="AT88" i="33"/>
  <c r="AT87" i="33"/>
  <c r="AT86" i="33"/>
  <c r="AT85" i="33"/>
  <c r="AT84" i="33"/>
  <c r="AT83" i="33"/>
  <c r="AT82" i="33"/>
  <c r="AT81" i="33"/>
  <c r="AT80" i="33"/>
  <c r="AT79" i="33"/>
  <c r="AT78" i="33"/>
  <c r="AT77" i="33"/>
  <c r="AT76" i="33"/>
  <c r="AT75" i="33"/>
  <c r="AT74" i="33"/>
  <c r="AT73" i="33"/>
  <c r="AT72" i="33"/>
  <c r="AT71" i="33"/>
  <c r="AT70" i="33"/>
  <c r="AT69" i="33"/>
  <c r="AT68" i="33"/>
  <c r="AT67" i="33"/>
  <c r="AT66" i="33"/>
  <c r="AL84" i="33"/>
  <c r="AK84" i="33"/>
  <c r="AJ84" i="33"/>
  <c r="P20" i="2" l="1"/>
  <c r="O20" i="2"/>
  <c r="I52" i="16"/>
  <c r="Q58" i="15" l="1"/>
  <c r="R57" i="15"/>
  <c r="Q57" i="15"/>
  <c r="N20" i="2"/>
  <c r="F28" i="17" l="1"/>
  <c r="K32" i="17"/>
  <c r="K56" i="16" l="1"/>
  <c r="J56" i="16"/>
  <c r="I56" i="16"/>
  <c r="G56" i="16"/>
  <c r="F56" i="16"/>
  <c r="E56" i="16"/>
  <c r="D56" i="16" l="1"/>
  <c r="B28" i="17"/>
  <c r="B32" i="17"/>
  <c r="S53" i="15" l="1"/>
  <c r="B43" i="16" l="1"/>
  <c r="C43" i="16"/>
  <c r="D43" i="16"/>
  <c r="E43" i="16"/>
  <c r="F43" i="16"/>
  <c r="G43" i="16"/>
  <c r="H43" i="16"/>
  <c r="I43" i="16"/>
  <c r="J43" i="16"/>
  <c r="K43" i="16"/>
  <c r="B44" i="16"/>
  <c r="C44" i="16"/>
  <c r="D44" i="16"/>
  <c r="E44" i="16"/>
  <c r="F44" i="16"/>
  <c r="G44" i="16"/>
  <c r="H44" i="16"/>
  <c r="I44" i="16"/>
  <c r="J44" i="16"/>
  <c r="K44" i="16"/>
  <c r="B45" i="16"/>
  <c r="C45" i="16"/>
  <c r="D45" i="16"/>
  <c r="E45" i="16"/>
  <c r="F45" i="16"/>
  <c r="G45" i="16"/>
  <c r="H45" i="16"/>
  <c r="I45" i="16"/>
  <c r="J45" i="16"/>
  <c r="K45" i="16"/>
  <c r="B46" i="16"/>
  <c r="C46" i="16"/>
  <c r="D46" i="16"/>
  <c r="E46" i="16"/>
  <c r="F46" i="16"/>
  <c r="G46" i="16"/>
  <c r="H46" i="16"/>
  <c r="I46" i="16"/>
  <c r="J46" i="16"/>
  <c r="K46" i="16"/>
  <c r="B47" i="16"/>
  <c r="C47" i="16"/>
  <c r="D47" i="16"/>
  <c r="E47" i="16"/>
  <c r="F47" i="16"/>
  <c r="G47" i="16"/>
  <c r="H47" i="16"/>
  <c r="I47" i="16"/>
  <c r="J47" i="16"/>
  <c r="K47" i="16"/>
  <c r="B48" i="16"/>
  <c r="C48" i="16"/>
  <c r="D48" i="16"/>
  <c r="E48" i="16"/>
  <c r="F48" i="16"/>
  <c r="G48" i="16"/>
  <c r="H48" i="16"/>
  <c r="I48" i="16"/>
  <c r="J48" i="16"/>
  <c r="K48" i="16"/>
  <c r="B49" i="16"/>
  <c r="C49" i="16"/>
  <c r="D49" i="16"/>
  <c r="E49" i="16"/>
  <c r="F49" i="16"/>
  <c r="G49" i="16"/>
  <c r="H49" i="16"/>
  <c r="I49" i="16"/>
  <c r="J49" i="16"/>
  <c r="K49" i="16"/>
  <c r="B50" i="16"/>
  <c r="C50" i="16"/>
  <c r="D50" i="16"/>
  <c r="E50" i="16"/>
  <c r="F50" i="16"/>
  <c r="G50" i="16"/>
  <c r="H50" i="16"/>
  <c r="I50" i="16"/>
  <c r="J50" i="16"/>
  <c r="K50" i="16"/>
  <c r="B51" i="16"/>
  <c r="C51" i="16"/>
  <c r="D51" i="16"/>
  <c r="E51" i="16"/>
  <c r="F51" i="16"/>
  <c r="G51" i="16"/>
  <c r="H51" i="16"/>
  <c r="I51" i="16"/>
  <c r="J51" i="16"/>
  <c r="K51" i="16"/>
  <c r="B52" i="16"/>
  <c r="C52" i="16"/>
  <c r="D52" i="16"/>
  <c r="E52" i="16"/>
  <c r="F52" i="16"/>
  <c r="G52" i="16"/>
  <c r="H52" i="16"/>
  <c r="J52" i="16"/>
  <c r="K52" i="16"/>
  <c r="B53" i="16"/>
  <c r="C53" i="16"/>
  <c r="D53" i="16"/>
  <c r="E53" i="16"/>
  <c r="F53" i="16"/>
  <c r="G53" i="16"/>
  <c r="H53" i="16"/>
  <c r="I53" i="16"/>
  <c r="J53" i="16"/>
  <c r="K53" i="16"/>
  <c r="B54" i="16"/>
  <c r="C54" i="16"/>
  <c r="D54" i="16"/>
  <c r="E54" i="16"/>
  <c r="F54" i="16"/>
  <c r="G54" i="16"/>
  <c r="H54" i="16"/>
  <c r="I54" i="16"/>
  <c r="J54" i="16"/>
  <c r="K54" i="16"/>
  <c r="B55" i="16"/>
  <c r="C55" i="16"/>
  <c r="D55" i="16"/>
  <c r="E55" i="16"/>
  <c r="F55" i="16"/>
  <c r="G55" i="16"/>
  <c r="H55" i="16"/>
  <c r="I55" i="16"/>
  <c r="J55" i="16"/>
  <c r="K55" i="16"/>
  <c r="B56" i="16"/>
  <c r="C56" i="16"/>
  <c r="H56" i="16"/>
  <c r="B57" i="16"/>
  <c r="C57" i="16"/>
  <c r="D57" i="16"/>
  <c r="E57" i="16"/>
  <c r="F57" i="16"/>
  <c r="G57" i="16"/>
  <c r="H57" i="16"/>
  <c r="I57" i="16"/>
  <c r="J57" i="16"/>
  <c r="K57" i="16"/>
  <c r="B58" i="16"/>
  <c r="C58" i="16"/>
  <c r="D58" i="16"/>
  <c r="E58" i="16"/>
  <c r="F58" i="16"/>
  <c r="G58" i="16"/>
  <c r="H58" i="16"/>
  <c r="I58" i="16"/>
  <c r="J58" i="16"/>
  <c r="K58" i="16"/>
  <c r="B59" i="16"/>
  <c r="C59" i="16"/>
  <c r="D59" i="16"/>
  <c r="E59" i="16"/>
  <c r="F59" i="16"/>
  <c r="G59" i="16"/>
  <c r="H59" i="16"/>
  <c r="I59" i="16"/>
  <c r="J59" i="16"/>
  <c r="K59" i="16"/>
  <c r="B60" i="16"/>
  <c r="C60" i="16"/>
  <c r="D60" i="16"/>
  <c r="E60" i="16"/>
  <c r="F60" i="16"/>
  <c r="G60" i="16"/>
  <c r="H60" i="16"/>
  <c r="I60" i="16"/>
  <c r="J60" i="16"/>
  <c r="K60" i="16"/>
  <c r="D40" i="16" l="1"/>
  <c r="Z21" i="2"/>
  <c r="AE20" i="2"/>
  <c r="Z20" i="2"/>
  <c r="Z19" i="2"/>
  <c r="Z18" i="2"/>
  <c r="Z17" i="2"/>
  <c r="Z16" i="2"/>
  <c r="Z15" i="2"/>
  <c r="Z14" i="2"/>
  <c r="Z13" i="2"/>
  <c r="B34" i="16" l="1"/>
  <c r="C34" i="16"/>
  <c r="D34" i="16"/>
  <c r="E34" i="16"/>
  <c r="F34" i="16"/>
  <c r="G34" i="16"/>
  <c r="H34" i="16"/>
  <c r="I34" i="16"/>
  <c r="J34" i="16"/>
  <c r="K34" i="16"/>
  <c r="B35" i="16"/>
  <c r="C35" i="16"/>
  <c r="D35" i="16"/>
  <c r="E35" i="16"/>
  <c r="F35" i="16"/>
  <c r="G35" i="16"/>
  <c r="H35" i="16"/>
  <c r="I35" i="16"/>
  <c r="J35" i="16"/>
  <c r="K35" i="16"/>
  <c r="B36" i="16"/>
  <c r="C36" i="16"/>
  <c r="D36" i="16"/>
  <c r="E36" i="16"/>
  <c r="F36" i="16"/>
  <c r="G36" i="16"/>
  <c r="H36" i="16"/>
  <c r="I36" i="16"/>
  <c r="J36" i="16"/>
  <c r="K36" i="16"/>
  <c r="B37" i="16"/>
  <c r="C37" i="16"/>
  <c r="D37" i="16"/>
  <c r="E37" i="16"/>
  <c r="F37" i="16"/>
  <c r="G37" i="16"/>
  <c r="H37" i="16"/>
  <c r="I37" i="16"/>
  <c r="J37" i="16"/>
  <c r="K37" i="16"/>
  <c r="B38" i="16"/>
  <c r="C38" i="16"/>
  <c r="D38" i="16"/>
  <c r="E38" i="16"/>
  <c r="F38" i="16"/>
  <c r="G38" i="16"/>
  <c r="H38" i="16"/>
  <c r="I38" i="16"/>
  <c r="J38" i="16"/>
  <c r="K38" i="16"/>
  <c r="B39" i="16"/>
  <c r="C39" i="16"/>
  <c r="D39" i="16"/>
  <c r="E39" i="16"/>
  <c r="F39" i="16"/>
  <c r="G39" i="16"/>
  <c r="H39" i="16"/>
  <c r="I39" i="16"/>
  <c r="J39" i="16"/>
  <c r="K39" i="16"/>
  <c r="B40" i="16"/>
  <c r="C40" i="16"/>
  <c r="E40" i="16"/>
  <c r="F40" i="16"/>
  <c r="G40" i="16"/>
  <c r="H40" i="16"/>
  <c r="I40" i="16"/>
  <c r="J40" i="16"/>
  <c r="K40" i="16"/>
  <c r="B41" i="16"/>
  <c r="C41" i="16"/>
  <c r="D41" i="16"/>
  <c r="E41" i="16"/>
  <c r="F41" i="16"/>
  <c r="G41" i="16"/>
  <c r="H41" i="16"/>
  <c r="I41" i="16"/>
  <c r="J41" i="16"/>
  <c r="K41" i="16"/>
  <c r="B42" i="16"/>
  <c r="C42" i="16"/>
  <c r="D42" i="16"/>
  <c r="E42" i="16"/>
  <c r="F42" i="16"/>
  <c r="G42" i="16"/>
  <c r="H42" i="16"/>
  <c r="I42" i="16"/>
  <c r="J42" i="16"/>
  <c r="K42" i="16"/>
  <c r="C33" i="16"/>
  <c r="D33" i="16"/>
  <c r="E33" i="16"/>
  <c r="F33" i="16"/>
  <c r="G33" i="16"/>
  <c r="H33" i="16"/>
  <c r="I33" i="16"/>
  <c r="J33" i="16"/>
  <c r="K33" i="16"/>
  <c r="S10" i="17" l="1"/>
  <c r="D28" i="17" l="1"/>
  <c r="Y10" i="17"/>
  <c r="B27" i="17"/>
  <c r="B26" i="17"/>
  <c r="Y13" i="10" l="1"/>
  <c r="Y14" i="10"/>
  <c r="Y15" i="10"/>
  <c r="Y12" i="10"/>
  <c r="C28" i="17"/>
  <c r="L28" i="17"/>
  <c r="T10" i="17"/>
  <c r="G28" i="17" s="1"/>
  <c r="U10" i="17"/>
  <c r="H28" i="17" s="1"/>
  <c r="V10" i="17"/>
  <c r="I28" i="17" s="1"/>
  <c r="W10" i="17"/>
  <c r="J28" i="17" s="1"/>
  <c r="X10" i="17"/>
  <c r="K28" i="17" s="1"/>
  <c r="R10" i="17"/>
  <c r="E28" i="17" s="1"/>
  <c r="D23" i="17"/>
  <c r="D24" i="17"/>
  <c r="D25" i="17"/>
  <c r="D26" i="17"/>
  <c r="D27" i="17"/>
  <c r="D29" i="17"/>
  <c r="D30" i="17"/>
  <c r="D31" i="17"/>
  <c r="D32" i="17"/>
  <c r="D33" i="17"/>
  <c r="D34" i="17"/>
  <c r="D35" i="17"/>
  <c r="D36" i="17"/>
  <c r="D22" i="17"/>
  <c r="B22" i="17"/>
  <c r="L22" i="17" l="1"/>
  <c r="K22" i="17"/>
  <c r="J22" i="17"/>
  <c r="I22" i="17"/>
  <c r="H22" i="17"/>
  <c r="G22" i="17"/>
  <c r="F22" i="17"/>
  <c r="E22" i="17"/>
  <c r="C22" i="17"/>
  <c r="C35" i="17"/>
  <c r="B23" i="17"/>
  <c r="C23" i="17"/>
  <c r="E23" i="17"/>
  <c r="F23" i="17"/>
  <c r="G23" i="17"/>
  <c r="H23" i="17"/>
  <c r="I23" i="17"/>
  <c r="J23" i="17"/>
  <c r="K23" i="17"/>
  <c r="L23" i="17"/>
  <c r="B24" i="17"/>
  <c r="C24" i="17"/>
  <c r="E24" i="17"/>
  <c r="F24" i="17"/>
  <c r="G24" i="17"/>
  <c r="H24" i="17"/>
  <c r="I24" i="17"/>
  <c r="J24" i="17"/>
  <c r="K24" i="17"/>
  <c r="L24" i="17"/>
  <c r="B25" i="17"/>
  <c r="C25" i="17"/>
  <c r="E25" i="17"/>
  <c r="F25" i="17"/>
  <c r="G25" i="17"/>
  <c r="H25" i="17"/>
  <c r="I25" i="17"/>
  <c r="J25" i="17"/>
  <c r="K25" i="17"/>
  <c r="L25" i="17"/>
  <c r="C26" i="17"/>
  <c r="E26" i="17"/>
  <c r="F26" i="17"/>
  <c r="G26" i="17"/>
  <c r="H26" i="17"/>
  <c r="I26" i="17"/>
  <c r="J26" i="17"/>
  <c r="K26" i="17"/>
  <c r="L26" i="17"/>
  <c r="C27" i="17"/>
  <c r="E27" i="17"/>
  <c r="F27" i="17"/>
  <c r="G27" i="17"/>
  <c r="H27" i="17"/>
  <c r="I27" i="17"/>
  <c r="J27" i="17"/>
  <c r="K27" i="17"/>
  <c r="L27" i="17"/>
  <c r="B29" i="17"/>
  <c r="C29" i="17"/>
  <c r="E29" i="17"/>
  <c r="F29" i="17"/>
  <c r="G29" i="17"/>
  <c r="H29" i="17"/>
  <c r="I29" i="17"/>
  <c r="J29" i="17"/>
  <c r="K29" i="17"/>
  <c r="L29" i="17"/>
  <c r="B30" i="17"/>
  <c r="C30" i="17"/>
  <c r="E30" i="17"/>
  <c r="F30" i="17"/>
  <c r="G30" i="17"/>
  <c r="H30" i="17"/>
  <c r="I30" i="17"/>
  <c r="J30" i="17"/>
  <c r="K30" i="17"/>
  <c r="L30" i="17"/>
  <c r="B31" i="17"/>
  <c r="C31" i="17"/>
  <c r="E31" i="17"/>
  <c r="F31" i="17"/>
  <c r="G31" i="17"/>
  <c r="H31" i="17"/>
  <c r="I31" i="17"/>
  <c r="J31" i="17"/>
  <c r="K31" i="17"/>
  <c r="L31" i="17"/>
  <c r="C32" i="17"/>
  <c r="E32" i="17"/>
  <c r="F32" i="17"/>
  <c r="G32" i="17"/>
  <c r="H32" i="17"/>
  <c r="I32" i="17"/>
  <c r="J32" i="17"/>
  <c r="L32" i="17"/>
  <c r="B33" i="17"/>
  <c r="C33" i="17"/>
  <c r="E33" i="17"/>
  <c r="F33" i="17"/>
  <c r="G33" i="17"/>
  <c r="H33" i="17"/>
  <c r="I33" i="17"/>
  <c r="J33" i="17"/>
  <c r="K33" i="17"/>
  <c r="L33" i="17"/>
  <c r="B34" i="17"/>
  <c r="C34" i="17"/>
  <c r="E34" i="17"/>
  <c r="F34" i="17"/>
  <c r="G34" i="17"/>
  <c r="H34" i="17"/>
  <c r="I34" i="17"/>
  <c r="J34" i="17"/>
  <c r="K34" i="17"/>
  <c r="L34" i="17"/>
  <c r="B35" i="17"/>
  <c r="E35" i="17"/>
  <c r="F35" i="17"/>
  <c r="G35" i="17"/>
  <c r="H35" i="17"/>
  <c r="I35" i="17"/>
  <c r="J35" i="17"/>
  <c r="K35" i="17"/>
  <c r="L35" i="17"/>
  <c r="B36" i="17"/>
  <c r="C36" i="17"/>
  <c r="E36" i="17"/>
  <c r="F36" i="17"/>
  <c r="G36" i="17"/>
  <c r="H36" i="17"/>
  <c r="I36" i="17"/>
  <c r="J36" i="17"/>
  <c r="K36" i="17"/>
  <c r="L36" i="17"/>
  <c r="B37" i="17"/>
  <c r="T63" i="15" l="1"/>
  <c r="U63" i="15"/>
  <c r="S63" i="15"/>
  <c r="S54" i="15"/>
  <c r="T54" i="15"/>
  <c r="U54" i="15"/>
  <c r="S55" i="15"/>
  <c r="T55" i="15"/>
  <c r="U55" i="15"/>
  <c r="S56" i="15"/>
  <c r="T56" i="15"/>
  <c r="U56" i="15"/>
  <c r="S57" i="15"/>
  <c r="T57" i="15"/>
  <c r="U57" i="15"/>
  <c r="S58" i="15"/>
  <c r="T58" i="15"/>
  <c r="U58" i="15"/>
  <c r="S59" i="15"/>
  <c r="T59" i="15"/>
  <c r="U59" i="15"/>
  <c r="S60" i="15"/>
  <c r="T60" i="15"/>
  <c r="U60" i="15"/>
  <c r="S61" i="15"/>
  <c r="T61" i="15"/>
  <c r="U61" i="15"/>
  <c r="S62" i="15"/>
  <c r="T62" i="15"/>
  <c r="U62" i="15"/>
  <c r="S52" i="15"/>
  <c r="T52" i="15"/>
  <c r="U52" i="15"/>
  <c r="T53" i="15"/>
  <c r="U53" i="15"/>
  <c r="B33" i="16" l="1"/>
  <c r="Q52" i="15" l="1"/>
  <c r="R52" i="15"/>
  <c r="R58" i="15"/>
  <c r="Q59" i="15"/>
  <c r="R59" i="15"/>
  <c r="Q60" i="15"/>
  <c r="R60" i="15"/>
  <c r="Q61" i="15"/>
  <c r="R61" i="15"/>
  <c r="Q62" i="15"/>
  <c r="R62" i="15"/>
  <c r="Q63" i="15"/>
  <c r="R63" i="15"/>
  <c r="Q54" i="15"/>
  <c r="R54" i="15"/>
  <c r="Q55" i="15"/>
  <c r="R55" i="15"/>
  <c r="Q56" i="15"/>
  <c r="R56" i="15"/>
  <c r="Q49" i="15"/>
  <c r="R49" i="15"/>
  <c r="S49" i="15"/>
  <c r="T49" i="15"/>
  <c r="U49" i="15"/>
  <c r="R66" i="15"/>
  <c r="Q66" i="15"/>
  <c r="N66" i="15"/>
  <c r="U66" i="15" s="1"/>
  <c r="M66" i="15"/>
  <c r="T66" i="15" s="1"/>
  <c r="L66" i="15"/>
  <c r="S66" i="15" s="1"/>
  <c r="Q51" i="15" l="1"/>
  <c r="R51" i="15"/>
  <c r="S51" i="15"/>
  <c r="T51" i="15"/>
  <c r="U51" i="15"/>
  <c r="Q50" i="15"/>
  <c r="R50" i="15"/>
  <c r="S50" i="15"/>
  <c r="T50" i="15"/>
  <c r="U50" i="15"/>
  <c r="Q42" i="15" l="1"/>
  <c r="R42" i="15"/>
  <c r="S42" i="15"/>
  <c r="T42" i="15"/>
  <c r="U42" i="15"/>
  <c r="Q41" i="15"/>
  <c r="R41" i="15"/>
  <c r="S41" i="15"/>
  <c r="T41" i="15"/>
  <c r="U41" i="15"/>
  <c r="Q4" i="15"/>
  <c r="R4" i="15"/>
  <c r="S4" i="15"/>
  <c r="T4" i="15"/>
  <c r="U4" i="15"/>
  <c r="Q5" i="15"/>
  <c r="R5" i="15"/>
  <c r="S5" i="15"/>
  <c r="T5" i="15"/>
  <c r="U5" i="15"/>
  <c r="Q6" i="15"/>
  <c r="R6" i="15"/>
  <c r="S6" i="15"/>
  <c r="T6" i="15"/>
  <c r="U6" i="15"/>
  <c r="Q7" i="15"/>
  <c r="R7" i="15"/>
  <c r="S7" i="15"/>
  <c r="T7" i="15"/>
  <c r="U7" i="15"/>
  <c r="Q8" i="15"/>
  <c r="R8" i="15"/>
  <c r="S8" i="15"/>
  <c r="T8" i="15"/>
  <c r="U8" i="15"/>
  <c r="Q9" i="15"/>
  <c r="R9" i="15"/>
  <c r="S9" i="15"/>
  <c r="T9" i="15"/>
  <c r="U9" i="15"/>
  <c r="Q10" i="15"/>
  <c r="R10" i="15"/>
  <c r="S10" i="15"/>
  <c r="T10" i="15"/>
  <c r="U10" i="15"/>
  <c r="Q11" i="15"/>
  <c r="R11" i="15"/>
  <c r="S11" i="15"/>
  <c r="T11" i="15"/>
  <c r="U11" i="15"/>
  <c r="Q12" i="15"/>
  <c r="R12" i="15"/>
  <c r="S12" i="15"/>
  <c r="T12" i="15"/>
  <c r="U12" i="15"/>
  <c r="Q13" i="15"/>
  <c r="R13" i="15"/>
  <c r="S13" i="15"/>
  <c r="T13" i="15"/>
  <c r="U13" i="15"/>
  <c r="Q14" i="15"/>
  <c r="R14" i="15"/>
  <c r="S14" i="15"/>
  <c r="T14" i="15"/>
  <c r="U14" i="15"/>
  <c r="Q15" i="15"/>
  <c r="R15" i="15"/>
  <c r="S15" i="15"/>
  <c r="T15" i="15"/>
  <c r="U15" i="15"/>
  <c r="Q16" i="15"/>
  <c r="R16" i="15"/>
  <c r="S16" i="15"/>
  <c r="T16" i="15"/>
  <c r="U16" i="15"/>
  <c r="Q17" i="15"/>
  <c r="R17" i="15"/>
  <c r="S17" i="15"/>
  <c r="T17" i="15"/>
  <c r="U17" i="15"/>
  <c r="Q18" i="15"/>
  <c r="R18" i="15"/>
  <c r="S18" i="15"/>
  <c r="T18" i="15"/>
  <c r="U18" i="15"/>
  <c r="Q19" i="15"/>
  <c r="R19" i="15"/>
  <c r="S19" i="15"/>
  <c r="T19" i="15"/>
  <c r="U19" i="15"/>
  <c r="Q20" i="15"/>
  <c r="R20" i="15"/>
  <c r="S20" i="15"/>
  <c r="T20" i="15"/>
  <c r="U20" i="15"/>
  <c r="Q21" i="15"/>
  <c r="R21" i="15"/>
  <c r="S21" i="15"/>
  <c r="T21" i="15"/>
  <c r="U21" i="15"/>
  <c r="Q22" i="15"/>
  <c r="R22" i="15"/>
  <c r="S22" i="15"/>
  <c r="T22" i="15"/>
  <c r="U22" i="15"/>
  <c r="Q23" i="15"/>
  <c r="R23" i="15"/>
  <c r="S23" i="15"/>
  <c r="T23" i="15"/>
  <c r="U23" i="15"/>
  <c r="Q24" i="15"/>
  <c r="R24" i="15"/>
  <c r="S24" i="15"/>
  <c r="T24" i="15"/>
  <c r="U24" i="15"/>
  <c r="Q25" i="15"/>
  <c r="R25" i="15"/>
  <c r="S25" i="15"/>
  <c r="T25" i="15"/>
  <c r="U25" i="15"/>
  <c r="Q26" i="15"/>
  <c r="R26" i="15"/>
  <c r="S26" i="15"/>
  <c r="T26" i="15"/>
  <c r="U26" i="15"/>
  <c r="Q27" i="15"/>
  <c r="R27" i="15"/>
  <c r="S27" i="15"/>
  <c r="T27" i="15"/>
  <c r="U27" i="15"/>
  <c r="Q28" i="15"/>
  <c r="R28" i="15"/>
  <c r="S28" i="15"/>
  <c r="T28" i="15"/>
  <c r="U28" i="15"/>
  <c r="Q29" i="15"/>
  <c r="R29" i="15"/>
  <c r="S29" i="15"/>
  <c r="T29" i="15"/>
  <c r="U29" i="15"/>
  <c r="Q30" i="15"/>
  <c r="R30" i="15"/>
  <c r="S30" i="15"/>
  <c r="T30" i="15"/>
  <c r="U30" i="15"/>
  <c r="Q31" i="15"/>
  <c r="R31" i="15"/>
  <c r="S31" i="15"/>
  <c r="T31" i="15"/>
  <c r="U31" i="15"/>
  <c r="Q32" i="15"/>
  <c r="R32" i="15"/>
  <c r="S32" i="15"/>
  <c r="T32" i="15"/>
  <c r="U32" i="15"/>
  <c r="Q33" i="15"/>
  <c r="R33" i="15"/>
  <c r="S33" i="15"/>
  <c r="T33" i="15"/>
  <c r="U33" i="15"/>
  <c r="Q34" i="15"/>
  <c r="R34" i="15"/>
  <c r="S34" i="15"/>
  <c r="T34" i="15"/>
  <c r="U34" i="15"/>
  <c r="Q35" i="15"/>
  <c r="R35" i="15"/>
  <c r="S35" i="15"/>
  <c r="T35" i="15"/>
  <c r="U35" i="15"/>
  <c r="Q36" i="15"/>
  <c r="R36" i="15"/>
  <c r="S36" i="15"/>
  <c r="T36" i="15"/>
  <c r="U36" i="15"/>
  <c r="Q37" i="15"/>
  <c r="R37" i="15"/>
  <c r="S37" i="15"/>
  <c r="T37" i="15"/>
  <c r="U37" i="15"/>
  <c r="Q38" i="15"/>
  <c r="R38" i="15"/>
  <c r="S38" i="15"/>
  <c r="T38" i="15"/>
  <c r="U38" i="15"/>
  <c r="Q39" i="15"/>
  <c r="R39" i="15"/>
  <c r="S39" i="15"/>
  <c r="T39" i="15"/>
  <c r="U39" i="15"/>
  <c r="Q40" i="15"/>
  <c r="R40" i="15"/>
  <c r="S40" i="15"/>
  <c r="T40" i="15"/>
  <c r="U40" i="15"/>
  <c r="R53" i="15"/>
  <c r="Q53" i="15"/>
  <c r="R3" i="15"/>
  <c r="S3" i="15"/>
  <c r="T3" i="15"/>
  <c r="U3" i="15"/>
  <c r="Q3" i="15"/>
  <c r="D28" i="13" l="1"/>
  <c r="E28" i="13"/>
  <c r="C28" i="13"/>
  <c r="D32" i="13" l="1"/>
  <c r="C32" i="13"/>
  <c r="E32" i="13" l="1"/>
  <c r="C36" i="13"/>
  <c r="D36" i="13"/>
  <c r="E36" i="13" l="1"/>
  <c r="B35" i="13" l="1"/>
  <c r="B34" i="13"/>
  <c r="B33" i="13"/>
  <c r="B31" i="13"/>
  <c r="B30" i="13"/>
  <c r="B29" i="13"/>
  <c r="B27" i="13"/>
  <c r="B26" i="13"/>
  <c r="B25" i="13"/>
  <c r="B23" i="13"/>
  <c r="B22" i="13"/>
  <c r="B21" i="13"/>
  <c r="A16" i="13"/>
  <c r="A15" i="13"/>
  <c r="A14" i="13"/>
  <c r="C15" i="13"/>
  <c r="C16" i="13"/>
  <c r="C21" i="13"/>
  <c r="D15" i="13"/>
  <c r="B14" i="13"/>
  <c r="D14" i="13"/>
  <c r="D21" i="13"/>
  <c r="E14" i="13"/>
  <c r="E22" i="13"/>
  <c r="D23" i="13"/>
  <c r="E15" i="13"/>
  <c r="E16" i="13"/>
  <c r="C14" i="13"/>
  <c r="B16" i="13"/>
  <c r="D16" i="13"/>
  <c r="E21" i="13"/>
  <c r="E23" i="13"/>
  <c r="C23" i="13"/>
  <c r="D22" i="13"/>
  <c r="B15" i="13"/>
  <c r="C22" i="13"/>
  <c r="D17" i="13" l="1"/>
  <c r="C24" i="13"/>
  <c r="D24" i="13"/>
  <c r="E24" i="13"/>
  <c r="B17" i="13"/>
  <c r="E17" i="13"/>
  <c r="C17" i="13"/>
  <c r="Y3" i="10" l="1"/>
  <c r="Y4" i="10"/>
  <c r="Y5" i="10"/>
  <c r="Y6" i="10"/>
  <c r="Y7" i="10"/>
  <c r="Y8" i="10"/>
  <c r="Y9" i="10"/>
  <c r="Y10" i="10"/>
  <c r="Y11" i="10"/>
  <c r="Y2" i="10"/>
  <c r="Z3" i="2"/>
  <c r="Z4" i="2"/>
  <c r="Z5" i="2"/>
  <c r="Z6" i="2"/>
  <c r="Z7" i="2"/>
  <c r="Z8" i="2"/>
  <c r="Z9" i="2"/>
  <c r="Z10" i="2"/>
  <c r="Z11" i="2"/>
  <c r="Z12" i="2"/>
  <c r="Z22" i="2"/>
  <c r="Z23" i="2"/>
  <c r="Z24" i="2"/>
  <c r="Z25" i="2"/>
  <c r="Z26" i="2"/>
  <c r="Z27" i="2"/>
  <c r="Z28" i="2"/>
  <c r="Z29" i="2"/>
  <c r="Z2" i="2"/>
</calcChain>
</file>

<file path=xl/comments1.xml><?xml version="1.0" encoding="utf-8"?>
<comments xmlns="http://schemas.openxmlformats.org/spreadsheetml/2006/main">
  <authors>
    <author>Auteur</author>
  </authors>
  <commentList>
    <comment ref="AC7" authorId="0" shapeId="0">
      <text>
        <r>
          <rPr>
            <b/>
            <sz val="9"/>
            <color indexed="81"/>
            <rFont val="Tahoma"/>
            <family val="2"/>
          </rPr>
          <t>Auteur:</t>
        </r>
        <r>
          <rPr>
            <sz val="9"/>
            <color indexed="81"/>
            <rFont val="Tahoma"/>
            <family val="2"/>
          </rPr>
          <t xml:space="preserve">
pourquoi 0</t>
        </r>
      </text>
    </comment>
  </commentList>
</comments>
</file>

<file path=xl/comments2.xml><?xml version="1.0" encoding="utf-8"?>
<comments xmlns="http://schemas.openxmlformats.org/spreadsheetml/2006/main">
  <authors>
    <author>Auteur</author>
  </authors>
  <commentList>
    <comment ref="AE20" authorId="0" shapeId="0">
      <text>
        <r>
          <rPr>
            <b/>
            <sz val="9"/>
            <color indexed="81"/>
            <rFont val="Tahoma"/>
            <family val="2"/>
          </rPr>
          <t>Auteur:</t>
        </r>
        <r>
          <rPr>
            <sz val="9"/>
            <color indexed="81"/>
            <rFont val="Tahoma"/>
            <family val="2"/>
          </rPr>
          <t xml:space="preserve">
total - NRJ biomasse</t>
        </r>
      </text>
    </comment>
  </commentList>
</comments>
</file>

<file path=xl/comments3.xml><?xml version="1.0" encoding="utf-8"?>
<comments xmlns="http://schemas.openxmlformats.org/spreadsheetml/2006/main">
  <authors>
    <author>Auteur</author>
  </authors>
  <commentList>
    <comment ref="U26" authorId="0" shapeId="0">
      <text>
        <r>
          <rPr>
            <b/>
            <sz val="9"/>
            <color indexed="81"/>
            <rFont val="Tahoma"/>
            <family val="2"/>
          </rPr>
          <t>Auteur:</t>
        </r>
        <r>
          <rPr>
            <sz val="9"/>
            <color indexed="81"/>
            <rFont val="Tahoma"/>
            <family val="2"/>
          </rPr>
          <t xml:space="preserve">
total - NRJ biomasse</t>
        </r>
      </text>
    </comment>
  </commentList>
</comments>
</file>

<file path=xl/comments4.xml><?xml version="1.0" encoding="utf-8"?>
<comments xmlns="http://schemas.openxmlformats.org/spreadsheetml/2006/main">
  <authors>
    <author>Auteur</author>
  </authors>
  <commentList>
    <comment ref="AY84" authorId="0" shapeId="0">
      <text>
        <r>
          <rPr>
            <b/>
            <sz val="9"/>
            <color indexed="81"/>
            <rFont val="Tahoma"/>
            <family val="2"/>
          </rPr>
          <t>Auteur:</t>
        </r>
        <r>
          <rPr>
            <sz val="9"/>
            <color indexed="81"/>
            <rFont val="Tahoma"/>
            <family val="2"/>
          </rPr>
          <t xml:space="preserve">
total - NRJ biomasse</t>
        </r>
      </text>
    </comment>
  </commentList>
</comments>
</file>

<file path=xl/sharedStrings.xml><?xml version="1.0" encoding="utf-8"?>
<sst xmlns="http://schemas.openxmlformats.org/spreadsheetml/2006/main" count="4418" uniqueCount="832">
  <si>
    <t>Commune</t>
  </si>
  <si>
    <t>Objet</t>
  </si>
  <si>
    <t>Réseau de chaleur ?</t>
  </si>
  <si>
    <t>21 - Aquitaine</t>
  </si>
  <si>
    <t>LINDT ET SPRÜNGLI</t>
  </si>
  <si>
    <t>PYRENEES-ATLANTIQUE</t>
  </si>
  <si>
    <t>OLORON-SAINTE-MARIE</t>
  </si>
  <si>
    <t>Récupération de chaleur fatale sur les eaux usées issues du process de nettoyage</t>
  </si>
  <si>
    <t>LABADIOLE-CHASSAGNE Anne</t>
  </si>
  <si>
    <t>Sans création d'un réseau</t>
  </si>
  <si>
    <t>N</t>
  </si>
  <si>
    <t>Chaleur Industrielle</t>
  </si>
  <si>
    <t>ALCORE BRIGANTINE</t>
  </si>
  <si>
    <t>ANGLET</t>
  </si>
  <si>
    <t>Récupération et valorisation de chaleur fatale sur les étuves de la zone chaude</t>
  </si>
  <si>
    <t>Autres secteurs industriels</t>
  </si>
  <si>
    <t>SIMOREP ET COMPAGNIE</t>
  </si>
  <si>
    <t>GIRONDE</t>
  </si>
  <si>
    <t>BASSENS</t>
  </si>
  <si>
    <t>Récupération et valorisation de chaleur fatale sur l'eau rejetée par l'atelier de finition</t>
  </si>
  <si>
    <t>23 - Basse Normandie</t>
  </si>
  <si>
    <t>COMPAGNIE DES FROMAGES ET RICHEMONTS SITE DE VIRE</t>
  </si>
  <si>
    <t>CALVADOS</t>
  </si>
  <si>
    <t>VIRE</t>
  </si>
  <si>
    <t>Compragnie des Fromages  &amp; Richesmonts: valorisation de chaleur fatal, PAC Haute Température Hybride, opération exemplaire.</t>
  </si>
  <si>
    <t>LEFRANCOIS Guillaume</t>
  </si>
  <si>
    <t>25 - Bretagne</t>
  </si>
  <si>
    <t>1525C0165-2</t>
  </si>
  <si>
    <t>SARL GOUENNOU FRERES</t>
  </si>
  <si>
    <t>FINISTERE</t>
  </si>
  <si>
    <t>PLOUGASTEL-DAOULAS</t>
  </si>
  <si>
    <t>AAP Chaleur Fatale 2015 : Accompagnement de projets de récupération et valorisation de chaleur fatale</t>
  </si>
  <si>
    <t>DANVERT Patrick</t>
  </si>
  <si>
    <t>BRETAGNE</t>
  </si>
  <si>
    <t>1525C0205-2</t>
  </si>
  <si>
    <t>IDEX ENVIRONNEMENT BRETAGNE</t>
  </si>
  <si>
    <t>COTES-D'ARMOR</t>
  </si>
  <si>
    <t>TADEN</t>
  </si>
  <si>
    <t>Création d'un réseau de chaleur - valorisation de la chaleur fatale de l'UVE de Taden pour le rechauffage de serres de culture sur la commune</t>
  </si>
  <si>
    <t>Avec création d'un réseau</t>
  </si>
  <si>
    <t>UIOM</t>
  </si>
  <si>
    <t>DISTILLERIE WARENGHEM</t>
  </si>
  <si>
    <t>PLABENNEC</t>
  </si>
  <si>
    <t>AAP RECUPERATION CHALEUR FATALE INVESTISSEMENT</t>
  </si>
  <si>
    <t>26 - Centre</t>
  </si>
  <si>
    <t>SCA TISSUE FRANCE</t>
  </si>
  <si>
    <t>LOIRET</t>
  </si>
  <si>
    <t>GIEN</t>
  </si>
  <si>
    <t>l'implantation de 2 récupérations de chaleur pour l'air de combustion d'un brûleur et pour le chauffage de bâtiments de l'usine de Gien (45)</t>
  </si>
  <si>
    <t>CAZAUX Pierre-Louis</t>
  </si>
  <si>
    <t>SEYFERT PAPER SAS</t>
  </si>
  <si>
    <t>INDRE-ET-LOIRE</t>
  </si>
  <si>
    <t>DESCARTES</t>
  </si>
  <si>
    <t>la récupération de chaleur sur la sécherie de 2 machines à papier PM8 &amp; PM9</t>
  </si>
  <si>
    <t>27 - Champagne - Ardenne</t>
  </si>
  <si>
    <t>CHAMTOR</t>
  </si>
  <si>
    <t>MARNE</t>
  </si>
  <si>
    <t>BAZANCOURT</t>
  </si>
  <si>
    <t>Récupération de la chaleur fatale dans les condensats et sur la cogénération</t>
  </si>
  <si>
    <t>WYCKHUYSE Axel</t>
  </si>
  <si>
    <t>31 - Ile de France</t>
  </si>
  <si>
    <t>1531C0075-2</t>
  </si>
  <si>
    <t>KALITA</t>
  </si>
  <si>
    <t>HAUTS-DE-SEINE</t>
  </si>
  <si>
    <t>LEVALLOIS-PERRET</t>
  </si>
  <si>
    <t>- Récupération de la chaleur fatale du Data-Center GLOBAL SWITCH à Clichy
- Interconnexion des 2 réseaux de Levallois-Perret : Front de Paris et Front de Seine
- Réalisation d'une sous-station eau chaude / vapeur CPCU</t>
  </si>
  <si>
    <t>CAPOU Olivier</t>
  </si>
  <si>
    <t>ILE DE FRANCE</t>
  </si>
  <si>
    <t>1531C0075-3</t>
  </si>
  <si>
    <t>32 - Languedoc Roussillon</t>
  </si>
  <si>
    <t>Recuperation D'Energie De Saint Chely/Union Pour Le Financement Des Economie D'Energie</t>
  </si>
  <si>
    <t>LOZERE</t>
  </si>
  <si>
    <t>SAINT-CHELY-D'APCHER</t>
  </si>
  <si>
    <t>La récupération de chaleur fatale sur le site d'ARCELOR à Saint Chély d'Apcher (48) et la distribution sur réseaux de chaleur interne et urbain</t>
  </si>
  <si>
    <t>NIVELEAU Jean-François</t>
  </si>
  <si>
    <t>LANGUEDOC ROUSSILLON</t>
  </si>
  <si>
    <t>34 - Lorraine</t>
  </si>
  <si>
    <t>KIMBERLY CLARK</t>
  </si>
  <si>
    <t>MEURTHE-ET-MOSELLE</t>
  </si>
  <si>
    <t>VILLEY-SAINT-ETIENNE</t>
  </si>
  <si>
    <t>Récupération de chaleur fatale sur une tour de refroidissement  en papeterie pour chauffage de l'atelier machine à papier</t>
  </si>
  <si>
    <t>DORST Marie-Christine</t>
  </si>
  <si>
    <t>LORRAINE</t>
  </si>
  <si>
    <t>35 - Midi Pyrénées</t>
  </si>
  <si>
    <t>THERMES DE LUZ SAINT SAUVEUR</t>
  </si>
  <si>
    <t>HAUTES-PYRENEES</t>
  </si>
  <si>
    <t>LUZ-SAINT-SAUVEUR</t>
  </si>
  <si>
    <t>Mise en place d'une PAC aux thermes Luzéa de Luz Saint Sauveur</t>
  </si>
  <si>
    <t>DE MAULEON Thierry</t>
  </si>
  <si>
    <t>MIDI PYRENEES</t>
  </si>
  <si>
    <t>STEP</t>
  </si>
  <si>
    <t>36 - Nord pas de Calais</t>
  </si>
  <si>
    <t>SICAL</t>
  </si>
  <si>
    <t>PAS-DE-CALAIS</t>
  </si>
  <si>
    <t>LUMBRES</t>
  </si>
  <si>
    <t>Installation d'une hotte pour capter les buées chaudes et humides de la sécherie et valorisation de la chaleur en salle machine pour le chauffage du local de la Société SICAL à Lumbres dans le cadre du Fonds chaleur renouvelable</t>
  </si>
  <si>
    <t>GOLEBIOWSKI Serge</t>
  </si>
  <si>
    <t>38 - Picardie</t>
  </si>
  <si>
    <t>TEREOS</t>
  </si>
  <si>
    <t/>
  </si>
  <si>
    <t>Récupération de chaleur fatale</t>
  </si>
  <si>
    <t>BAHMANI PIASECZNY Iman</t>
  </si>
  <si>
    <t>NS</t>
  </si>
  <si>
    <t>41 - Rhône Alpes</t>
  </si>
  <si>
    <t>STIMERGY</t>
  </si>
  <si>
    <t>ISERE</t>
  </si>
  <si>
    <t>GRENOBLE</t>
  </si>
  <si>
    <t>Opération exemplaire de maîtrise de l'Energie - AAP 2015 - récupération de chaleur sur 5 serveurs informatiques pour chauffer l'ECS du Campus Minatec à Grenoble (38)</t>
  </si>
  <si>
    <t>GILLET Olivier</t>
  </si>
  <si>
    <t>ECHIROLLES</t>
  </si>
  <si>
    <t>Opération exemplaire de maîtrise de l'Energie - AAP 2015 - récupération de chaleur sur un serveur informatique pour chauffer l'ECS de logements sociaux à Echirolles (38)</t>
  </si>
  <si>
    <t>SCAELEC</t>
  </si>
  <si>
    <t>LOIRE</t>
  </si>
  <si>
    <t>RICAMARIE</t>
  </si>
  <si>
    <t>Opération exemplaire de maîtrise de l'Energie - AAP 2015 - Récupération d¿énergie sur process &amp; air comprimé et gestion intelligente du renouvellement d¿air en industrie à La Ricamarie (42)</t>
  </si>
  <si>
    <t>1525C0205-1</t>
  </si>
  <si>
    <t>DINAN</t>
  </si>
  <si>
    <t>1526C0141-1</t>
  </si>
  <si>
    <t>COMMUNE DE BLOIS</t>
  </si>
  <si>
    <t>LOIR-ET-CHER</t>
  </si>
  <si>
    <t>BLOIS</t>
  </si>
  <si>
    <t>création d'un réseau de chaleur sur le quartier des provinces et le quartier de l'ilot laplace à Blois.</t>
  </si>
  <si>
    <t>BARRAS Thierry</t>
  </si>
  <si>
    <t>1430C0212-1</t>
  </si>
  <si>
    <t>OREADE</t>
  </si>
  <si>
    <t>SEINE-MARITIME</t>
  </si>
  <si>
    <t>SAINT-JEAN-DE-FOLLEVILLE</t>
  </si>
  <si>
    <t>reseau de chaleur OREADE/TEREOS</t>
  </si>
  <si>
    <t>DE FREMINVILLE Herminie</t>
  </si>
  <si>
    <t>1532C0145-2</t>
  </si>
  <si>
    <t>Chaleur de récup. process</t>
  </si>
  <si>
    <t>1532C0145-3</t>
  </si>
  <si>
    <t>1437C0368-1</t>
  </si>
  <si>
    <t>SECHE ECO INDUSTRIES</t>
  </si>
  <si>
    <t>MAYENNE</t>
  </si>
  <si>
    <t>CHANGE</t>
  </si>
  <si>
    <t>AAP Réseaux de chaleur 2014 - Fourniture de chaleur de récupération depuis le site industriel de Changé vers le réseau de chaleur urbain de la ville de Laval (53)</t>
  </si>
  <si>
    <t>GARNIER Cédric</t>
  </si>
  <si>
    <t>Mélange ENR</t>
  </si>
  <si>
    <t>1540C0224-1</t>
  </si>
  <si>
    <t>AIR FRANCE SOPHIA ANTIPOLIS</t>
  </si>
  <si>
    <t>ALPES-MARITIMES</t>
  </si>
  <si>
    <t>ANTIBES</t>
  </si>
  <si>
    <t>Recuperation d'Energie sur Data Center - Green IT - création d'un réseau de chaleur</t>
  </si>
  <si>
    <t>GUIBAUD Brigitte</t>
  </si>
  <si>
    <t>1520C0364-1</t>
  </si>
  <si>
    <t>SOCIETE COLMARIENNE DE CHAUFFAGE URBAIN</t>
  </si>
  <si>
    <t>HAUT-RHIN</t>
  </si>
  <si>
    <t>COLMAR</t>
  </si>
  <si>
    <t>réaliser une extension du réseau de chaleur urbain pour alimenter le lycée Martin Schongauer à COLMAR (GA, 68)</t>
  </si>
  <si>
    <t>MULLER Jonathan</t>
  </si>
  <si>
    <t>1531C0038-1</t>
  </si>
  <si>
    <t>CYEL, CIE DE CHAUFFAGE URBAIN DE CERGY PONTOISE</t>
  </si>
  <si>
    <t>VAL-D'OISE</t>
  </si>
  <si>
    <t>CERGY</t>
  </si>
  <si>
    <t>Extension du réseau de chaleur de Cergy-Pontoise (95) de 2 350 ml sur la ZAC des Linandes.</t>
  </si>
  <si>
    <t>DONAT Romain</t>
  </si>
  <si>
    <t>1531C0069-1</t>
  </si>
  <si>
    <t>IDEX SEGUIN RIVES DE SEINE ENERGIES</t>
  </si>
  <si>
    <t>BOULOGNE-BILLANCOURT</t>
  </si>
  <si>
    <t>Extension du réseau de Chaleur Seguin Rives de Seine sur le quartier de Silly Gallieni à Boulogne-Billancourt (92)</t>
  </si>
  <si>
    <t>1531C0075-1</t>
  </si>
  <si>
    <t>1437C0421-1</t>
  </si>
  <si>
    <t>LAVAL ENERGIE NOUVELLE</t>
  </si>
  <si>
    <t>LAVAL</t>
  </si>
  <si>
    <t>AAP Réseaux de chaleur 2014 - Extension sur 14 km du réseau de chaleur de la ville de Laval (53) avec récupération d'énergie sur le site de stockage de déchets de Changé</t>
  </si>
  <si>
    <t>1541C0130-1</t>
  </si>
  <si>
    <t>VILLE DE THONON LES BAINS</t>
  </si>
  <si>
    <t>HAUTE-SAVOIE</t>
  </si>
  <si>
    <t>THONON-LES-BAINS</t>
  </si>
  <si>
    <t>Appel à projets réseaux de chaleur 2015 - Extension de 500 ml du réseau de chaleur pour alimenter les serres municipales à Thonon-les-Bains (74)</t>
  </si>
  <si>
    <t>BREMOND David</t>
  </si>
  <si>
    <t>UG</t>
  </si>
  <si>
    <t>Instructeur</t>
  </si>
  <si>
    <t>Bénéficiaire</t>
  </si>
  <si>
    <t>Exercice d'engagement juridique</t>
  </si>
  <si>
    <t>Région</t>
  </si>
  <si>
    <t>Code département</t>
  </si>
  <si>
    <t>Département</t>
  </si>
  <si>
    <t>Code commune</t>
  </si>
  <si>
    <t>1421C0110</t>
  </si>
  <si>
    <t>Récupération de chaleur sur l'usine d'incinération de Bègles</t>
  </si>
  <si>
    <t>21-DR Aquitaine</t>
  </si>
  <si>
    <t>BODIN François</t>
  </si>
  <si>
    <t>ASTRIA</t>
  </si>
  <si>
    <t>72</t>
  </si>
  <si>
    <t>Aquitaine</t>
  </si>
  <si>
    <t>33</t>
  </si>
  <si>
    <t>Gironde</t>
  </si>
  <si>
    <t>33039</t>
  </si>
  <si>
    <t>Bègles</t>
  </si>
  <si>
    <t>CHALF-Chaleur fatale</t>
  </si>
  <si>
    <t>PRIVE-Privé</t>
  </si>
  <si>
    <t>1527C0149</t>
  </si>
  <si>
    <t>Récupération de chaleur industrielle sur réseau de chaleur urbain Quartier Saint Rémi à  Reims (51)</t>
  </si>
  <si>
    <t>27-DR Champagne Ardenne</t>
  </si>
  <si>
    <t>DALKIA</t>
  </si>
  <si>
    <t>Champagne-Ardenne</t>
  </si>
  <si>
    <t>51</t>
  </si>
  <si>
    <t>Marne</t>
  </si>
  <si>
    <t>51454</t>
  </si>
  <si>
    <t>Reims</t>
  </si>
  <si>
    <t>MAT-Ind. matériaux non métalliques</t>
  </si>
  <si>
    <t>1535C0250</t>
  </si>
  <si>
    <t>Création du réseau de chaleur "Plaine Campus" sur la Métropole de Toulouse</t>
  </si>
  <si>
    <t>35-DR Midi Pyrénées</t>
  </si>
  <si>
    <t>DAUJEAN Gaetan</t>
  </si>
  <si>
    <t>TOULOUSE ENERGIE DURABLE</t>
  </si>
  <si>
    <t>Midi-Pyrénées</t>
  </si>
  <si>
    <t>31</t>
  </si>
  <si>
    <t>Haute-Garonne</t>
  </si>
  <si>
    <t>31555</t>
  </si>
  <si>
    <t>Toulouse</t>
  </si>
  <si>
    <t>1540C0208</t>
  </si>
  <si>
    <t>Raccordement de l'usine CONTINENTAL Foods du Pontet à l'UIOM de Vedène avec création de réseau de chaleur (projet vapeur verte)</t>
  </si>
  <si>
    <t>40-DR Provence Alpes Côte d’Azur</t>
  </si>
  <si>
    <t>ENGIE ENERGIE SERVICES</t>
  </si>
  <si>
    <t>Provence-Alpes-Côte d'Azur</t>
  </si>
  <si>
    <t>84</t>
  </si>
  <si>
    <t>Vaucluse</t>
  </si>
  <si>
    <t>84141</t>
  </si>
  <si>
    <t>Vedène</t>
  </si>
  <si>
    <t>1640C0041</t>
  </si>
  <si>
    <t>Récupération de chaleur fatale par la valorisation du gaz de coke issu d'ArcelorMittal pour la production de chaux - Fos-sur-Mer (13).</t>
  </si>
  <si>
    <t>MIDY Sophie</t>
  </si>
  <si>
    <t>COMPAGNIE INDUSTRIELLE DES FILLERS ET CHAUX</t>
  </si>
  <si>
    <t>13</t>
  </si>
  <si>
    <t>Bouches-du-Rhône</t>
  </si>
  <si>
    <t>13039</t>
  </si>
  <si>
    <t>Fos-sur-Mer</t>
  </si>
  <si>
    <t>GAZF-Gaz fatal</t>
  </si>
  <si>
    <t>SANS-Sans création d'un réseau</t>
  </si>
  <si>
    <t>MET-Industrie des métaux</t>
  </si>
  <si>
    <t>1636C0019</t>
  </si>
  <si>
    <t>Récupération de chaleur fatale sur une onduleuse pour le chauffage des ateliers dans le cadre du Fonds chaleur renouvelable</t>
  </si>
  <si>
    <t>36-DR Nord Pas de Calais</t>
  </si>
  <si>
    <t>Nord-Pas-de-Calais</t>
  </si>
  <si>
    <t>62</t>
  </si>
  <si>
    <t>Pas-de-Calais</t>
  </si>
  <si>
    <t>62534</t>
  </si>
  <si>
    <t>Lumbres</t>
  </si>
  <si>
    <t>PAP-Industrie des papiers-cartons</t>
  </si>
  <si>
    <t>1605C0041</t>
  </si>
  <si>
    <t>Récupération de la chaleur fatale issue de la cogénération de biogaz de l'ISDND de Sauvigny-le-Bois pour alimenter un groupe froid à absorption sur l'entrepôt frigorique SCHIEVER - Projet " FROID SAUVIGNY "</t>
  </si>
  <si>
    <t>05-Service Réseaux EnergiesRenouvelables</t>
  </si>
  <si>
    <t>MORLOT Rodolphe</t>
  </si>
  <si>
    <t>SUEZ RV CENTRE EST</t>
  </si>
  <si>
    <t>Bourgogne</t>
  </si>
  <si>
    <t>89</t>
  </si>
  <si>
    <t>Yonne</t>
  </si>
  <si>
    <t>1620C0142</t>
  </si>
  <si>
    <t>Equipements de récupération de chaleur (AS, 68) AAP chaleur fatale</t>
  </si>
  <si>
    <t>20-DR Alsace</t>
  </si>
  <si>
    <t>HUC Florence</t>
  </si>
  <si>
    <t>SOJINAL</t>
  </si>
  <si>
    <t>Alsace</t>
  </si>
  <si>
    <t>1626C0101</t>
  </si>
  <si>
    <t>Récupération de chaleur fatale sur process</t>
  </si>
  <si>
    <t>26-DR Centre</t>
  </si>
  <si>
    <t>CLERGET Gilles</t>
  </si>
  <si>
    <t>CARTONNERIE OUDIN</t>
  </si>
  <si>
    <t>Centre</t>
  </si>
  <si>
    <t>37</t>
  </si>
  <si>
    <t>Indre-et-Loire</t>
  </si>
  <si>
    <t>37263</t>
  </si>
  <si>
    <t>Truyes</t>
  </si>
  <si>
    <t>1620C0162</t>
  </si>
  <si>
    <t>récupération de chaleur fatale sur les eaux grises de l'entreprise de lavage de citernes située à Beinheim (AS, 67) AAP chaleur fatale</t>
  </si>
  <si>
    <t>TIMMEL FRERES</t>
  </si>
  <si>
    <t>67</t>
  </si>
  <si>
    <t>Bas-Rhin</t>
  </si>
  <si>
    <t>1620C0297</t>
  </si>
  <si>
    <t>réaliser une installation de valorisation de la chaleur fatale de l'UIOM de COLMAR pour alimenter l'industriel Capsugel (AS, 68)</t>
  </si>
  <si>
    <t>68</t>
  </si>
  <si>
    <t>Haut-Rhin</t>
  </si>
  <si>
    <t>68066</t>
  </si>
  <si>
    <t>Colmar</t>
  </si>
  <si>
    <t>1629C0154</t>
  </si>
  <si>
    <t>Installation de récupération de chaleur fatale sur une ligne de traitement thermique sur le site LISI AUTOMOTIVE de DELLE (90).</t>
  </si>
  <si>
    <t>29-DR Franche Comté</t>
  </si>
  <si>
    <t>MORIN Florence</t>
  </si>
  <si>
    <t>LISI AUTOMOTIVE FORMER</t>
  </si>
  <si>
    <t>Franche-Comté</t>
  </si>
  <si>
    <t>90</t>
  </si>
  <si>
    <t>Territoire de Belfort</t>
  </si>
  <si>
    <t>90033</t>
  </si>
  <si>
    <t>Delle</t>
  </si>
  <si>
    <t>1630C0120</t>
  </si>
  <si>
    <t>Equipement de récupération et de valorisation de la chaleur fatale.</t>
  </si>
  <si>
    <t>30-DR Haute Normandie</t>
  </si>
  <si>
    <t>POITRAT Eddy</t>
  </si>
  <si>
    <t>NESTLE FRANCE</t>
  </si>
  <si>
    <t>Haute-Normandie</t>
  </si>
  <si>
    <t>1639C0152</t>
  </si>
  <si>
    <t>Récupération de chaleur fatale sur compresseurs</t>
  </si>
  <si>
    <t>39-DR Poitou Charentes</t>
  </si>
  <si>
    <t>ARDON Samuel</t>
  </si>
  <si>
    <t>AUBIN IMPRIMEUR</t>
  </si>
  <si>
    <t>54</t>
  </si>
  <si>
    <t>Poitou-Charentes</t>
  </si>
  <si>
    <t>86</t>
  </si>
  <si>
    <t>Vienne</t>
  </si>
  <si>
    <t>86133</t>
  </si>
  <si>
    <t>Ligugé</t>
  </si>
  <si>
    <t>1636C0066</t>
  </si>
  <si>
    <t>Investissement portant sur la récuperation de chaleur des groupes froids pour la production d'eau chaude de lavage dans le cadre du Fonds chaleur renouvelable</t>
  </si>
  <si>
    <t>HERTA</t>
  </si>
  <si>
    <t>62767</t>
  </si>
  <si>
    <t>Saint-Pol-sur-Ternoise</t>
  </si>
  <si>
    <t>1638C0157</t>
  </si>
  <si>
    <t>Récupération de chaleur fatale sur les fumées du four de l'usine Novabion à Nogent l'Artaud dans le cadre du Fonds chaleur renouvelable</t>
  </si>
  <si>
    <t>38-DR Picardie</t>
  </si>
  <si>
    <t>NOVABION</t>
  </si>
  <si>
    <t>Picardie</t>
  </si>
  <si>
    <t>02</t>
  </si>
  <si>
    <t>Aisne</t>
  </si>
  <si>
    <t>02555</t>
  </si>
  <si>
    <t>Nogent-l'Artaud</t>
  </si>
  <si>
    <t>1641C0428</t>
  </si>
  <si>
    <t>Récupération de chaleur fatale (H2) puis mise sur réseau de chaleur à Pont-de-Claix (38)</t>
  </si>
  <si>
    <t>41-DR Rhône Alpes</t>
  </si>
  <si>
    <t>RHODIA OPERATIONS</t>
  </si>
  <si>
    <t>Rhône-Alpes</t>
  </si>
  <si>
    <t>38</t>
  </si>
  <si>
    <t>Isère</t>
  </si>
  <si>
    <t>38317</t>
  </si>
  <si>
    <t>Pont-de-Claix</t>
  </si>
  <si>
    <t>1627C0119</t>
  </si>
  <si>
    <t>Installation d'une PAC haute température expérimentale pour la récupération de chaleur fatale sur la désurchauffe des groupes frigorifiques</t>
  </si>
  <si>
    <t>COGESAL-MIKO</t>
  </si>
  <si>
    <t>52</t>
  </si>
  <si>
    <t>Haute-Marne</t>
  </si>
  <si>
    <t>52448</t>
  </si>
  <si>
    <t>Saint-Dizier</t>
  </si>
  <si>
    <t>1649C0015</t>
  </si>
  <si>
    <t>Mise en oeuvre d'un système de récupération de chaleur fatale sur la production d'eau glacée de l'hôtel Le Méridien Tahiti pour valorisation sur sa production d'eau chaude sanitaire.</t>
  </si>
  <si>
    <t>49-Représentation territoriale - Polynésie Française</t>
  </si>
  <si>
    <t>FABRE Guy</t>
  </si>
  <si>
    <t>SHR HOTEL LE MERIDIEN TAHITI</t>
  </si>
  <si>
    <t>987</t>
  </si>
  <si>
    <t>Polynésie française</t>
  </si>
  <si>
    <t>1321C0296</t>
  </si>
  <si>
    <t>récup + réseau de chaleur</t>
  </si>
  <si>
    <t>externe</t>
  </si>
  <si>
    <t>récup seule</t>
  </si>
  <si>
    <t>1541C0022</t>
  </si>
  <si>
    <t>interne / externe</t>
  </si>
  <si>
    <t>interne</t>
  </si>
  <si>
    <t>AUT-Autres secteurs</t>
  </si>
  <si>
    <t>1620C0003</t>
  </si>
  <si>
    <t>réaliser une extension du réseau de chaleur urbain de 360 ml pour alimenter l'hôtel Turenne, 34 logements et le gymnase Bartholdi à COLMAR (GA, 68)</t>
  </si>
  <si>
    <t>réseau de chaleur ss investissement récup</t>
  </si>
  <si>
    <t>1620C0075</t>
  </si>
  <si>
    <t>réaliser une extension du réseau de chaleur urbain pour alimenter 90 logements sociaux rue Schlesser à COLMAR (GA, 68)</t>
  </si>
  <si>
    <t>1527C0223</t>
  </si>
  <si>
    <t>Extension du réseau de chaleur sur les quartiers Nord à Chaumont (52)</t>
  </si>
  <si>
    <t>CHAUMONT ENERGIES &amp; ENVIRONNEMENT</t>
  </si>
  <si>
    <t>1640C0274</t>
  </si>
  <si>
    <t>Raccordement du Centre Antoine Lacassagne à Nice au réseau de chaleur de chauffage urbain de Nice Est.</t>
  </si>
  <si>
    <t>1641C0117</t>
  </si>
  <si>
    <t>AAP AURARESEAU 2016 - Extension du réseau de chaleur de Villefranche-sur-Saône pour desservir la ZAC Quarantaine et le bâtiment RoofTop (69)</t>
  </si>
  <si>
    <t>SYND MIXTE D ELIMINATION DE TRAITEMENT ET DE VALORISATION DES DECHETS BEAUJOLAIS DOMBES</t>
  </si>
  <si>
    <t>1641C0143</t>
  </si>
  <si>
    <t>AAP AURARESEAU 2016 - Extension du réseau de chaleur de Bourgoin-Jallieu vers l'hôpital Pierre Oudot (38)</t>
  </si>
  <si>
    <t>BERJALIA</t>
  </si>
  <si>
    <t>1636C0093</t>
  </si>
  <si>
    <t>Raccordement du réseau de chaleur de la Ville de Dunkerque et d'un site industriel au Centre de Valorisation Energétique, noeud énergétique dans le cadre du Fonds chaleur renouvelable - DALKIA</t>
  </si>
  <si>
    <t>59</t>
  </si>
  <si>
    <t>Nord</t>
  </si>
  <si>
    <t>59183</t>
  </si>
  <si>
    <t>Dunkerque</t>
  </si>
  <si>
    <t>1541C0151</t>
  </si>
  <si>
    <t>Création d'un réseau de chaleur entre la plateforme chimique de Pont-de-Claix et le réseau de chaleur de la CCIAG - partie CCIAG 600ml/2511ml (38)</t>
  </si>
  <si>
    <t>COMPAGNIE DE CHAUFFAGE INTERCOMMUNALE DE L'AGGLOMERATION GRENOBLOISE CC</t>
  </si>
  <si>
    <t>ENERIANCE</t>
  </si>
  <si>
    <t>CL-DR Centre Val de Loire</t>
  </si>
  <si>
    <t>Centre-Val de Loire</t>
  </si>
  <si>
    <t>18</t>
  </si>
  <si>
    <t>Cher</t>
  </si>
  <si>
    <t>AUTR-Autre</t>
  </si>
  <si>
    <t>HF-DR Hauts de France</t>
  </si>
  <si>
    <t>Hauts-de-France</t>
  </si>
  <si>
    <t>CIME-Indus. Plâtre-chaux-ciment</t>
  </si>
  <si>
    <t>RA-DR Rhône Alpes Auvergne</t>
  </si>
  <si>
    <t>Auvergne-Rhône-Alpes</t>
  </si>
  <si>
    <t>BR-DR Bretagne</t>
  </si>
  <si>
    <t>BARAIS Claire</t>
  </si>
  <si>
    <t>SMICTOM DU SUD EST 35</t>
  </si>
  <si>
    <t>Bretagne</t>
  </si>
  <si>
    <t>35</t>
  </si>
  <si>
    <t>Ille-et-Vilaine</t>
  </si>
  <si>
    <t>ADM-Administration, collectivités</t>
  </si>
  <si>
    <t>PLAST-Indus. Plasturgie-caoutchouc</t>
  </si>
  <si>
    <t>AUTO-Indus. Automobile et mécanique</t>
  </si>
  <si>
    <t>IAGR-Indus.agro-alimentaire</t>
  </si>
  <si>
    <t>GE-DR Grand Est</t>
  </si>
  <si>
    <t>44</t>
  </si>
  <si>
    <t>Grand-Est</t>
  </si>
  <si>
    <t>PAPI-Industries papier-carton</t>
  </si>
  <si>
    <t>OC-DR Occitanie</t>
  </si>
  <si>
    <t>Occitanie</t>
  </si>
  <si>
    <t>IELEC-Indus. électronique</t>
  </si>
  <si>
    <t>BF-DR Bourgogne Franche Comté</t>
  </si>
  <si>
    <t>Bourgogne-Franche-Comté</t>
  </si>
  <si>
    <t>BOIS-Industrie du bois</t>
  </si>
  <si>
    <t>LECOINTE Stéphane</t>
  </si>
  <si>
    <t>NR-Non renseigné</t>
  </si>
  <si>
    <t>MET-Industrie metaux non ferreux</t>
  </si>
  <si>
    <t>SIDE-Industrie sidérurgique</t>
  </si>
  <si>
    <t>58</t>
  </si>
  <si>
    <t>Nièvre</t>
  </si>
  <si>
    <t>NO-DR Normandie</t>
  </si>
  <si>
    <t>Normandie</t>
  </si>
  <si>
    <t>VERRE-Industrie du verre</t>
  </si>
  <si>
    <t>AGRI-Agriculture</t>
  </si>
  <si>
    <t>ICP-Indus. chimiq pharmaceutiq</t>
  </si>
  <si>
    <t>LAURENT Pierre</t>
  </si>
  <si>
    <t>63</t>
  </si>
  <si>
    <t>Puy-de-Dôme</t>
  </si>
  <si>
    <t>BP-Basse pression (eau chaude)</t>
  </si>
  <si>
    <t>RECUP-Chaleur de récup. process</t>
  </si>
  <si>
    <t>1623C0060</t>
  </si>
  <si>
    <t>Récupération de chaleur fatale sur le site de La Normandise à Vire pour une valorisation externe (méthaniseur et chauffage de batiments)</t>
  </si>
  <si>
    <t>LA NORMANDISE</t>
  </si>
  <si>
    <t>14</t>
  </si>
  <si>
    <t>Calvados</t>
  </si>
  <si>
    <t>14762</t>
  </si>
  <si>
    <t>Vire</t>
  </si>
  <si>
    <t>1636C0124</t>
  </si>
  <si>
    <t>Création d'un réseau technique issu de la captation de chaleur fatale de l'UVE du SMFM pour les besoins de vapeur de la cartonnerie dans le cadre du Fonds chaleur renouvelable</t>
  </si>
  <si>
    <t>CARTONNERIES DE GONDARDENNES</t>
  </si>
  <si>
    <t>62875</t>
  </si>
  <si>
    <t>Wardrecques</t>
  </si>
  <si>
    <t>HP-Haute pression (vap/eau surch)</t>
  </si>
  <si>
    <t>1636C0127</t>
  </si>
  <si>
    <t xml:space="preserve">Récupération de chaleur fatale sur le site d'Arcelor Mittal et création d'un réseau de chaleur sur la commune de Desvres Samer pour alimenter la piscine et le Musée de Desvres dans le cadre du Fonds chaleur renouvelable
</t>
  </si>
  <si>
    <t>COMMUNAUTE COMMUNES DESVRES SAMER</t>
  </si>
  <si>
    <t>62268</t>
  </si>
  <si>
    <t>Desvres</t>
  </si>
  <si>
    <t>1637C0344</t>
  </si>
  <si>
    <t>AAP Réseaux de chaleur 2017 - Création d'un réseau de chaleur de 33 km sur le quartier Nord-Chézine, à Nantes (44)</t>
  </si>
  <si>
    <t>PL-DR Pays de Loire</t>
  </si>
  <si>
    <t>NOVAE</t>
  </si>
  <si>
    <t>Pays de la Loire</t>
  </si>
  <si>
    <t>Loire-Atlantique</t>
  </si>
  <si>
    <t>44109</t>
  </si>
  <si>
    <t>Nantes</t>
  </si>
  <si>
    <t>1636C0087</t>
  </si>
  <si>
    <t>Raccordement du réseau de chaleur de la Ville de Dunkerque et d'un site industriel au centre de valorisation énergétique - extension de la branche Saint Pol</t>
  </si>
  <si>
    <t>ENERGIE GRAND LITTORAL</t>
  </si>
  <si>
    <t>1634C0178</t>
  </si>
  <si>
    <t>Création d'un réseau de chaleur (350 ml) par EDF sur le site deTronville-en-Barrois (55) permettant l'injection de 400 tep supplémentaires de l'UIOM</t>
  </si>
  <si>
    <t>RUARO Julien</t>
  </si>
  <si>
    <t>ELECTRICITE DE FRANCE EDF SEI</t>
  </si>
  <si>
    <t>55</t>
  </si>
  <si>
    <t>Meuse</t>
  </si>
  <si>
    <t>55519</t>
  </si>
  <si>
    <t>Tronville-en-Barrois</t>
  </si>
  <si>
    <t>1535C0246</t>
  </si>
  <si>
    <t>extension du réseau de chaleur de Eneriance vers le quartier de Bagatelle à Toulouse</t>
  </si>
  <si>
    <t>1634C0089</t>
  </si>
  <si>
    <t>Extension d'un réseau de chaleur (985 ml) dans le cadre d'une délégation de service publique pour une valorisation supplémentaire d'énergie (665 tep/an) de l'unité de valorisation énergétique de Ludres par Val'ergie.</t>
  </si>
  <si>
    <t>VAL'ERGIE</t>
  </si>
  <si>
    <t>Meurthe-et-Moselle</t>
  </si>
  <si>
    <t>54328</t>
  </si>
  <si>
    <t>Ludres</t>
  </si>
  <si>
    <t>1623C0448</t>
  </si>
  <si>
    <t>Extension du réseau de chaleur d'Hérouville-Saint-Clair vers le CHU de Caen (14)</t>
  </si>
  <si>
    <t>CU CAEN LA MER</t>
  </si>
  <si>
    <t>14118</t>
  </si>
  <si>
    <t>Caen</t>
  </si>
  <si>
    <t>1637C0298</t>
  </si>
  <si>
    <t>AAP Réseaux de chaleur 2016 - Création d'une interconnexion de 16,7km entre les réseaux de chaleur du Mans Métropole (72)</t>
  </si>
  <si>
    <t>SYNER'GIE</t>
  </si>
  <si>
    <t>Sarthe</t>
  </si>
  <si>
    <t>72181</t>
  </si>
  <si>
    <t>Mans</t>
  </si>
  <si>
    <t>17BRC0192</t>
  </si>
  <si>
    <t>AAP Chaleur Fatale : Extension d'un réseau de chaleur urbain public à partir d'énergie fatale industrielle à Vitré (35).</t>
  </si>
  <si>
    <t>35360</t>
  </si>
  <si>
    <t>Vitré</t>
  </si>
  <si>
    <t>17IFC0032</t>
  </si>
  <si>
    <t>Extension du réseau de chaleur du SITRU sur Houilles, Chatou à partir de l'Unité d'Incinération des Déchets Non Dangereux de Carrières-sur-Seine (78).</t>
  </si>
  <si>
    <t>IF-DR Ile de France</t>
  </si>
  <si>
    <t>FLORETTE Claire</t>
  </si>
  <si>
    <t>OUEST OM ENERGIE - SI TRAIT RESIDUS URBAINS BOUCLE SEINE</t>
  </si>
  <si>
    <t>Île-de-France</t>
  </si>
  <si>
    <t>78</t>
  </si>
  <si>
    <t>Yvelines</t>
  </si>
  <si>
    <t>78124</t>
  </si>
  <si>
    <t>Carrières-sur-Seine</t>
  </si>
  <si>
    <t>Code dossier</t>
  </si>
  <si>
    <t>Type d'énergie de récupération</t>
  </si>
  <si>
    <t>Secteur d'activité du vendeur de chaleur</t>
  </si>
  <si>
    <t>Type de fluide caloporteur</t>
  </si>
  <si>
    <t>Type de valorisation</t>
  </si>
  <si>
    <t>Type de projet</t>
  </si>
  <si>
    <t>Type de bénéficiaire</t>
  </si>
  <si>
    <t>Puissance équipement de récupération (MW)</t>
  </si>
  <si>
    <t>Niveau de température (°C)</t>
  </si>
  <si>
    <t>Appel à projet NTE</t>
  </si>
  <si>
    <t>Quantité de chaleur valorisée (MWh)</t>
  </si>
  <si>
    <t>Rejet de CO2 évitées (TeqCO2/an)</t>
  </si>
  <si>
    <t>TERT-Secteur Tertiaire</t>
  </si>
  <si>
    <t>commentaire</t>
  </si>
  <si>
    <t>RC-Réseau de chaleur</t>
  </si>
  <si>
    <t>AURARESEAU : Création d'un réseau de chaleur entre la plateforme chimique de Pont-de-Claix et le réseau de chaleur de la CCIAG - partie Rhodia Opérations 1911ml/2511ml (38)</t>
  </si>
  <si>
    <t>Création du réseau de chaleur de Saint Jean Belcier (Bordeaux métropole)</t>
  </si>
  <si>
    <t>BORDEAUX METROPOLE</t>
  </si>
  <si>
    <t>PUBLI-Public</t>
  </si>
  <si>
    <t>MIXT-Mixte</t>
  </si>
  <si>
    <t>93</t>
  </si>
  <si>
    <t>DSP-Sce public distrib. sous DSP</t>
  </si>
  <si>
    <t>52121</t>
  </si>
  <si>
    <t>Chaumont</t>
  </si>
  <si>
    <t>06</t>
  </si>
  <si>
    <t>Alpes-Maritimes</t>
  </si>
  <si>
    <t>06088</t>
  </si>
  <si>
    <t>Nice</t>
  </si>
  <si>
    <t>69</t>
  </si>
  <si>
    <t>Rhône</t>
  </si>
  <si>
    <t>69264</t>
  </si>
  <si>
    <t>Villefranche-sur-Saône</t>
  </si>
  <si>
    <t>38053</t>
  </si>
  <si>
    <t>Bourgoin-Jallieu</t>
  </si>
  <si>
    <t>CF</t>
  </si>
  <si>
    <t>1523C0216</t>
  </si>
  <si>
    <t>Optimisation énergétique et valorisation de la chaleur fatale de l'usine d'incinération de la SIRAC à Colombelles (14)</t>
  </si>
  <si>
    <t>STE POUR L'INCINERATION DE RESIDUS URBAI</t>
  </si>
  <si>
    <t>14167</t>
  </si>
  <si>
    <t>Colombelles</t>
  </si>
  <si>
    <t>1641C0456</t>
  </si>
  <si>
    <t>Récupération d'énergie fatale sur four industriel de traitement d'effluents aux Roches de Condrieu (38)</t>
  </si>
  <si>
    <t>ADISSEO FRANCE SAS</t>
  </si>
  <si>
    <t>38340</t>
  </si>
  <si>
    <t>Roches-de-Condrieu</t>
  </si>
  <si>
    <t>1636C0113</t>
  </si>
  <si>
    <t>Récupération de chaleur fatale sur l'incinérateur de Dunkerque dans le cadre du Fonds chaleur renouvelable</t>
  </si>
  <si>
    <t>BIOGIE</t>
  </si>
  <si>
    <t>1636C0125</t>
  </si>
  <si>
    <t>Captation de la chaleur fatale du Centre de Valorisation Energétique de Flamoval pour les besoins de vapeur de la cartonnerie de Gondardennes (62) dans le cadre du Fonds chaleur renouvelable</t>
  </si>
  <si>
    <t>SYNDICAT MIXTE FLANDRE MORINIE</t>
  </si>
  <si>
    <t>62040</t>
  </si>
  <si>
    <t>Arques</t>
  </si>
  <si>
    <t>1636C0120</t>
  </si>
  <si>
    <t>Récupération de chaleur fatale sur le Complexe Patinoire de Dunkerque dans le cadre du Fonds chaleur renouvelable</t>
  </si>
  <si>
    <t>COMMUNAUTE URBAINE DE DUNKERQUE</t>
  </si>
  <si>
    <t>1625C0385</t>
  </si>
  <si>
    <t>AAP Chaleur Fatale 2017 : Mise en place d'un projet de récupération de chaleur fatale depuis les procédés de stérilisation vers les procédés de fabrication de l'usine Peny.</t>
  </si>
  <si>
    <t>CIE GEN PROD ALIMENTAIRES PENY</t>
  </si>
  <si>
    <t>29</t>
  </si>
  <si>
    <t>Finistère</t>
  </si>
  <si>
    <t>29269</t>
  </si>
  <si>
    <t>Saint-Thurien</t>
  </si>
  <si>
    <t>17BFC0174</t>
  </si>
  <si>
    <t>CHALEUR FATALE : Récupération de chaleur sur la ligne de traitement thermique pour chauffer l'atelier et éviter l'utilisation d'un groupe froid sur le site LISI AUTOMOTIVE à DELLE (90).</t>
  </si>
  <si>
    <t>ENTRE-Entreprise</t>
  </si>
  <si>
    <t>17NOC0106</t>
  </si>
  <si>
    <t>Récupération de chaleur fatale sur chaudière fluide thermique</t>
  </si>
  <si>
    <t>NORMANDY COATING</t>
  </si>
  <si>
    <t>17CLC0032</t>
  </si>
  <si>
    <t>installation de récupération, transport et remontée de température de chaleur fatale sur process pour usage de chauffage, chez LISI AUTOMOTIVE FORMER à St-Florent-sur-Cher</t>
  </si>
  <si>
    <t>18207</t>
  </si>
  <si>
    <t>Saint-Florent-sur-Cher</t>
  </si>
  <si>
    <t>17BFC0141</t>
  </si>
  <si>
    <t>CHALEUR FATALE : Récupération de chaleur fatale issue de compresseurs pour pré-chauffer les eaux de la chaudière chez LOOK FIXATIONS (58).</t>
  </si>
  <si>
    <t>LOOK FIXATIONS SA</t>
  </si>
  <si>
    <t>58194</t>
  </si>
  <si>
    <t>Nevers</t>
  </si>
  <si>
    <t>17BFC0142</t>
  </si>
  <si>
    <t>CHALEUR FATALE - Récupération de chaleur des fumées des fours pour alimenter un broyeur sécheur sur le site TERREAL de CHAGNY 2 à CHAGNY (21).</t>
  </si>
  <si>
    <t>TERREAL</t>
  </si>
  <si>
    <t>71</t>
  </si>
  <si>
    <t>Saône-et-Loire</t>
  </si>
  <si>
    <t>71073</t>
  </si>
  <si>
    <t>Chagny</t>
  </si>
  <si>
    <t>17BFC0303</t>
  </si>
  <si>
    <t>AAP CHALEUR FATALE - Récupération de chaleur fatale via une pompe à chaleur sur le site MICHELIN à BLANZY (71).</t>
  </si>
  <si>
    <t>71040</t>
  </si>
  <si>
    <t>Blanzy</t>
  </si>
  <si>
    <t>17BFC0304</t>
  </si>
  <si>
    <t>AAP CHALEUR FATALE : Récupération de chaleur fatale sur le site APERAM de GEUGNON (71).</t>
  </si>
  <si>
    <t>71230</t>
  </si>
  <si>
    <t>Gueugnon</t>
  </si>
  <si>
    <t>17GEC0524</t>
  </si>
  <si>
    <t>réaliser un investissement pour récupérer et valoriser la chaleur fatale des turbos de l'entreprise de cartonnerie située à Sainte Croix aux Mines - APP Chaleur fatale 2017 (68)</t>
  </si>
  <si>
    <t>ROSSMANN</t>
  </si>
  <si>
    <t>68294</t>
  </si>
  <si>
    <t>Sainte-Croix-aux-Mines</t>
  </si>
  <si>
    <t>17CLC0128</t>
  </si>
  <si>
    <t>la réalisation d'une réhausse de température par pompe à chaleur sur la récupération de chaleur fatale sur la boucle d'eaux tièdes de la centrale nucléaire d'Avoine, pour le séchage de bois.</t>
  </si>
  <si>
    <t>CHENE DE FRANCE COMMERCIAL</t>
  </si>
  <si>
    <t>37011</t>
  </si>
  <si>
    <t>Avoine</t>
  </si>
  <si>
    <t>17IFC0049</t>
  </si>
  <si>
    <t>Récupération de chaleur sur les fumées de l'unité d'incinération de déchets non dangereux (UIDND)  de Saint-Ouen (93).</t>
  </si>
  <si>
    <t>AGENCE METROPOLITAINE DES DECHETS MENAGERS</t>
  </si>
  <si>
    <t>Seine-Saint-Denis</t>
  </si>
  <si>
    <t>93070</t>
  </si>
  <si>
    <t>Saint-Ouen</t>
  </si>
  <si>
    <t>17IFC0161</t>
  </si>
  <si>
    <t>Récupération de chaleur fatale sur l'unité d'incinération des déchets non dangereux (UIDND) de Vaux-le-Pénil (77).</t>
  </si>
  <si>
    <t>SYND MIXTE TRAITEMENT ORDURES MENAGERES ASSIMILEES CENTRE OUEST SEINE MARNAIS</t>
  </si>
  <si>
    <t>77</t>
  </si>
  <si>
    <t>Seine-et-Marne</t>
  </si>
  <si>
    <t>77487</t>
  </si>
  <si>
    <t>Vaux-le-Pénil</t>
  </si>
  <si>
    <t>SANS-Avec création d'un réseau</t>
  </si>
  <si>
    <t>17RAC0146</t>
  </si>
  <si>
    <t>Appel à projet 2017 "Transition énergétique &amp; climatique en entreprise" - Récupération de chaleur sur tour aéro-réfrigérante à Grenoble (38)</t>
  </si>
  <si>
    <t>POLE UTILITES SERVICES</t>
  </si>
  <si>
    <t>38185</t>
  </si>
  <si>
    <t>Grenoble</t>
  </si>
  <si>
    <t>17RAC0210</t>
  </si>
  <si>
    <t>AURAENERGY 2017 : mise en place d'une récupération et valorisation  d'énergie sur des fours de recuits du verre pour assurer une partie des besoins de chauffage sur le site d'OI à Puy Guillaume (63)</t>
  </si>
  <si>
    <t>O-I MANUFACTURING FRANCE</t>
  </si>
  <si>
    <t>63291</t>
  </si>
  <si>
    <t>Puy-Guillaume</t>
  </si>
  <si>
    <t>17RAC0212</t>
  </si>
  <si>
    <t>AURAENERGY 2017 : récupération de la chaleur fatale des arches de cuisson pour le chauffage des bâtiments et la production d'eau chaude sanitaire sur le site de VERALIA (Saint Romain sur le Puy)</t>
  </si>
  <si>
    <t>VERALLIA FRANCE</t>
  </si>
  <si>
    <t>43</t>
  </si>
  <si>
    <t>Haute-Loire</t>
  </si>
  <si>
    <t>43157</t>
  </si>
  <si>
    <t>Puy-en-Velay</t>
  </si>
  <si>
    <t>Coût de l'opération (CF)</t>
  </si>
  <si>
    <t>Dépenses éligibles (CF)</t>
  </si>
  <si>
    <t>Aide ADEME (CF)</t>
  </si>
  <si>
    <t>Coût de l'opération (RES)</t>
  </si>
  <si>
    <t>Dépenses éligibles (RES)</t>
  </si>
  <si>
    <t>Aide ADEME (RES)</t>
  </si>
  <si>
    <t>N° de convention réseau associée</t>
  </si>
  <si>
    <t>Type de dossier</t>
  </si>
  <si>
    <t>RES</t>
  </si>
  <si>
    <t>1641C0112</t>
  </si>
  <si>
    <t>Création d'une chaufferie bois de 51 MW et extension de 38 km du réseau de chaleur de Lyon/Villeurbanne/Bron (69)</t>
  </si>
  <si>
    <t>ELM</t>
  </si>
  <si>
    <t>69123</t>
  </si>
  <si>
    <t>Lyon</t>
  </si>
  <si>
    <t>17IFC0212</t>
  </si>
  <si>
    <t>Densification du réseau de chaleur de Plaisir alimenté par l'UIDND du SIDOMPE.</t>
  </si>
  <si>
    <t>CARPENE Lilian</t>
  </si>
  <si>
    <t>RESEAU OUEST PARISIEN</t>
  </si>
  <si>
    <t>Quantité annuelle chaleur ENR&amp;R injectée</t>
  </si>
  <si>
    <t>Catégorie juridique</t>
  </si>
  <si>
    <t>55-Sté anonyme à conseil d'administration</t>
  </si>
  <si>
    <t>RT-Réseau technique</t>
  </si>
  <si>
    <t>73-Etablissement public administratif</t>
  </si>
  <si>
    <t>REGI-Sce public distrib. en régie</t>
  </si>
  <si>
    <t>52-Société en nom collectif</t>
  </si>
  <si>
    <t>RC-Autre montage</t>
  </si>
  <si>
    <t>CF + RES</t>
  </si>
  <si>
    <t>Quant.chaleur ENR&amp;R suppl inject extens.</t>
  </si>
  <si>
    <t>Puissance souscrite supplém. pour exten.</t>
  </si>
  <si>
    <t>Puissance souscrite</t>
  </si>
  <si>
    <t>Quantité chaleur injectée dans extension</t>
  </si>
  <si>
    <t>Quant chal ENR sup inject extens + exist</t>
  </si>
  <si>
    <t>Total longueur de réseau créé/ajouté</t>
  </si>
  <si>
    <t>Longueur de l'extension du RC</t>
  </si>
  <si>
    <t>Longueur RC créé</t>
  </si>
  <si>
    <t>Nb équivalent logements concernés</t>
  </si>
  <si>
    <t>Nombre de sous-stations concernées</t>
  </si>
  <si>
    <t>Taux de couverture EnR&amp;R du RC</t>
  </si>
  <si>
    <t>Prix de vente moyen après subv (en TTC)</t>
  </si>
  <si>
    <t>Rendement de distribution du RC</t>
  </si>
  <si>
    <t>Type de montage juridique</t>
  </si>
  <si>
    <t>Type de réseau</t>
  </si>
  <si>
    <t>Montant partenaire (RES)</t>
  </si>
  <si>
    <t>Le projet a-t-il été réalisé ?</t>
  </si>
  <si>
    <t>Une solution de télérelève a-t-elle été mise en place ?</t>
  </si>
  <si>
    <t>Existe-t-il une fiche EAS  ?</t>
  </si>
  <si>
    <t>(Tous)</t>
  </si>
  <si>
    <t>Étiquettes de lignes</t>
  </si>
  <si>
    <t>Total général</t>
  </si>
  <si>
    <t>Somme de Coût de l'opération (CF)</t>
  </si>
  <si>
    <t>Basse Normandie</t>
  </si>
  <si>
    <t>Languedoc-Roussillon</t>
  </si>
  <si>
    <t>Lorraine</t>
  </si>
  <si>
    <t>Année Fonds Chaleur</t>
  </si>
  <si>
    <t>Somme de Dépenses éligibles (CF)</t>
  </si>
  <si>
    <t>Somme de Aide ADEME (CF)</t>
  </si>
  <si>
    <t>Somme de Coût de l'opération (RES)</t>
  </si>
  <si>
    <t>Somme de Aide ADEME (RES)</t>
  </si>
  <si>
    <t>Somme de Dépenses éligibles (RES)</t>
  </si>
  <si>
    <t>Somme de Quantité de chaleur valorisée (MWh)</t>
  </si>
  <si>
    <t>Total</t>
  </si>
  <si>
    <t>Dépenses éligibles [k€]</t>
  </si>
  <si>
    <t>Coût de l'opération (RES et CF) [k€]</t>
  </si>
  <si>
    <t>Aide Ademe [M€]</t>
  </si>
  <si>
    <t>TOTAL</t>
  </si>
  <si>
    <t>CF brut</t>
  </si>
  <si>
    <t>CF associé à un réseau de chaleur</t>
  </si>
  <si>
    <t>RES sans investissement récupération de chaleur</t>
  </si>
  <si>
    <t>DOSSIER_CODE</t>
  </si>
  <si>
    <t>DOSSIER_OBJET</t>
  </si>
  <si>
    <t>TIERS_NOM</t>
  </si>
  <si>
    <t>iOpérationCout</t>
  </si>
  <si>
    <t>iMontantEJ</t>
  </si>
  <si>
    <t>cfat_Qté_Chaleur_Valorisée_(MWH)</t>
  </si>
  <si>
    <t>cop_Prod_ENR_(MWH)</t>
  </si>
  <si>
    <t>1421C0150</t>
  </si>
  <si>
    <t>1521C0191</t>
  </si>
  <si>
    <t>1521C0295</t>
  </si>
  <si>
    <t>1523C0343</t>
  </si>
  <si>
    <t>Compragnie des Fromages  &amp; Richesmonts: valorisation de chaleur fatal, PAC Haute Température Hybride, opération exemplaire.</t>
  </si>
  <si>
    <t>1525C0165</t>
  </si>
  <si>
    <t>1525C0205</t>
  </si>
  <si>
    <t>1525C0378</t>
  </si>
  <si>
    <t>1526C0104</t>
  </si>
  <si>
    <t>1526C0230</t>
  </si>
  <si>
    <t>PAPETERIES PALM SAS</t>
  </si>
  <si>
    <t>1527C0150</t>
  </si>
  <si>
    <t>1531C0075</t>
  </si>
  <si>
    <t>1532C0145</t>
  </si>
  <si>
    <t>RECUPERATION D ENERGIE DE SAINT-CHELY / UNIFERGIE UNION POUR LE FINANCEMENT DES ECONOMIES D'ENERGIE</t>
  </si>
  <si>
    <t>1534C0063</t>
  </si>
  <si>
    <t>Récupération de chaleur fatale sur une tour de refroidissement  en papeterie pour chauffage de l'atelier machine à papier</t>
  </si>
  <si>
    <t>1535C0039</t>
  </si>
  <si>
    <t>COMMUNE DE LUZ SAINT SAUVEUR</t>
  </si>
  <si>
    <t>1536C0115</t>
  </si>
  <si>
    <t>1538C0197</t>
  </si>
  <si>
    <t>Récupération de chaleur fatale issue de la cristallisation du sucre dans le processus industriel</t>
  </si>
  <si>
    <t>1541C0185</t>
  </si>
  <si>
    <t>1541C0186</t>
  </si>
  <si>
    <t>1541C0204</t>
  </si>
  <si>
    <t>Opération exemplaire de maîtrise de l'Energie - AAP 2015 - Récupération d?énergie sur process &amp; air comprimé et gestion intelligente du renouvellement d?air en industrie à La Ricamarie (42)</t>
  </si>
  <si>
    <t>1635C0077</t>
  </si>
  <si>
    <t>Mise en place de récupération de chaleur sur le forage de Nogaro (32)</t>
  </si>
  <si>
    <t>PISCICULTURE D'ESTALENS</t>
  </si>
  <si>
    <t>Récupération de chaleur fatale sur le site d'Arcelor Mittal et création d'un réseau de chaleur sur la commune de Desvres Samer pour alimenter la piscine et le Musée de Desvres dans le cadre du Fonds chaleur renouvelable</t>
  </si>
  <si>
    <t>Contrôle de cohérence</t>
  </si>
  <si>
    <t>Mon Dossier</t>
  </si>
  <si>
    <t>ok</t>
  </si>
  <si>
    <t>rés_Long_Extension_RC_(M)</t>
  </si>
  <si>
    <t>rés_Long_RC_Créé_(M)</t>
  </si>
  <si>
    <t>rés_Qté_An_Chal_ENR&amp;R_Injectée_(MWH)</t>
  </si>
  <si>
    <t>rés_Qté_An_Chal_ENR&amp;R_Suppl_Injectée_(MWH)</t>
  </si>
  <si>
    <t>rés_Qté_Chal_ENR_Sup_Inj_Extens+Exist_(MWH)</t>
  </si>
  <si>
    <t>rés_Taux_Couv_ENR&amp;R_RC_(%)</t>
  </si>
  <si>
    <t>1430C0212</t>
  </si>
  <si>
    <t>1437C0368</t>
  </si>
  <si>
    <t>1526C0141</t>
  </si>
  <si>
    <t>1540C0224</t>
  </si>
  <si>
    <t>SOCIETE AIR FRANCE</t>
  </si>
  <si>
    <t>1520C0364</t>
  </si>
  <si>
    <t>1531C0038</t>
  </si>
  <si>
    <t>1531C0069</t>
  </si>
  <si>
    <t>1437C0421</t>
  </si>
  <si>
    <t>1541C0130</t>
  </si>
  <si>
    <t>CYEL COMPAGNIE DE CHAUFFAGE URBAIN DE CERGY PONTOISE</t>
  </si>
  <si>
    <t>COMMUNE DE THONON LES BAINS</t>
  </si>
  <si>
    <t>OUEST OM ENERGIE / SI TRAIT RESIDUS URBAINS BOUCLE SEINE</t>
  </si>
  <si>
    <t>somme des 2</t>
  </si>
  <si>
    <t>Probleme</t>
  </si>
  <si>
    <t>Coût</t>
  </si>
  <si>
    <t>Aide ademe (à 11€ pres)</t>
  </si>
  <si>
    <t>code dossier</t>
  </si>
  <si>
    <t>-</t>
  </si>
  <si>
    <t>La somme des 2 opération correspond a la base reporting sur tout les critères présent ici</t>
  </si>
  <si>
    <t>Basse pression (eau chaude)</t>
  </si>
  <si>
    <t>11€ d'aide supplémentaire déclaré, pas important</t>
  </si>
  <si>
    <t>33063</t>
  </si>
  <si>
    <t>Bordeaux</t>
  </si>
  <si>
    <t>pas de convention enregistrée sur le partage</t>
  </si>
  <si>
    <t>Verification</t>
  </si>
  <si>
    <t>6- bis</t>
  </si>
  <si>
    <t>Dans la base reporting LOCO la qté de chaleur supp inj ext. = qté de chaleur supp inj ext.+ existant(=7739). La valeur de LISA est celle de la convention.</t>
  </si>
  <si>
    <t>UIOM-UIOM</t>
  </si>
  <si>
    <t>MEL-Mélange ENR</t>
  </si>
  <si>
    <t>Installation d'une machine thermodynamique ?</t>
  </si>
  <si>
    <t>PAC</t>
  </si>
  <si>
    <t>CMV</t>
  </si>
  <si>
    <t>PAC en montage TFP</t>
  </si>
  <si>
    <t>Groupe à absorption</t>
  </si>
  <si>
    <t>rien</t>
  </si>
  <si>
    <t>Si installation d'une machine thermo, Quantité de chaleur produite</t>
  </si>
  <si>
    <t>Si installation d'une machine thermo, Quantité de froid produit</t>
  </si>
  <si>
    <t>Si installation d'une machine thermo, Consommation du compresseur</t>
  </si>
  <si>
    <t>DE MAULEON DE BRUYERES Thierry</t>
  </si>
  <si>
    <t>32</t>
  </si>
  <si>
    <t>Gers</t>
  </si>
  <si>
    <t>32296</t>
  </si>
  <si>
    <t>Nogaro</t>
  </si>
  <si>
    <t>AVEC-Avec création d'un réseau</t>
  </si>
  <si>
    <t>TERT-Autre secteur tertiaire</t>
  </si>
  <si>
    <t>Base reporting</t>
  </si>
  <si>
    <t>Message envoyé à Herminie De Freminville</t>
  </si>
  <si>
    <t>Le projet est divisé en 2 opération. Dans la base LISA seul le projet global est référencé. Les valeurs techniques correspondent à la combinaisons des valeurs techniques des 2 opérations. Mais la somme des aides ADEME ne correspond pas (75200€de différence) un avenant a été versé mais n'explique pas cette différence. (Message en voyé à Jean-Francois Niveleau</t>
  </si>
  <si>
    <t>Commmantaire</t>
  </si>
  <si>
    <t>2322€ de différence sur le cout total de l'opération; pas d'explication</t>
  </si>
  <si>
    <t>Plusieurs opérations dans ce dossiers, valeurs cohérentes avec base refering</t>
  </si>
  <si>
    <t>Le cout total est de 2million et l'assiette de 1481570 (1436570 annoncé + 45000 de maconnerie peinture (dans la catégorie "système de captage complet)) alors que la base LISA affiche le cout total et l'assiette de l'aide à 1436570</t>
  </si>
  <si>
    <t>cout de 0€ dans la base reporting, mais cette valeur est la bonne, pas de quanttié de chaleur déclaré dans reporting</t>
  </si>
  <si>
    <t>cout de 0€ dans la base reporting, mais cette valeur est la bonne, pas de quanttié de chaleur déclaré dans reporting (Message envoyé à Olivier Gillet)</t>
  </si>
  <si>
    <t>Quantité de chaleur valorisé de 63800MWh/an dans LISA mais de 85060 dans reporting et dans la convention, donc 85060 est conservé ici</t>
  </si>
  <si>
    <t>Aucune caleur de quantité de chaleur valorisée dans la base reporting. Pas de convention trouvée, donc la valeur est conservée.</t>
  </si>
  <si>
    <t>Le cout total de l'opération  est de 1 062 000€ dans la base LISA contre 1 312 000€dans la base reporting et dans la convention (pour la récupération de chaleur) on conserve donc la dernière valeur</t>
  </si>
  <si>
    <t>La somme des 2 opérations est cohérente avec les données de la base reporting</t>
  </si>
  <si>
    <t xml:space="preserve"> </t>
  </si>
  <si>
    <t>Projet mixe ENR&amp;R (Biomasse et UIOM). L'aide est calculée au pro-rata de l'énergie injectée dans le réseau (194965MWh/an issue de la biomasse et 113334MHh/an issue de l'UIOM soit 36,76% d'UIOM) + avance remboursable de 6,5 M€</t>
  </si>
  <si>
    <t>Dans la base reporting LOCO la qté de chaleur supp inj ext. = qté de chaleur supp inj ext.+ existant(=7739). La valeur  la qté de chaleur injecté dans le réseau extension + existant de la base LISA est celle de la convention</t>
  </si>
  <si>
    <t>cout de 0€ dans la base reporting, mais cette valeur est la bonne, pas de quanttié de chaleur déclaré dans reporting. Projet abandonné par le porteur, annulation et aide de 0€.</t>
  </si>
  <si>
    <t>Montant de l'avenant</t>
  </si>
  <si>
    <t>Projet complexe. Valeur de la Quantité annuelle chaleur ENR&amp;R injectée de LISA erronée (38779MWh)</t>
  </si>
  <si>
    <t>Somme de Quantité annuelle chaleur ENR&amp;R injectée</t>
  </si>
  <si>
    <t>Somme de Quant.chaleur ENR&amp;R suppl inject extens.</t>
  </si>
  <si>
    <t>Somme des quantité de chaleur</t>
  </si>
  <si>
    <t>NON</t>
  </si>
  <si>
    <t>Etat d'avancement du projet</t>
  </si>
  <si>
    <t>Projet abandonné</t>
  </si>
  <si>
    <t>Projet en cours de réalisation</t>
  </si>
  <si>
    <t>Projet réalisé</t>
  </si>
  <si>
    <t>OUI</t>
  </si>
  <si>
    <t>Oui</t>
  </si>
  <si>
    <t>Non</t>
  </si>
  <si>
    <t>Booléen</t>
  </si>
  <si>
    <t>contact retenu</t>
  </si>
  <si>
    <t>GUIBAUD Brigitte + sophie Midy</t>
  </si>
  <si>
    <t>LEFRANCOIS Guillaume + eddy poitrat</t>
  </si>
  <si>
    <t>mail envoyé</t>
  </si>
  <si>
    <t>oui</t>
  </si>
  <si>
    <t>brigitte en déplacement</t>
  </si>
  <si>
    <t>Non (des chances qu'il ne voit pas le jour)</t>
  </si>
  <si>
    <t>Recommandé en plus</t>
  </si>
  <si>
    <t>ECOVALOR</t>
  </si>
  <si>
    <t>Pas recommandé</t>
  </si>
  <si>
    <t>Contacter l'industriel</t>
  </si>
  <si>
    <t>Contacter Gilles qui fait une visite sur site le 15 juin</t>
  </si>
  <si>
    <t>Avis de la DR</t>
  </si>
  <si>
    <t>Documentation reçu ?</t>
  </si>
  <si>
    <t>Fiche EAS déjà commencé</t>
  </si>
  <si>
    <t>En cours d'investissement donc fiche EAS dans 3 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</si>
</sst>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5" formatCode="#,##0\ &quot;€&quot;;\-#,##0\ &quot;€&quot;"/>
    <numFmt numFmtId="44" formatCode="_-* #,##0.00\ &quot;€&quot;_-;\-* #,##0.00\ &quot;€&quot;_-;_-* &quot;-&quot;??\ &quot;€&quot;_-;_-@_-"/>
    <numFmt numFmtId="43" formatCode="_-* #,##0.00\ _€_-;\-* #,##0.00\ _€_-;_-* &quot;-&quot;??\ _€_-;_-@_-"/>
    <numFmt numFmtId="164" formatCode=";;;@"/>
    <numFmt numFmtId="165" formatCode="#,##0.00;\-#,##0.00;#,##0.00"/>
    <numFmt numFmtId="166" formatCode="_-* #,##0\ &quot;€&quot;_-;\-* #,##0\ &quot;€&quot;_-;_-* &quot;-&quot;??\ &quot;€&quot;_-;_-@_-"/>
    <numFmt numFmtId="167" formatCode="[=0]&quot;&quot;;General"/>
    <numFmt numFmtId="168" formatCode="[=0]&quot;&quot;;0&quot; MWh/an&quot;"/>
    <numFmt numFmtId="169" formatCode="[=0]&quot;&quot;;0&quot; MW&quot;"/>
    <numFmt numFmtId="170" formatCode="[=0]&quot;&quot;;0&quot; m&quot;"/>
    <numFmt numFmtId="171" formatCode="#,##0&quot; k€&quot;"/>
    <numFmt numFmtId="172" formatCode="_-* #,##0.0\ &quot;€&quot;_-;\-* #,##0.0\ &quot;€&quot;_-;_-* &quot;-&quot;??\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1"/>
      <color rgb="FF000000"/>
      <name val="Calibri"/>
      <family val="2"/>
      <scheme val="minor"/>
    </font>
    <font>
      <sz val="11"/>
      <color rgb="FFFF0000"/>
      <name val="Calibri"/>
      <family val="2"/>
      <scheme val="minor"/>
    </font>
    <font>
      <b/>
      <sz val="9"/>
      <color indexed="81"/>
      <name val="Tahoma"/>
      <family val="2"/>
    </font>
    <font>
      <sz val="9"/>
      <color indexed="81"/>
      <name val="Tahoma"/>
      <family val="2"/>
    </font>
    <font>
      <b/>
      <i/>
      <sz val="10"/>
      <name val="Arial"/>
      <family val="2"/>
    </font>
    <font>
      <sz val="11"/>
      <name val="Calibri"/>
      <family val="2"/>
      <scheme val="minor"/>
    </font>
    <font>
      <sz val="8"/>
      <color rgb="FF000000"/>
      <name val="Arial"/>
      <family val="2"/>
    </font>
  </fonts>
  <fills count="18">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1D5FF"/>
        <bgColor indexed="6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rgb="FFFFFFFF"/>
        <bgColor indexed="64"/>
      </patternFill>
    </fill>
    <fill>
      <patternFill patternType="solid">
        <fgColor rgb="FFCEF6FE"/>
        <bgColor indexed="64"/>
      </patternFill>
    </fill>
    <fill>
      <patternFill patternType="solid">
        <fgColor rgb="FFFF0000"/>
        <bgColor indexed="64"/>
      </patternFill>
    </fill>
    <fill>
      <patternFill patternType="solid">
        <fgColor theme="5" tint="0.39997558519241921"/>
        <bgColor indexed="64"/>
      </patternFill>
    </fill>
    <fill>
      <patternFill patternType="solid">
        <fgColor rgb="FFFFFF00"/>
        <bgColor indexed="64"/>
      </patternFill>
    </fill>
    <fill>
      <patternFill patternType="solid">
        <fgColor rgb="FF00B050"/>
        <bgColor indexed="64"/>
      </patternFill>
    </fill>
    <fill>
      <patternFill patternType="solid">
        <fgColor rgb="FFFFC0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theme="4" tint="0.39997558519241921"/>
      </bottom>
      <diagonal/>
    </border>
    <border>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s>
  <cellStyleXfs count="6">
    <xf numFmtId="0" fontId="0" fillId="0" borderId="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cellStyleXfs>
  <cellXfs count="298">
    <xf numFmtId="0" fontId="0" fillId="0" borderId="0" xfId="0"/>
    <xf numFmtId="0" fontId="0" fillId="0" borderId="0" xfId="0" applyFont="1"/>
    <xf numFmtId="0" fontId="0" fillId="0" borderId="0" xfId="0" applyFill="1"/>
    <xf numFmtId="43" fontId="0" fillId="0" borderId="1" xfId="1" applyFont="1" applyFill="1" applyBorder="1"/>
    <xf numFmtId="0" fontId="0" fillId="0" borderId="1" xfId="0" applyNumberFormat="1" applyFont="1" applyFill="1" applyBorder="1"/>
    <xf numFmtId="0" fontId="0" fillId="0" borderId="1" xfId="0" applyFont="1" applyFill="1" applyBorder="1"/>
    <xf numFmtId="164" fontId="4" fillId="0" borderId="1" xfId="0" applyNumberFormat="1" applyFont="1" applyFill="1" applyBorder="1" applyAlignment="1">
      <alignment horizontal="left" vertical="top"/>
    </xf>
    <xf numFmtId="165" fontId="4" fillId="0" borderId="1" xfId="0" applyNumberFormat="1" applyFont="1" applyFill="1" applyBorder="1" applyAlignment="1">
      <alignment horizontal="right" vertical="top"/>
    </xf>
    <xf numFmtId="0" fontId="2" fillId="2" borderId="1" xfId="0" applyFont="1" applyFill="1" applyBorder="1" applyAlignment="1">
      <alignment horizontal="left" vertical="center" wrapText="1"/>
    </xf>
    <xf numFmtId="0" fontId="2" fillId="3" borderId="1" xfId="0" applyFont="1" applyFill="1" applyBorder="1" applyAlignment="1">
      <alignment horizontal="left" vertical="center" wrapText="1"/>
    </xf>
    <xf numFmtId="0" fontId="2" fillId="3" borderId="1" xfId="0" applyNumberFormat="1" applyFont="1" applyFill="1" applyBorder="1" applyAlignment="1">
      <alignment horizontal="left" vertical="center" wrapText="1"/>
    </xf>
    <xf numFmtId="0" fontId="2" fillId="5" borderId="1" xfId="0" applyFont="1" applyFill="1" applyBorder="1" applyAlignment="1">
      <alignment horizontal="left" vertical="center" wrapText="1"/>
    </xf>
    <xf numFmtId="0" fontId="5" fillId="0" borderId="1" xfId="0" applyNumberFormat="1" applyFont="1" applyFill="1" applyBorder="1"/>
    <xf numFmtId="0" fontId="0" fillId="0" borderId="1" xfId="0" applyFont="1" applyBorder="1"/>
    <xf numFmtId="0" fontId="3" fillId="3" borderId="1" xfId="0" applyFont="1" applyFill="1" applyBorder="1" applyAlignment="1">
      <alignment horizontal="left" vertical="center" wrapText="1"/>
    </xf>
    <xf numFmtId="0" fontId="3" fillId="5" borderId="1" xfId="0" applyFont="1" applyFill="1" applyBorder="1" applyAlignment="1">
      <alignment horizontal="left" vertical="center" wrapText="1"/>
    </xf>
    <xf numFmtId="0" fontId="2" fillId="7" borderId="1" xfId="0" applyFont="1" applyFill="1" applyBorder="1" applyAlignment="1">
      <alignment horizontal="left" vertical="center" wrapText="1"/>
    </xf>
    <xf numFmtId="0" fontId="0" fillId="0" borderId="1" xfId="0" applyBorder="1"/>
    <xf numFmtId="166" fontId="2" fillId="4" borderId="1" xfId="3" applyNumberFormat="1" applyFont="1" applyFill="1" applyBorder="1" applyAlignment="1">
      <alignment horizontal="left" vertical="center" wrapText="1"/>
    </xf>
    <xf numFmtId="166" fontId="0" fillId="0" borderId="1" xfId="3" applyNumberFormat="1" applyFont="1" applyFill="1" applyBorder="1"/>
    <xf numFmtId="166" fontId="4" fillId="0" borderId="1" xfId="3" applyNumberFormat="1" applyFont="1" applyFill="1" applyBorder="1" applyAlignment="1">
      <alignment horizontal="right" vertical="top"/>
    </xf>
    <xf numFmtId="166" fontId="0" fillId="0" borderId="0" xfId="3" applyNumberFormat="1" applyFont="1"/>
    <xf numFmtId="0" fontId="2" fillId="5" borderId="1" xfId="0" applyFont="1" applyFill="1" applyBorder="1" applyAlignment="1">
      <alignment vertical="center" wrapText="1"/>
    </xf>
    <xf numFmtId="0" fontId="2" fillId="0" borderId="0" xfId="0" applyFont="1" applyAlignment="1">
      <alignment vertical="center" wrapText="1"/>
    </xf>
    <xf numFmtId="0" fontId="2" fillId="8" borderId="1" xfId="0" applyFont="1" applyFill="1" applyBorder="1" applyAlignment="1">
      <alignment horizontal="left" vertical="center" wrapText="1"/>
    </xf>
    <xf numFmtId="0" fontId="0" fillId="0" borderId="0" xfId="0" applyNumberFormat="1"/>
    <xf numFmtId="0" fontId="0" fillId="0" borderId="0" xfId="0" applyNumberFormat="1" applyFill="1"/>
    <xf numFmtId="0" fontId="2" fillId="6" borderId="0" xfId="0" applyFont="1" applyFill="1" applyBorder="1" applyAlignment="1">
      <alignment vertical="center" wrapText="1"/>
    </xf>
    <xf numFmtId="0" fontId="0" fillId="0" borderId="1" xfId="0" applyNumberFormat="1" applyFill="1" applyBorder="1"/>
    <xf numFmtId="0" fontId="0" fillId="0" borderId="1" xfId="0" applyFill="1" applyBorder="1"/>
    <xf numFmtId="0" fontId="2" fillId="2" borderId="2" xfId="0" applyFont="1" applyFill="1" applyBorder="1" applyAlignment="1">
      <alignment vertical="center" wrapText="1"/>
    </xf>
    <xf numFmtId="0" fontId="2" fillId="3" borderId="2" xfId="0" applyFont="1" applyFill="1" applyBorder="1" applyAlignment="1">
      <alignment vertical="center" wrapText="1"/>
    </xf>
    <xf numFmtId="0" fontId="2" fillId="3" borderId="2" xfId="0" applyNumberFormat="1" applyFont="1" applyFill="1" applyBorder="1" applyAlignment="1">
      <alignment vertical="center" wrapText="1"/>
    </xf>
    <xf numFmtId="166" fontId="2" fillId="4" borderId="2" xfId="3" applyNumberFormat="1" applyFont="1" applyFill="1" applyBorder="1" applyAlignment="1">
      <alignment vertical="center" wrapText="1"/>
    </xf>
    <xf numFmtId="166" fontId="3" fillId="4" borderId="2" xfId="3" applyNumberFormat="1" applyFont="1" applyFill="1" applyBorder="1" applyAlignment="1">
      <alignment vertical="center" wrapText="1"/>
    </xf>
    <xf numFmtId="0" fontId="2" fillId="5" borderId="2" xfId="0" applyFont="1" applyFill="1" applyBorder="1" applyAlignment="1">
      <alignment vertical="center" wrapText="1"/>
    </xf>
    <xf numFmtId="0" fontId="2" fillId="6" borderId="2" xfId="0" applyFont="1" applyFill="1" applyBorder="1" applyAlignment="1">
      <alignment vertical="center" wrapText="1"/>
    </xf>
    <xf numFmtId="0" fontId="2" fillId="0" borderId="2" xfId="0" applyFont="1" applyFill="1" applyBorder="1" applyAlignment="1">
      <alignment vertical="center" wrapText="1"/>
    </xf>
    <xf numFmtId="0" fontId="2" fillId="0" borderId="1" xfId="0" applyFont="1" applyBorder="1" applyAlignment="1">
      <alignment vertical="center"/>
    </xf>
    <xf numFmtId="166" fontId="0" fillId="0" borderId="1" xfId="3" applyNumberFormat="1" applyFont="1" applyBorder="1"/>
    <xf numFmtId="166" fontId="4" fillId="0" borderId="1" xfId="3" applyNumberFormat="1" applyFont="1" applyFill="1" applyBorder="1" applyAlignment="1">
      <alignment horizontal="left" vertical="top"/>
    </xf>
    <xf numFmtId="167" fontId="0" fillId="0" borderId="1" xfId="0" applyNumberFormat="1" applyFont="1" applyBorder="1"/>
    <xf numFmtId="0" fontId="2" fillId="6" borderId="0" xfId="4" applyNumberFormat="1" applyFont="1" applyFill="1" applyBorder="1" applyAlignment="1">
      <alignment vertical="center" wrapText="1"/>
    </xf>
    <xf numFmtId="0" fontId="0" fillId="0" borderId="1" xfId="4" applyNumberFormat="1" applyFont="1" applyFill="1" applyBorder="1"/>
    <xf numFmtId="0" fontId="0" fillId="0" borderId="0" xfId="4" applyNumberFormat="1" applyFont="1" applyFill="1"/>
    <xf numFmtId="168" fontId="2" fillId="7" borderId="0" xfId="0" applyNumberFormat="1" applyFont="1" applyFill="1" applyBorder="1" applyAlignment="1">
      <alignment vertical="center" wrapText="1"/>
    </xf>
    <xf numFmtId="168" fontId="0" fillId="0" borderId="1" xfId="0" applyNumberFormat="1" applyFont="1" applyFill="1" applyBorder="1"/>
    <xf numFmtId="168" fontId="0" fillId="0" borderId="1" xfId="0" applyNumberFormat="1" applyFont="1" applyBorder="1"/>
    <xf numFmtId="168" fontId="0" fillId="0" borderId="1" xfId="0" applyNumberFormat="1" applyFill="1" applyBorder="1"/>
    <xf numFmtId="168" fontId="0" fillId="0" borderId="0" xfId="0" applyNumberFormat="1" applyFill="1"/>
    <xf numFmtId="167" fontId="2" fillId="0" borderId="2" xfId="0" applyNumberFormat="1" applyFont="1" applyFill="1" applyBorder="1" applyAlignment="1">
      <alignment vertical="center" wrapText="1"/>
    </xf>
    <xf numFmtId="167" fontId="0" fillId="0" borderId="1" xfId="0" applyNumberFormat="1" applyFont="1" applyFill="1" applyBorder="1"/>
    <xf numFmtId="167" fontId="0" fillId="0" borderId="1" xfId="0" applyNumberFormat="1" applyFill="1" applyBorder="1"/>
    <xf numFmtId="167" fontId="0" fillId="0" borderId="0" xfId="0" applyNumberFormat="1" applyFill="1"/>
    <xf numFmtId="168" fontId="2" fillId="7" borderId="1" xfId="0" applyNumberFormat="1" applyFont="1" applyFill="1" applyBorder="1" applyAlignment="1">
      <alignment horizontal="left" vertical="center" wrapText="1"/>
    </xf>
    <xf numFmtId="168" fontId="4" fillId="0" borderId="1" xfId="0" applyNumberFormat="1" applyFont="1" applyFill="1" applyBorder="1" applyAlignment="1">
      <alignment horizontal="right" vertical="top"/>
    </xf>
    <xf numFmtId="169" fontId="2" fillId="7" borderId="1" xfId="0" applyNumberFormat="1" applyFont="1" applyFill="1" applyBorder="1" applyAlignment="1">
      <alignment horizontal="left" vertical="center" wrapText="1"/>
    </xf>
    <xf numFmtId="169" fontId="4" fillId="0" borderId="1" xfId="0" applyNumberFormat="1" applyFont="1" applyFill="1" applyBorder="1" applyAlignment="1">
      <alignment horizontal="right" vertical="top"/>
    </xf>
    <xf numFmtId="169" fontId="0" fillId="0" borderId="1" xfId="0" applyNumberFormat="1" applyFont="1" applyFill="1" applyBorder="1"/>
    <xf numFmtId="169" fontId="0" fillId="0" borderId="1" xfId="0" applyNumberFormat="1" applyFill="1" applyBorder="1"/>
    <xf numFmtId="169" fontId="0" fillId="0" borderId="0" xfId="0" applyNumberFormat="1"/>
    <xf numFmtId="170" fontId="2" fillId="6" borderId="2" xfId="0" applyNumberFormat="1" applyFont="1" applyFill="1" applyBorder="1" applyAlignment="1">
      <alignment vertical="center" wrapText="1"/>
    </xf>
    <xf numFmtId="170" fontId="0" fillId="0" borderId="1" xfId="0" applyNumberFormat="1" applyFill="1" applyBorder="1"/>
    <xf numFmtId="170" fontId="0" fillId="0" borderId="0" xfId="0" applyNumberFormat="1" applyFill="1"/>
    <xf numFmtId="170" fontId="0" fillId="0" borderId="1" xfId="0" applyNumberFormat="1" applyFont="1" applyFill="1" applyBorder="1"/>
    <xf numFmtId="169" fontId="2" fillId="7" borderId="0" xfId="0" applyNumberFormat="1" applyFont="1" applyFill="1" applyBorder="1" applyAlignment="1">
      <alignment vertical="center" wrapText="1"/>
    </xf>
    <xf numFmtId="169" fontId="2" fillId="7" borderId="2" xfId="0" applyNumberFormat="1" applyFont="1" applyFill="1" applyBorder="1" applyAlignment="1">
      <alignment vertical="center" wrapText="1"/>
    </xf>
    <xf numFmtId="169" fontId="0" fillId="0" borderId="0" xfId="0" applyNumberFormat="1" applyFill="1"/>
    <xf numFmtId="170" fontId="0" fillId="0" borderId="1" xfId="0" applyNumberFormat="1" applyFont="1" applyBorder="1"/>
    <xf numFmtId="169" fontId="0" fillId="0" borderId="1" xfId="0" applyNumberFormat="1" applyFont="1" applyBorder="1"/>
    <xf numFmtId="0" fontId="0" fillId="0" borderId="0" xfId="0" pivotButton="1"/>
    <xf numFmtId="0" fontId="0" fillId="0" borderId="0" xfId="0" applyAlignment="1">
      <alignment horizontal="left"/>
    </xf>
    <xf numFmtId="166" fontId="0" fillId="0" borderId="0" xfId="0" applyNumberFormat="1"/>
    <xf numFmtId="0" fontId="0" fillId="0" borderId="0" xfId="0" applyFont="1" applyFill="1" applyBorder="1"/>
    <xf numFmtId="0" fontId="8" fillId="9" borderId="1" xfId="0" applyFont="1" applyFill="1" applyBorder="1" applyAlignment="1">
      <alignment horizontal="center" vertical="center" wrapText="1"/>
    </xf>
    <xf numFmtId="0" fontId="2" fillId="0" borderId="0" xfId="0" applyFont="1"/>
    <xf numFmtId="0" fontId="2" fillId="0" borderId="1" xfId="0" applyFont="1" applyBorder="1" applyAlignment="1">
      <alignment horizontal="center" vertical="center" wrapText="1"/>
    </xf>
    <xf numFmtId="0" fontId="0" fillId="0" borderId="1" xfId="0" applyFont="1" applyBorder="1" applyAlignment="1">
      <alignment horizontal="center" vertical="center" wrapText="1"/>
    </xf>
    <xf numFmtId="3" fontId="0" fillId="0" borderId="1" xfId="0" applyNumberFormat="1" applyFont="1" applyBorder="1" applyAlignment="1">
      <alignment horizontal="center" vertical="center" wrapText="1"/>
    </xf>
    <xf numFmtId="0" fontId="9" fillId="0" borderId="1" xfId="0" quotePrefix="1" applyFont="1" applyBorder="1" applyAlignment="1">
      <alignment horizontal="center" vertical="center" wrapText="1"/>
    </xf>
    <xf numFmtId="171" fontId="0" fillId="0" borderId="1" xfId="3" applyNumberFormat="1" applyFont="1" applyBorder="1" applyAlignment="1">
      <alignment horizontal="center" vertical="center" wrapText="1"/>
    </xf>
    <xf numFmtId="171" fontId="0" fillId="0" borderId="1" xfId="0" applyNumberFormat="1" applyFont="1" applyBorder="1" applyAlignment="1">
      <alignment horizontal="center" vertical="center" wrapText="1"/>
    </xf>
    <xf numFmtId="171" fontId="2" fillId="0" borderId="1" xfId="3" applyNumberFormat="1" applyFont="1" applyBorder="1" applyAlignment="1">
      <alignment horizontal="center" vertical="center" wrapText="1"/>
    </xf>
    <xf numFmtId="171" fontId="2"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0" fontId="2" fillId="10" borderId="4" xfId="0" applyFont="1" applyFill="1" applyBorder="1"/>
    <xf numFmtId="5" fontId="0" fillId="0" borderId="0" xfId="0" applyNumberFormat="1"/>
    <xf numFmtId="4" fontId="0" fillId="0" borderId="0" xfId="0" applyNumberFormat="1"/>
    <xf numFmtId="3" fontId="0" fillId="0" borderId="0" xfId="0" applyNumberFormat="1"/>
    <xf numFmtId="0" fontId="0" fillId="0" borderId="0" xfId="0" applyNumberFormat="1" applyFill="1" applyBorder="1"/>
    <xf numFmtId="166" fontId="0" fillId="0" borderId="0" xfId="3" applyNumberFormat="1" applyFont="1" applyFill="1" applyBorder="1"/>
    <xf numFmtId="168" fontId="0" fillId="0" borderId="0" xfId="0" applyNumberFormat="1" applyFill="1" applyBorder="1"/>
    <xf numFmtId="164" fontId="4" fillId="0" borderId="0" xfId="0" applyNumberFormat="1" applyFont="1" applyFill="1" applyBorder="1" applyAlignment="1">
      <alignment horizontal="left" vertical="top"/>
    </xf>
    <xf numFmtId="0" fontId="0" fillId="0" borderId="0" xfId="0" applyNumberFormat="1" applyFont="1" applyFill="1" applyBorder="1"/>
    <xf numFmtId="168" fontId="5" fillId="0" borderId="0" xfId="0" applyNumberFormat="1" applyFont="1" applyFill="1" applyBorder="1"/>
    <xf numFmtId="165" fontId="10" fillId="11" borderId="1" xfId="0" applyNumberFormat="1" applyFont="1" applyFill="1" applyBorder="1" applyAlignment="1">
      <alignment horizontal="right" vertical="top"/>
    </xf>
    <xf numFmtId="2" fontId="0" fillId="0" borderId="0" xfId="0" applyNumberFormat="1"/>
    <xf numFmtId="170" fontId="0" fillId="0" borderId="0" xfId="0" applyNumberFormat="1" applyFill="1" applyBorder="1"/>
    <xf numFmtId="0" fontId="0" fillId="0" borderId="0" xfId="4" applyNumberFormat="1" applyFont="1" applyFill="1" applyBorder="1"/>
    <xf numFmtId="0" fontId="0" fillId="0" borderId="0" xfId="0" applyBorder="1"/>
    <xf numFmtId="164" fontId="4" fillId="0" borderId="7" xfId="0" applyNumberFormat="1" applyFont="1" applyFill="1" applyBorder="1" applyAlignment="1">
      <alignment horizontal="left" vertical="top"/>
    </xf>
    <xf numFmtId="166" fontId="4" fillId="0" borderId="7" xfId="3" applyNumberFormat="1" applyFont="1" applyFill="1" applyBorder="1" applyAlignment="1">
      <alignment horizontal="right" vertical="top"/>
    </xf>
    <xf numFmtId="166" fontId="0" fillId="0" borderId="7" xfId="3" applyNumberFormat="1" applyFont="1" applyFill="1" applyBorder="1"/>
    <xf numFmtId="168" fontId="4" fillId="0" borderId="7" xfId="0" applyNumberFormat="1" applyFont="1" applyFill="1" applyBorder="1" applyAlignment="1">
      <alignment horizontal="right" vertical="top"/>
    </xf>
    <xf numFmtId="0" fontId="0" fillId="0" borderId="6" xfId="0" applyBorder="1"/>
    <xf numFmtId="0" fontId="2" fillId="0" borderId="6" xfId="0" applyFont="1" applyBorder="1"/>
    <xf numFmtId="5" fontId="0" fillId="0" borderId="6" xfId="0" applyNumberFormat="1" applyBorder="1"/>
    <xf numFmtId="4" fontId="0" fillId="0" borderId="6" xfId="0" applyNumberFormat="1" applyBorder="1"/>
    <xf numFmtId="0" fontId="0" fillId="0" borderId="0" xfId="0" applyBorder="1" applyAlignment="1">
      <alignment horizontal="center"/>
    </xf>
    <xf numFmtId="168" fontId="2" fillId="7" borderId="0" xfId="0" applyNumberFormat="1" applyFont="1" applyFill="1" applyBorder="1" applyAlignment="1">
      <alignment horizontal="left" vertical="center" wrapText="1"/>
    </xf>
    <xf numFmtId="168" fontId="0" fillId="0" borderId="0" xfId="0" applyNumberFormat="1" applyFont="1" applyFill="1" applyBorder="1"/>
    <xf numFmtId="168" fontId="4" fillId="0" borderId="0" xfId="0" applyNumberFormat="1" applyFont="1" applyFill="1" applyBorder="1" applyAlignment="1">
      <alignment horizontal="right" vertical="top"/>
    </xf>
    <xf numFmtId="0" fontId="2" fillId="10" borderId="0" xfId="0" applyFont="1" applyFill="1" applyBorder="1"/>
    <xf numFmtId="0" fontId="2" fillId="6" borderId="0" xfId="0" applyNumberFormat="1" applyFont="1" applyFill="1" applyBorder="1" applyAlignment="1">
      <alignment vertical="center" wrapText="1"/>
    </xf>
    <xf numFmtId="172" fontId="3" fillId="4" borderId="1" xfId="3" applyNumberFormat="1" applyFont="1" applyFill="1" applyBorder="1" applyAlignment="1">
      <alignment vertical="center" wrapText="1"/>
    </xf>
    <xf numFmtId="172" fontId="0" fillId="0" borderId="1" xfId="3" applyNumberFormat="1" applyFont="1" applyFill="1" applyBorder="1"/>
    <xf numFmtId="172" fontId="0" fillId="0" borderId="1" xfId="3" applyNumberFormat="1" applyFont="1" applyBorder="1"/>
    <xf numFmtId="172" fontId="0" fillId="0" borderId="0" xfId="3" applyNumberFormat="1" applyFont="1"/>
    <xf numFmtId="0" fontId="0" fillId="0" borderId="1" xfId="0" applyNumberFormat="1" applyBorder="1"/>
    <xf numFmtId="166" fontId="3" fillId="4" borderId="1" xfId="3" applyNumberFormat="1" applyFont="1" applyFill="1" applyBorder="1" applyAlignment="1">
      <alignment vertical="center" wrapText="1"/>
    </xf>
    <xf numFmtId="0" fontId="2" fillId="6" borderId="1" xfId="0" applyFont="1" applyFill="1" applyBorder="1" applyAlignment="1">
      <alignment vertical="center" wrapText="1"/>
    </xf>
    <xf numFmtId="170" fontId="2" fillId="6" borderId="1" xfId="0" applyNumberFormat="1" applyFont="1" applyFill="1" applyBorder="1" applyAlignment="1">
      <alignment vertical="center" wrapText="1"/>
    </xf>
    <xf numFmtId="0" fontId="2" fillId="6" borderId="1" xfId="0" applyNumberFormat="1" applyFont="1" applyFill="1" applyBorder="1" applyAlignment="1">
      <alignment vertical="center" wrapText="1"/>
    </xf>
    <xf numFmtId="169" fontId="2" fillId="7" borderId="1" xfId="0" applyNumberFormat="1" applyFont="1" applyFill="1" applyBorder="1" applyAlignment="1">
      <alignment vertical="center" wrapText="1"/>
    </xf>
    <xf numFmtId="168" fontId="2" fillId="7" borderId="1" xfId="0" applyNumberFormat="1" applyFont="1" applyFill="1" applyBorder="1" applyAlignment="1">
      <alignment vertical="center" wrapText="1"/>
    </xf>
    <xf numFmtId="0" fontId="2" fillId="0" borderId="1" xfId="0" applyFont="1" applyFill="1" applyBorder="1" applyAlignment="1">
      <alignment vertical="center" wrapText="1"/>
    </xf>
    <xf numFmtId="0" fontId="0" fillId="0" borderId="1" xfId="0" applyNumberFormat="1" applyFont="1" applyBorder="1"/>
    <xf numFmtId="0" fontId="2" fillId="12" borderId="1" xfId="0" applyFont="1" applyFill="1" applyBorder="1" applyAlignment="1">
      <alignment horizontal="left" vertical="center" wrapText="1"/>
    </xf>
    <xf numFmtId="168" fontId="2" fillId="12" borderId="1" xfId="0" applyNumberFormat="1" applyFont="1" applyFill="1" applyBorder="1" applyAlignment="1">
      <alignment horizontal="left" vertical="center" wrapText="1"/>
    </xf>
    <xf numFmtId="168" fontId="0" fillId="0" borderId="1" xfId="0" applyNumberFormat="1" applyBorder="1"/>
    <xf numFmtId="169" fontId="0" fillId="0" borderId="1" xfId="0" applyNumberFormat="1" applyBorder="1"/>
    <xf numFmtId="0" fontId="2" fillId="0" borderId="0" xfId="0" applyFont="1" applyBorder="1"/>
    <xf numFmtId="5" fontId="0" fillId="0" borderId="0" xfId="0" applyNumberFormat="1" applyBorder="1"/>
    <xf numFmtId="4" fontId="0" fillId="0" borderId="0" xfId="0" applyNumberFormat="1" applyBorder="1"/>
    <xf numFmtId="3" fontId="0" fillId="0" borderId="0" xfId="0" applyNumberFormat="1" applyBorder="1"/>
    <xf numFmtId="0" fontId="0" fillId="0" borderId="0" xfId="0" applyFill="1" applyBorder="1"/>
    <xf numFmtId="0" fontId="2" fillId="0" borderId="1" xfId="0" applyNumberFormat="1" applyFont="1" applyFill="1" applyBorder="1" applyAlignment="1">
      <alignment horizontal="right" vertical="center" wrapText="1"/>
    </xf>
    <xf numFmtId="0" fontId="4" fillId="0" borderId="1" xfId="0" applyNumberFormat="1" applyFont="1" applyFill="1" applyBorder="1" applyAlignment="1">
      <alignment horizontal="right" vertical="top"/>
    </xf>
    <xf numFmtId="0" fontId="0" fillId="0" borderId="1" xfId="0" applyNumberFormat="1" applyFont="1" applyFill="1" applyBorder="1" applyAlignment="1">
      <alignment horizontal="right"/>
    </xf>
    <xf numFmtId="0" fontId="0" fillId="0" borderId="1" xfId="0" applyNumberFormat="1" applyFill="1" applyBorder="1" applyAlignment="1">
      <alignment horizontal="right"/>
    </xf>
    <xf numFmtId="0" fontId="0" fillId="0" borderId="1" xfId="0" applyNumberFormat="1" applyBorder="1" applyAlignment="1">
      <alignment horizontal="right"/>
    </xf>
    <xf numFmtId="0" fontId="0" fillId="12" borderId="0" xfId="0" applyFill="1"/>
    <xf numFmtId="5" fontId="0" fillId="12" borderId="0" xfId="0" applyNumberFormat="1" applyFill="1"/>
    <xf numFmtId="4" fontId="0" fillId="12" borderId="0" xfId="0" applyNumberFormat="1" applyFill="1"/>
    <xf numFmtId="2" fontId="0" fillId="12" borderId="0" xfId="0" applyNumberFormat="1" applyFill="1"/>
    <xf numFmtId="0" fontId="0" fillId="12" borderId="1" xfId="0" applyNumberFormat="1" applyFill="1" applyBorder="1"/>
    <xf numFmtId="166" fontId="0" fillId="12" borderId="1" xfId="3" applyNumberFormat="1" applyFont="1" applyFill="1" applyBorder="1"/>
    <xf numFmtId="170" fontId="0" fillId="12" borderId="1" xfId="0" applyNumberFormat="1" applyFill="1" applyBorder="1"/>
    <xf numFmtId="168" fontId="0" fillId="12" borderId="1" xfId="0" applyNumberFormat="1" applyFill="1" applyBorder="1"/>
    <xf numFmtId="0" fontId="0" fillId="12" borderId="1" xfId="4" applyNumberFormat="1" applyFont="1" applyFill="1" applyBorder="1"/>
    <xf numFmtId="170" fontId="0" fillId="12" borderId="9" xfId="0" applyNumberFormat="1" applyFill="1" applyBorder="1"/>
    <xf numFmtId="168" fontId="0" fillId="12" borderId="3" xfId="0" applyNumberFormat="1" applyFill="1" applyBorder="1"/>
    <xf numFmtId="168" fontId="0" fillId="0" borderId="2" xfId="0" applyNumberFormat="1" applyFont="1" applyFill="1" applyBorder="1"/>
    <xf numFmtId="168" fontId="0" fillId="0" borderId="7" xfId="0" applyNumberFormat="1" applyFont="1" applyFill="1" applyBorder="1"/>
    <xf numFmtId="168" fontId="0" fillId="12" borderId="8" xfId="0" applyNumberFormat="1" applyFill="1" applyBorder="1"/>
    <xf numFmtId="4" fontId="0" fillId="12" borderId="8" xfId="0" applyNumberFormat="1" applyFill="1" applyBorder="1"/>
    <xf numFmtId="0" fontId="0" fillId="0" borderId="1" xfId="0" applyNumberFormat="1" applyFont="1" applyBorder="1" applyAlignment="1">
      <alignment horizontal="right"/>
    </xf>
    <xf numFmtId="0" fontId="0" fillId="4" borderId="0" xfId="0" applyFill="1"/>
    <xf numFmtId="5" fontId="0" fillId="4" borderId="0" xfId="0" applyNumberFormat="1" applyFill="1"/>
    <xf numFmtId="4" fontId="0" fillId="4" borderId="0" xfId="0" applyNumberFormat="1" applyFill="1"/>
    <xf numFmtId="2" fontId="0" fillId="4" borderId="0" xfId="0" applyNumberFormat="1" applyFill="1"/>
    <xf numFmtId="0" fontId="0" fillId="4" borderId="1" xfId="0" applyNumberFormat="1" applyFont="1" applyFill="1" applyBorder="1"/>
    <xf numFmtId="166" fontId="0" fillId="4" borderId="1" xfId="3" applyNumberFormat="1" applyFont="1" applyFill="1" applyBorder="1"/>
    <xf numFmtId="170" fontId="0" fillId="4" borderId="1" xfId="0" applyNumberFormat="1" applyFont="1" applyFill="1" applyBorder="1"/>
    <xf numFmtId="168" fontId="0" fillId="4" borderId="1" xfId="0" applyNumberFormat="1" applyFont="1" applyFill="1" applyBorder="1"/>
    <xf numFmtId="0" fontId="0" fillId="4" borderId="1" xfId="4" applyNumberFormat="1" applyFont="1" applyFill="1" applyBorder="1"/>
    <xf numFmtId="0" fontId="0" fillId="4" borderId="1" xfId="0" applyNumberFormat="1" applyFill="1" applyBorder="1"/>
    <xf numFmtId="0" fontId="0" fillId="4" borderId="1" xfId="0" applyFill="1" applyBorder="1"/>
    <xf numFmtId="168" fontId="4" fillId="0" borderId="1" xfId="0" applyNumberFormat="1" applyFont="1" applyFill="1" applyBorder="1" applyAlignment="1">
      <alignment horizontal="left" vertical="top"/>
    </xf>
    <xf numFmtId="168" fontId="4" fillId="13" borderId="1" xfId="0" applyNumberFormat="1" applyFont="1" applyFill="1" applyBorder="1" applyAlignment="1">
      <alignment horizontal="left" vertical="top"/>
    </xf>
    <xf numFmtId="0" fontId="0" fillId="0" borderId="1" xfId="0" applyBorder="1" applyAlignment="1">
      <alignment horizontal="left"/>
    </xf>
    <xf numFmtId="0" fontId="0" fillId="14" borderId="1" xfId="0" applyFont="1" applyFill="1" applyBorder="1"/>
    <xf numFmtId="164" fontId="4" fillId="14" borderId="1" xfId="0" applyNumberFormat="1" applyFont="1" applyFill="1" applyBorder="1" applyAlignment="1">
      <alignment horizontal="left" vertical="top"/>
    </xf>
    <xf numFmtId="166" fontId="4" fillId="14" borderId="1" xfId="3" applyNumberFormat="1" applyFont="1" applyFill="1" applyBorder="1" applyAlignment="1">
      <alignment horizontal="right" vertical="top"/>
    </xf>
    <xf numFmtId="166" fontId="0" fillId="14" borderId="1" xfId="3" applyNumberFormat="1" applyFont="1" applyFill="1" applyBorder="1"/>
    <xf numFmtId="0" fontId="0" fillId="14" borderId="1" xfId="0" applyNumberFormat="1" applyFill="1" applyBorder="1"/>
    <xf numFmtId="168" fontId="0" fillId="14" borderId="1" xfId="0" applyNumberFormat="1" applyFont="1" applyFill="1" applyBorder="1"/>
    <xf numFmtId="168" fontId="4" fillId="14" borderId="1" xfId="0" applyNumberFormat="1" applyFont="1" applyFill="1" applyBorder="1" applyAlignment="1">
      <alignment horizontal="right" vertical="top"/>
    </xf>
    <xf numFmtId="169" fontId="4" fillId="14" borderId="1" xfId="0" applyNumberFormat="1" applyFont="1" applyFill="1" applyBorder="1" applyAlignment="1">
      <alignment horizontal="right" vertical="top"/>
    </xf>
    <xf numFmtId="165" fontId="4" fillId="14" borderId="1" xfId="0" applyNumberFormat="1" applyFont="1" applyFill="1" applyBorder="1" applyAlignment="1">
      <alignment horizontal="right" vertical="top"/>
    </xf>
    <xf numFmtId="0" fontId="4" fillId="14" borderId="1" xfId="0" applyNumberFormat="1" applyFont="1" applyFill="1" applyBorder="1" applyAlignment="1">
      <alignment horizontal="right" vertical="top"/>
    </xf>
    <xf numFmtId="0" fontId="0" fillId="14" borderId="1" xfId="0" applyFill="1" applyBorder="1"/>
    <xf numFmtId="0" fontId="0" fillId="14" borderId="0" xfId="0" applyFill="1"/>
    <xf numFmtId="0" fontId="0" fillId="14" borderId="1" xfId="0" applyNumberFormat="1" applyFont="1" applyFill="1" applyBorder="1"/>
    <xf numFmtId="170" fontId="0" fillId="14" borderId="1" xfId="0" applyNumberFormat="1" applyFill="1" applyBorder="1"/>
    <xf numFmtId="168" fontId="0" fillId="14" borderId="1" xfId="0" applyNumberFormat="1" applyFill="1" applyBorder="1"/>
    <xf numFmtId="0" fontId="0" fillId="15" borderId="1" xfId="0" applyNumberFormat="1" applyFill="1" applyBorder="1"/>
    <xf numFmtId="0" fontId="0" fillId="15" borderId="1" xfId="0" applyFill="1" applyBorder="1"/>
    <xf numFmtId="166" fontId="0" fillId="15" borderId="1" xfId="3" applyNumberFormat="1" applyFont="1" applyFill="1" applyBorder="1"/>
    <xf numFmtId="172" fontId="0" fillId="15" borderId="1" xfId="3" applyNumberFormat="1" applyFont="1" applyFill="1" applyBorder="1"/>
    <xf numFmtId="0" fontId="0" fillId="15" borderId="1" xfId="0" applyFont="1" applyFill="1" applyBorder="1"/>
    <xf numFmtId="170" fontId="0" fillId="15" borderId="1" xfId="0" applyNumberFormat="1" applyFill="1" applyBorder="1"/>
    <xf numFmtId="170" fontId="0" fillId="15" borderId="1" xfId="0" applyNumberFormat="1" applyFont="1" applyFill="1" applyBorder="1"/>
    <xf numFmtId="0" fontId="0" fillId="15" borderId="1" xfId="4" applyNumberFormat="1" applyFont="1" applyFill="1" applyBorder="1"/>
    <xf numFmtId="169" fontId="0" fillId="15" borderId="1" xfId="0" applyNumberFormat="1" applyFill="1" applyBorder="1"/>
    <xf numFmtId="168" fontId="0" fillId="15" borderId="1" xfId="0" applyNumberFormat="1" applyFill="1" applyBorder="1"/>
    <xf numFmtId="167" fontId="0" fillId="15" borderId="1" xfId="0" applyNumberFormat="1" applyFill="1" applyBorder="1"/>
    <xf numFmtId="0" fontId="0" fillId="15" borderId="0" xfId="0" applyNumberFormat="1" applyFill="1"/>
    <xf numFmtId="0" fontId="0" fillId="15" borderId="0" xfId="0" applyFill="1"/>
    <xf numFmtId="0" fontId="0" fillId="15" borderId="1" xfId="0" applyNumberFormat="1" applyFont="1" applyFill="1" applyBorder="1"/>
    <xf numFmtId="168" fontId="0" fillId="15" borderId="1" xfId="0" applyNumberFormat="1" applyFont="1" applyFill="1" applyBorder="1"/>
    <xf numFmtId="168" fontId="9" fillId="15" borderId="1" xfId="0" applyNumberFormat="1" applyFont="1" applyFill="1" applyBorder="1"/>
    <xf numFmtId="169" fontId="0" fillId="15" borderId="1" xfId="0" applyNumberFormat="1" applyFont="1" applyFill="1" applyBorder="1"/>
    <xf numFmtId="0" fontId="0" fillId="15" borderId="1" xfId="0" applyNumberFormat="1" applyFont="1" applyFill="1" applyBorder="1" applyAlignment="1">
      <alignment horizontal="right"/>
    </xf>
    <xf numFmtId="0" fontId="0" fillId="0" borderId="1" xfId="0" applyFont="1" applyBorder="1" applyAlignment="1">
      <alignment horizontal="left"/>
    </xf>
    <xf numFmtId="167" fontId="0" fillId="15" borderId="1" xfId="0" applyNumberFormat="1" applyFont="1" applyFill="1" applyBorder="1"/>
    <xf numFmtId="0" fontId="0" fillId="0" borderId="0" xfId="0" pivotButton="1" applyAlignment="1">
      <alignment wrapText="1"/>
    </xf>
    <xf numFmtId="0" fontId="0" fillId="0" borderId="0" xfId="0" applyAlignment="1">
      <alignment wrapText="1"/>
    </xf>
    <xf numFmtId="0" fontId="0" fillId="6" borderId="1" xfId="0" applyFont="1" applyFill="1" applyBorder="1"/>
    <xf numFmtId="164" fontId="4" fillId="6" borderId="1" xfId="0" applyNumberFormat="1" applyFont="1" applyFill="1" applyBorder="1" applyAlignment="1">
      <alignment horizontal="left" vertical="top"/>
    </xf>
    <xf numFmtId="0" fontId="0" fillId="6" borderId="1" xfId="0" applyNumberFormat="1" applyFill="1" applyBorder="1"/>
    <xf numFmtId="166" fontId="0" fillId="6" borderId="1" xfId="3" applyNumberFormat="1" applyFont="1" applyFill="1" applyBorder="1"/>
    <xf numFmtId="166" fontId="4" fillId="6" borderId="1" xfId="3" applyNumberFormat="1" applyFont="1" applyFill="1" applyBorder="1" applyAlignment="1">
      <alignment horizontal="left" vertical="top"/>
    </xf>
    <xf numFmtId="166" fontId="4" fillId="6" borderId="1" xfId="3" applyNumberFormat="1" applyFont="1" applyFill="1" applyBorder="1" applyAlignment="1">
      <alignment horizontal="right" vertical="top"/>
    </xf>
    <xf numFmtId="172" fontId="0" fillId="6" borderId="1" xfId="3" applyNumberFormat="1" applyFont="1" applyFill="1" applyBorder="1"/>
    <xf numFmtId="170" fontId="0" fillId="6" borderId="1" xfId="0" applyNumberFormat="1" applyFont="1" applyFill="1" applyBorder="1"/>
    <xf numFmtId="0" fontId="0" fillId="6" borderId="1" xfId="4" applyNumberFormat="1" applyFont="1" applyFill="1" applyBorder="1"/>
    <xf numFmtId="169" fontId="0" fillId="6" borderId="1" xfId="0" applyNumberFormat="1" applyFont="1" applyFill="1" applyBorder="1"/>
    <xf numFmtId="168" fontId="0" fillId="6" borderId="1" xfId="0" applyNumberFormat="1" applyFont="1" applyFill="1" applyBorder="1"/>
    <xf numFmtId="167" fontId="0" fillId="6" borderId="1" xfId="0" applyNumberFormat="1" applyFont="1" applyFill="1" applyBorder="1"/>
    <xf numFmtId="0" fontId="0" fillId="6" borderId="0" xfId="0" applyFont="1" applyFill="1"/>
    <xf numFmtId="0" fontId="0" fillId="6" borderId="1" xfId="0" applyNumberFormat="1" applyFont="1" applyFill="1" applyBorder="1"/>
    <xf numFmtId="0" fontId="0" fillId="6" borderId="1" xfId="0" applyFill="1" applyBorder="1"/>
    <xf numFmtId="43" fontId="0" fillId="6" borderId="1" xfId="1" applyFont="1" applyFill="1" applyBorder="1"/>
    <xf numFmtId="170" fontId="0" fillId="6" borderId="1" xfId="0" applyNumberFormat="1" applyFill="1" applyBorder="1"/>
    <xf numFmtId="169" fontId="0" fillId="6" borderId="1" xfId="0" applyNumberFormat="1" applyFill="1" applyBorder="1"/>
    <xf numFmtId="168" fontId="0" fillId="6" borderId="1" xfId="0" applyNumberFormat="1" applyFill="1" applyBorder="1"/>
    <xf numFmtId="0" fontId="0" fillId="6" borderId="0" xfId="0" applyFill="1"/>
    <xf numFmtId="168" fontId="4" fillId="6" borderId="1" xfId="0" applyNumberFormat="1" applyFont="1" applyFill="1" applyBorder="1" applyAlignment="1">
      <alignment horizontal="right" vertical="top"/>
    </xf>
    <xf numFmtId="169" fontId="4" fillId="6" borderId="1" xfId="0" applyNumberFormat="1" applyFont="1" applyFill="1" applyBorder="1" applyAlignment="1">
      <alignment horizontal="right" vertical="top"/>
    </xf>
    <xf numFmtId="165" fontId="4" fillId="6" borderId="1" xfId="0" applyNumberFormat="1" applyFont="1" applyFill="1" applyBorder="1" applyAlignment="1">
      <alignment horizontal="right" vertical="top"/>
    </xf>
    <xf numFmtId="0" fontId="4" fillId="6" borderId="1" xfId="0" applyNumberFormat="1" applyFont="1" applyFill="1" applyBorder="1" applyAlignment="1">
      <alignment horizontal="right" vertical="top"/>
    </xf>
    <xf numFmtId="0" fontId="0" fillId="3" borderId="1" xfId="0" applyFont="1" applyFill="1" applyBorder="1"/>
    <xf numFmtId="164" fontId="4" fillId="3" borderId="1" xfId="0" applyNumberFormat="1" applyFont="1" applyFill="1" applyBorder="1" applyAlignment="1">
      <alignment horizontal="left" vertical="top"/>
    </xf>
    <xf numFmtId="0" fontId="0" fillId="3" borderId="1" xfId="0" applyNumberFormat="1" applyFill="1" applyBorder="1"/>
    <xf numFmtId="166" fontId="4" fillId="3" borderId="1" xfId="3" applyNumberFormat="1" applyFont="1" applyFill="1" applyBorder="1" applyAlignment="1">
      <alignment horizontal="right" vertical="top"/>
    </xf>
    <xf numFmtId="166" fontId="0" fillId="3" borderId="1" xfId="3" applyNumberFormat="1" applyFont="1" applyFill="1" applyBorder="1"/>
    <xf numFmtId="168" fontId="0" fillId="3" borderId="1" xfId="0" applyNumberFormat="1" applyFont="1" applyFill="1" applyBorder="1"/>
    <xf numFmtId="168" fontId="4" fillId="3" borderId="1" xfId="0" applyNumberFormat="1" applyFont="1" applyFill="1" applyBorder="1" applyAlignment="1">
      <alignment horizontal="right" vertical="top"/>
    </xf>
    <xf numFmtId="169" fontId="4" fillId="3" borderId="1" xfId="0" applyNumberFormat="1" applyFont="1" applyFill="1" applyBorder="1" applyAlignment="1">
      <alignment horizontal="right" vertical="top"/>
    </xf>
    <xf numFmtId="165" fontId="4" fillId="3" borderId="1" xfId="0" applyNumberFormat="1" applyFont="1" applyFill="1" applyBorder="1" applyAlignment="1">
      <alignment horizontal="right" vertical="top"/>
    </xf>
    <xf numFmtId="0" fontId="4" fillId="3" borderId="1" xfId="0" applyNumberFormat="1" applyFont="1" applyFill="1" applyBorder="1" applyAlignment="1">
      <alignment horizontal="right" vertical="top"/>
    </xf>
    <xf numFmtId="0" fontId="0" fillId="3" borderId="1" xfId="0" applyFill="1" applyBorder="1"/>
    <xf numFmtId="0" fontId="0" fillId="3" borderId="0" xfId="0" applyFill="1"/>
    <xf numFmtId="168" fontId="4" fillId="3" borderId="1" xfId="0" applyNumberFormat="1" applyFont="1" applyFill="1" applyBorder="1" applyAlignment="1">
      <alignment horizontal="left" vertical="top"/>
    </xf>
    <xf numFmtId="168" fontId="0" fillId="3" borderId="1" xfId="0" applyNumberFormat="1" applyFill="1" applyBorder="1"/>
    <xf numFmtId="169" fontId="0" fillId="3" borderId="1" xfId="0" applyNumberFormat="1" applyFill="1" applyBorder="1"/>
    <xf numFmtId="0" fontId="0" fillId="3" borderId="1" xfId="0" applyNumberFormat="1" applyFill="1" applyBorder="1" applyAlignment="1">
      <alignment horizontal="right"/>
    </xf>
    <xf numFmtId="0" fontId="0" fillId="3" borderId="1" xfId="0" applyNumberFormat="1" applyFont="1" applyFill="1" applyBorder="1"/>
    <xf numFmtId="43" fontId="0" fillId="3" borderId="1" xfId="1" applyFont="1" applyFill="1" applyBorder="1"/>
    <xf numFmtId="0" fontId="0" fillId="0" borderId="0" xfId="0" applyFont="1" applyFill="1"/>
    <xf numFmtId="0" fontId="0" fillId="0" borderId="1" xfId="0" applyFont="1" applyFill="1" applyBorder="1" applyAlignment="1">
      <alignment horizontal="left" vertical="center" wrapText="1"/>
    </xf>
    <xf numFmtId="0" fontId="0" fillId="0" borderId="1" xfId="0" applyNumberFormat="1" applyFont="1" applyFill="1" applyBorder="1" applyAlignment="1">
      <alignment horizontal="left" vertical="center" wrapText="1"/>
    </xf>
    <xf numFmtId="0" fontId="9" fillId="0" borderId="1" xfId="0" applyFont="1" applyFill="1" applyBorder="1" applyAlignment="1">
      <alignment horizontal="left" vertical="center" wrapText="1"/>
    </xf>
    <xf numFmtId="0" fontId="0" fillId="0" borderId="2" xfId="0" applyFont="1" applyFill="1" applyBorder="1" applyAlignment="1">
      <alignment vertical="center" wrapText="1"/>
    </xf>
    <xf numFmtId="0" fontId="0" fillId="0" borderId="1" xfId="0" applyFont="1" applyFill="1" applyBorder="1" applyAlignment="1">
      <alignment vertical="center" wrapText="1"/>
    </xf>
    <xf numFmtId="169" fontId="0" fillId="3" borderId="1" xfId="0" applyNumberFormat="1" applyFont="1" applyFill="1" applyBorder="1"/>
    <xf numFmtId="0" fontId="0" fillId="3" borderId="1" xfId="0" applyNumberFormat="1" applyFont="1" applyFill="1" applyBorder="1" applyAlignment="1">
      <alignment horizontal="right"/>
    </xf>
    <xf numFmtId="0" fontId="2" fillId="3" borderId="10" xfId="0" applyNumberFormat="1" applyFont="1" applyFill="1" applyBorder="1" applyAlignment="1">
      <alignment horizontal="left" vertical="center" wrapText="1"/>
    </xf>
    <xf numFmtId="0" fontId="0" fillId="3" borderId="10" xfId="0" applyNumberFormat="1" applyFill="1" applyBorder="1"/>
    <xf numFmtId="0" fontId="0" fillId="3" borderId="2" xfId="0" applyFill="1" applyBorder="1"/>
    <xf numFmtId="0" fontId="0" fillId="3" borderId="2" xfId="0" applyNumberFormat="1" applyFill="1" applyBorder="1"/>
    <xf numFmtId="164" fontId="4" fillId="3" borderId="2" xfId="0" applyNumberFormat="1" applyFont="1" applyFill="1" applyBorder="1" applyAlignment="1">
      <alignment horizontal="left" vertical="top"/>
    </xf>
    <xf numFmtId="0" fontId="0" fillId="0" borderId="2" xfId="0" applyBorder="1"/>
    <xf numFmtId="0" fontId="0" fillId="3" borderId="7" xfId="0" applyFont="1" applyFill="1" applyBorder="1"/>
    <xf numFmtId="164" fontId="4" fillId="3" borderId="7" xfId="0" applyNumberFormat="1" applyFont="1" applyFill="1" applyBorder="1" applyAlignment="1">
      <alignment horizontal="left" vertical="top"/>
    </xf>
    <xf numFmtId="0" fontId="0" fillId="3" borderId="7" xfId="0" applyNumberFormat="1" applyFill="1" applyBorder="1"/>
    <xf numFmtId="0" fontId="0" fillId="0" borderId="7" xfId="0" applyBorder="1"/>
    <xf numFmtId="0" fontId="0" fillId="3" borderId="7" xfId="0" applyFill="1" applyBorder="1"/>
    <xf numFmtId="0" fontId="0" fillId="6" borderId="2" xfId="0" applyFont="1" applyFill="1" applyBorder="1"/>
    <xf numFmtId="164" fontId="4" fillId="6" borderId="2" xfId="0" applyNumberFormat="1" applyFont="1" applyFill="1" applyBorder="1" applyAlignment="1">
      <alignment horizontal="left" vertical="top"/>
    </xf>
    <xf numFmtId="0" fontId="0" fillId="6" borderId="2" xfId="0" applyNumberFormat="1" applyFill="1" applyBorder="1"/>
    <xf numFmtId="0" fontId="0" fillId="3" borderId="10" xfId="0" applyFill="1" applyBorder="1"/>
    <xf numFmtId="0" fontId="0" fillId="0" borderId="10" xfId="0" applyBorder="1"/>
    <xf numFmtId="0" fontId="0" fillId="6" borderId="7" xfId="0" applyFont="1" applyFill="1" applyBorder="1"/>
    <xf numFmtId="164" fontId="4" fillId="6" borderId="7" xfId="0" applyNumberFormat="1" applyFont="1" applyFill="1" applyBorder="1" applyAlignment="1">
      <alignment horizontal="left" vertical="top"/>
    </xf>
    <xf numFmtId="164" fontId="4" fillId="6" borderId="10" xfId="0" applyNumberFormat="1" applyFont="1" applyFill="1" applyBorder="1" applyAlignment="1">
      <alignment horizontal="left" vertical="top"/>
    </xf>
    <xf numFmtId="0" fontId="0" fillId="6" borderId="10" xfId="0" applyFill="1" applyBorder="1"/>
    <xf numFmtId="0" fontId="0" fillId="3" borderId="10" xfId="0" applyNumberFormat="1" applyFont="1" applyFill="1" applyBorder="1"/>
    <xf numFmtId="164" fontId="4" fillId="16" borderId="10" xfId="0" applyNumberFormat="1" applyFont="1" applyFill="1" applyBorder="1" applyAlignment="1">
      <alignment horizontal="left" vertical="top"/>
    </xf>
    <xf numFmtId="164" fontId="4" fillId="13" borderId="10" xfId="0" applyNumberFormat="1" applyFont="1" applyFill="1" applyBorder="1" applyAlignment="1">
      <alignment horizontal="left" vertical="top"/>
    </xf>
    <xf numFmtId="0" fontId="0" fillId="15" borderId="2" xfId="0" applyNumberFormat="1" applyFill="1" applyBorder="1"/>
    <xf numFmtId="0" fontId="0" fillId="15" borderId="2" xfId="0" applyFill="1" applyBorder="1"/>
    <xf numFmtId="164" fontId="4" fillId="13" borderId="11" xfId="0" applyNumberFormat="1" applyFont="1" applyFill="1" applyBorder="1" applyAlignment="1">
      <alignment horizontal="left" vertical="top"/>
    </xf>
    <xf numFmtId="164" fontId="4" fillId="17" borderId="11" xfId="0" applyNumberFormat="1" applyFont="1" applyFill="1" applyBorder="1" applyAlignment="1">
      <alignment horizontal="left" vertical="top"/>
    </xf>
    <xf numFmtId="0" fontId="0" fillId="17" borderId="10" xfId="0" applyNumberFormat="1" applyFill="1" applyBorder="1"/>
    <xf numFmtId="0" fontId="0" fillId="16" borderId="0" xfId="0" applyFill="1"/>
    <xf numFmtId="0" fontId="0" fillId="13" borderId="0" xfId="0" applyFill="1"/>
    <xf numFmtId="0" fontId="0" fillId="13" borderId="0" xfId="0" applyFill="1" applyBorder="1"/>
    <xf numFmtId="0" fontId="0" fillId="0" borderId="2" xfId="0" applyBorder="1" applyAlignment="1">
      <alignment horizontal="center" wrapText="1"/>
    </xf>
    <xf numFmtId="0" fontId="0" fillId="0" borderId="7" xfId="0" applyBorder="1" applyAlignment="1">
      <alignment horizontal="center" wrapText="1"/>
    </xf>
    <xf numFmtId="0" fontId="0" fillId="14" borderId="2" xfId="0" applyFill="1" applyBorder="1" applyAlignment="1">
      <alignment horizontal="center" wrapText="1"/>
    </xf>
    <xf numFmtId="0" fontId="0" fillId="14" borderId="7" xfId="0" applyFill="1" applyBorder="1" applyAlignment="1">
      <alignment horizontal="center" wrapText="1"/>
    </xf>
    <xf numFmtId="0" fontId="0" fillId="0" borderId="0" xfId="0" applyAlignment="1">
      <alignment horizontal="center"/>
    </xf>
    <xf numFmtId="0" fontId="0" fillId="0" borderId="6" xfId="0" applyBorder="1" applyAlignment="1">
      <alignment horizontal="center"/>
    </xf>
    <xf numFmtId="0" fontId="0" fillId="0" borderId="1" xfId="0" applyFont="1" applyBorder="1" applyAlignment="1">
      <alignment horizontal="center" wrapText="1"/>
    </xf>
    <xf numFmtId="0" fontId="0" fillId="0" borderId="5" xfId="0" applyBorder="1" applyAlignment="1">
      <alignment horizontal="center" vertical="center" wrapText="1"/>
    </xf>
    <xf numFmtId="0" fontId="0" fillId="0" borderId="0" xfId="0" applyAlignment="1">
      <alignment horizontal="center" vertical="center" wrapText="1"/>
    </xf>
  </cellXfs>
  <cellStyles count="6">
    <cellStyle name="Milliers" xfId="1" builtinId="3"/>
    <cellStyle name="Milliers 2" xfId="2"/>
    <cellStyle name="Monétaire" xfId="3" builtinId="4"/>
    <cellStyle name="Normal" xfId="0" builtinId="0"/>
    <cellStyle name="Normal 2" xfId="5"/>
    <cellStyle name="Pourcentage" xfId="4" builtinId="5"/>
  </cellStyles>
  <dxfs count="24">
    <dxf>
      <alignment wrapText="1" readingOrder="0"/>
    </dxf>
    <dxf>
      <alignment wrapText="1" readingOrder="0"/>
    </dxf>
    <dxf>
      <alignment wrapText="0" readingOrder="0"/>
    </dxf>
    <dxf>
      <alignment wrapText="0" readingOrder="0"/>
    </dxf>
    <dxf>
      <alignment wrapText="1" readingOrder="0"/>
    </dxf>
    <dxf>
      <alignment wrapText="1" readingOrder="0"/>
    </dxf>
    <dxf>
      <numFmt numFmtId="166" formatCode="_-* #,##0\ &quot;€&quot;_-;\-* #,##0\ &quot;€&quot;_-;_-* &quot;-&quot;??\ &quot;€&quot;_-;_-@_-"/>
    </dxf>
    <dxf>
      <numFmt numFmtId="172" formatCode="_-* #,##0.0\ &quot;€&quot;_-;\-* #,##0.0\ &quot;€&quot;_-;_-* &quot;-&quot;??\ &quot;€&quot;_-;_-@_-"/>
    </dxf>
    <dxf>
      <numFmt numFmtId="34" formatCode="_-* #,##0.00\ &quot;€&quot;_-;\-* #,##0.00\ &quot;€&quot;_-;_-* &quot;-&quot;??\ &quot;€&quot;_-;_-@_-"/>
    </dxf>
    <dxf>
      <numFmt numFmtId="166" formatCode="_-* #,##0\ &quot;€&quot;_-;\-* #,##0\ &quot;€&quot;_-;_-* &quot;-&quot;??\ &quot;€&quot;_-;_-@_-"/>
    </dxf>
    <dxf>
      <numFmt numFmtId="172" formatCode="_-* #,##0.0\ &quot;€&quot;_-;\-* #,##0.0\ &quot;€&quot;_-;_-* &quot;-&quot;??\ &quot;€&quot;_-;_-@_-"/>
    </dxf>
    <dxf>
      <numFmt numFmtId="34" formatCode="_-* #,##0.00\ &quot;€&quot;_-;\-* #,##0.00\ &quot;€&quot;_-;_-* &quot;-&quot;??\ &quot;€&quot;_-;_-@_-"/>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0000"/>
        </patternFill>
      </fill>
    </dxf>
    <dxf>
      <fill>
        <patternFill>
          <bgColor rgb="FFFFFF00"/>
        </patternFill>
      </fill>
    </dxf>
  </dxfs>
  <tableStyles count="0" defaultTableStyle="TableStyleMedium2" defaultPivotStyle="PivotStyleLight16"/>
  <colors>
    <mruColors>
      <color rgb="FFCEF6FE"/>
      <color rgb="FFF1D5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1"/>
          <c:order val="0"/>
          <c:tx>
            <c:strRef>
              <c:f>'Analyse 1'!$A$16</c:f>
              <c:strCache>
                <c:ptCount val="1"/>
                <c:pt idx="0">
                  <c:v>2017</c:v>
                </c:pt>
              </c:strCache>
            </c:strRef>
          </c:tx>
          <c:spPr>
            <a:solidFill>
              <a:schemeClr val="accent2"/>
            </a:solidFill>
            <a:ln>
              <a:noFill/>
            </a:ln>
            <a:effectLst/>
          </c:spPr>
          <c:invertIfNegative val="0"/>
          <c:cat>
            <c:strRef>
              <c:f>'Analyse 1'!$B$13:$E$13</c:f>
              <c:strCache>
                <c:ptCount val="4"/>
                <c:pt idx="0">
                  <c:v>Coût de l'opération (RES et CF) [k€]</c:v>
                </c:pt>
                <c:pt idx="1">
                  <c:v>Dépenses éligibles [k€]</c:v>
                </c:pt>
                <c:pt idx="2">
                  <c:v>Aide Ademe [M€]</c:v>
                </c:pt>
                <c:pt idx="3">
                  <c:v>Quantité de chaleur valorisée (MWh)</c:v>
                </c:pt>
              </c:strCache>
            </c:strRef>
          </c:cat>
          <c:val>
            <c:numRef>
              <c:f>'Analyse 1'!$B$16:$E$16</c:f>
              <c:numCache>
                <c:formatCode>#\ ##0" k€"</c:formatCode>
                <c:ptCount val="4"/>
                <c:pt idx="0">
                  <c:v>220598.45665047999</c:v>
                </c:pt>
                <c:pt idx="1">
                  <c:v>149890.77611864</c:v>
                </c:pt>
                <c:pt idx="2">
                  <c:v>43787.693399999996</c:v>
                </c:pt>
                <c:pt idx="3" formatCode="#,##0">
                  <c:v>440664</c:v>
                </c:pt>
              </c:numCache>
            </c:numRef>
          </c:val>
          <c:extLst>
            <c:ext xmlns:c16="http://schemas.microsoft.com/office/drawing/2014/chart" uri="{C3380CC4-5D6E-409C-BE32-E72D297353CC}">
              <c16:uniqueId val="{00000001-97AB-42F0-B308-9D4B27A5BBAD}"/>
            </c:ext>
          </c:extLst>
        </c:ser>
        <c:ser>
          <c:idx val="2"/>
          <c:order val="1"/>
          <c:tx>
            <c:strRef>
              <c:f>'Analyse 1'!$A$15</c:f>
              <c:strCache>
                <c:ptCount val="1"/>
                <c:pt idx="0">
                  <c:v>2016</c:v>
                </c:pt>
              </c:strCache>
            </c:strRef>
          </c:tx>
          <c:spPr>
            <a:solidFill>
              <a:schemeClr val="accent3"/>
            </a:solidFill>
            <a:ln>
              <a:noFill/>
            </a:ln>
            <a:effectLst/>
          </c:spPr>
          <c:invertIfNegative val="0"/>
          <c:cat>
            <c:strRef>
              <c:f>'Analyse 1'!$B$13:$E$13</c:f>
              <c:strCache>
                <c:ptCount val="4"/>
                <c:pt idx="0">
                  <c:v>Coût de l'opération (RES et CF) [k€]</c:v>
                </c:pt>
                <c:pt idx="1">
                  <c:v>Dépenses éligibles [k€]</c:v>
                </c:pt>
                <c:pt idx="2">
                  <c:v>Aide Ademe [M€]</c:v>
                </c:pt>
                <c:pt idx="3">
                  <c:v>Quantité de chaleur valorisée (MWh)</c:v>
                </c:pt>
              </c:strCache>
            </c:strRef>
          </c:cat>
          <c:val>
            <c:numRef>
              <c:f>'Analyse 1'!$B$15:$E$15</c:f>
              <c:numCache>
                <c:formatCode>#\ ##0" k€"</c:formatCode>
                <c:ptCount val="4"/>
                <c:pt idx="0">
                  <c:v>106081.90076999999</c:v>
                </c:pt>
                <c:pt idx="1">
                  <c:v>71331.643500000006</c:v>
                </c:pt>
                <c:pt idx="2">
                  <c:v>31296.304199999999</c:v>
                </c:pt>
                <c:pt idx="3" formatCode="#,##0">
                  <c:v>483443</c:v>
                </c:pt>
              </c:numCache>
            </c:numRef>
          </c:val>
          <c:extLst>
            <c:ext xmlns:c16="http://schemas.microsoft.com/office/drawing/2014/chart" uri="{C3380CC4-5D6E-409C-BE32-E72D297353CC}">
              <c16:uniqueId val="{00000002-97AB-42F0-B308-9D4B27A5BBAD}"/>
            </c:ext>
          </c:extLst>
        </c:ser>
        <c:ser>
          <c:idx val="3"/>
          <c:order val="2"/>
          <c:tx>
            <c:strRef>
              <c:f>'Analyse 1'!$A$14</c:f>
              <c:strCache>
                <c:ptCount val="1"/>
                <c:pt idx="0">
                  <c:v>2015</c:v>
                </c:pt>
              </c:strCache>
            </c:strRef>
          </c:tx>
          <c:spPr>
            <a:solidFill>
              <a:schemeClr val="accent4"/>
            </a:solidFill>
            <a:ln>
              <a:noFill/>
            </a:ln>
            <a:effectLst/>
          </c:spPr>
          <c:invertIfNegative val="0"/>
          <c:cat>
            <c:strRef>
              <c:f>'Analyse 1'!$B$13:$E$13</c:f>
              <c:strCache>
                <c:ptCount val="4"/>
                <c:pt idx="0">
                  <c:v>Coût de l'opération (RES et CF) [k€]</c:v>
                </c:pt>
                <c:pt idx="1">
                  <c:v>Dépenses éligibles [k€]</c:v>
                </c:pt>
                <c:pt idx="2">
                  <c:v>Aide Ademe [M€]</c:v>
                </c:pt>
                <c:pt idx="3">
                  <c:v>Quantité de chaleur valorisée (MWh)</c:v>
                </c:pt>
              </c:strCache>
            </c:strRef>
          </c:cat>
          <c:val>
            <c:numRef>
              <c:f>'Analyse 1'!$B$14:$E$14</c:f>
              <c:numCache>
                <c:formatCode>#\ ##0" k€"</c:formatCode>
                <c:ptCount val="4"/>
                <c:pt idx="0">
                  <c:v>111704.81997</c:v>
                </c:pt>
                <c:pt idx="1">
                  <c:v>71507.134000000005</c:v>
                </c:pt>
                <c:pt idx="2">
                  <c:v>17417.303</c:v>
                </c:pt>
                <c:pt idx="3" formatCode="#,##0">
                  <c:v>245416</c:v>
                </c:pt>
              </c:numCache>
            </c:numRef>
          </c:val>
          <c:extLst>
            <c:ext xmlns:c16="http://schemas.microsoft.com/office/drawing/2014/chart" uri="{C3380CC4-5D6E-409C-BE32-E72D297353CC}">
              <c16:uniqueId val="{00000003-97AB-42F0-B308-9D4B27A5BBAD}"/>
            </c:ext>
          </c:extLst>
        </c:ser>
        <c:dLbls>
          <c:showLegendKey val="0"/>
          <c:showVal val="0"/>
          <c:showCatName val="0"/>
          <c:showSerName val="0"/>
          <c:showPercent val="0"/>
          <c:showBubbleSize val="0"/>
        </c:dLbls>
        <c:gapWidth val="219"/>
        <c:overlap val="-27"/>
        <c:axId val="409499520"/>
        <c:axId val="409501056"/>
      </c:barChart>
      <c:catAx>
        <c:axId val="4094995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09501056"/>
        <c:crosses val="autoZero"/>
        <c:auto val="1"/>
        <c:lblAlgn val="ctr"/>
        <c:lblOffset val="100"/>
        <c:noMultiLvlLbl val="0"/>
      </c:catAx>
      <c:valAx>
        <c:axId val="409501056"/>
        <c:scaling>
          <c:orientation val="minMax"/>
        </c:scaling>
        <c:delete val="0"/>
        <c:axPos val="l"/>
        <c:majorGridlines>
          <c:spPr>
            <a:ln w="9525" cap="flat" cmpd="sng" algn="ctr">
              <a:solidFill>
                <a:schemeClr val="tx1">
                  <a:lumMod val="15000"/>
                  <a:lumOff val="85000"/>
                </a:schemeClr>
              </a:solidFill>
              <a:round/>
            </a:ln>
            <a:effectLst/>
          </c:spPr>
        </c:majorGridlines>
        <c:numFmt formatCode="#\ ##0&quot; k€&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094995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[Bilan CF +RES - forum.xlsm]Analyse 2!Tableau croisé dynamique1</c:name>
    <c:fmtId val="0"/>
  </c:pivotSource>
  <c:chart>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pivotFmt>
      <c:pivotFmt>
        <c:idx val="2"/>
        <c:spPr>
          <a:solidFill>
            <a:schemeClr val="accent1"/>
          </a:solidFill>
          <a:ln>
            <a:noFill/>
          </a:ln>
          <a:effectLst/>
        </c:spPr>
        <c:marker>
          <c:symbol val="none"/>
        </c:marker>
      </c:pivotFmt>
      <c:pivotFmt>
        <c:idx val="3"/>
        <c:spPr>
          <a:solidFill>
            <a:schemeClr val="accent1"/>
          </a:solidFill>
          <a:ln>
            <a:noFill/>
          </a:ln>
          <a:effectLst/>
        </c:spPr>
        <c:marker>
          <c:symbol val="none"/>
        </c:marker>
      </c:pivotFmt>
      <c:pivotFmt>
        <c:idx val="4"/>
        <c:spPr>
          <a:solidFill>
            <a:schemeClr val="accent1"/>
          </a:solidFill>
          <a:ln>
            <a:noFill/>
          </a:ln>
          <a:effectLst/>
        </c:spPr>
        <c:marker>
          <c:symbol val="none"/>
        </c:marker>
      </c:pivotFmt>
      <c:pivotFmt>
        <c:idx val="5"/>
        <c:spPr>
          <a:solidFill>
            <a:schemeClr val="accent1"/>
          </a:solidFill>
          <a:ln>
            <a:noFill/>
          </a:ln>
          <a:effectLst/>
        </c:spPr>
        <c:marker>
          <c:symbol val="none"/>
        </c:marker>
      </c:pivotFmt>
      <c:pivotFmt>
        <c:idx val="6"/>
        <c:spPr>
          <a:solidFill>
            <a:schemeClr val="accent1"/>
          </a:solidFill>
          <a:ln>
            <a:noFill/>
          </a:ln>
          <a:effectLst/>
        </c:spPr>
        <c:marker>
          <c:symbol val="none"/>
        </c:marker>
      </c:pivotFmt>
      <c:pivotFmt>
        <c:idx val="7"/>
        <c:spPr>
          <a:solidFill>
            <a:schemeClr val="accent1"/>
          </a:solidFill>
          <a:ln>
            <a:noFill/>
          </a:ln>
          <a:effectLst/>
        </c:spPr>
        <c:marker>
          <c:symbol val="none"/>
        </c:marker>
      </c:pivotFmt>
      <c:pivotFmt>
        <c:idx val="8"/>
        <c:spPr>
          <a:solidFill>
            <a:schemeClr val="accent1"/>
          </a:solidFill>
          <a:ln>
            <a:noFill/>
          </a:ln>
          <a:effectLst/>
        </c:spPr>
        <c:marker>
          <c:symbol val="none"/>
        </c:marker>
      </c:pivotFmt>
    </c:pivotFmts>
    <c:plotArea>
      <c:layout/>
      <c:barChart>
        <c:barDir val="col"/>
        <c:grouping val="clustered"/>
        <c:varyColors val="0"/>
        <c:ser>
          <c:idx val="0"/>
          <c:order val="0"/>
          <c:tx>
            <c:strRef>
              <c:f>'Analyse 2'!$B$3</c:f>
              <c:strCache>
                <c:ptCount val="1"/>
                <c:pt idx="0">
                  <c:v>Somme de Quantité de chaleur valorisée (MWh)</c:v>
                </c:pt>
              </c:strCache>
            </c:strRef>
          </c:tx>
          <c:spPr>
            <a:solidFill>
              <a:schemeClr val="accent1"/>
            </a:solidFill>
            <a:ln>
              <a:noFill/>
            </a:ln>
            <a:effectLst/>
          </c:spPr>
          <c:invertIfNegative val="0"/>
          <c:cat>
            <c:strRef>
              <c:f>'Analyse 2'!$A$4:$A$7</c:f>
              <c:strCache>
                <c:ptCount val="3"/>
                <c:pt idx="0">
                  <c:v>CF</c:v>
                </c:pt>
                <c:pt idx="1">
                  <c:v>CF + RES</c:v>
                </c:pt>
                <c:pt idx="2">
                  <c:v>RES</c:v>
                </c:pt>
              </c:strCache>
            </c:strRef>
          </c:cat>
          <c:val>
            <c:numRef>
              <c:f>'Analyse 2'!$B$4:$B$7</c:f>
              <c:numCache>
                <c:formatCode>General</c:formatCode>
                <c:ptCount val="3"/>
                <c:pt idx="0">
                  <c:v>535013</c:v>
                </c:pt>
                <c:pt idx="1">
                  <c:v>671730</c:v>
                </c:pt>
              </c:numCache>
            </c:numRef>
          </c:val>
          <c:extLst>
            <c:ext xmlns:c16="http://schemas.microsoft.com/office/drawing/2014/chart" uri="{C3380CC4-5D6E-409C-BE32-E72D297353CC}">
              <c16:uniqueId val="{00000000-CFDB-4204-8C89-9DACCF38AFBC}"/>
            </c:ext>
          </c:extLst>
        </c:ser>
        <c:ser>
          <c:idx val="1"/>
          <c:order val="1"/>
          <c:tx>
            <c:strRef>
              <c:f>'Analyse 2'!$C$3</c:f>
              <c:strCache>
                <c:ptCount val="1"/>
                <c:pt idx="0">
                  <c:v>Somme de Quantité annuelle chaleur ENR&amp;R injectée</c:v>
                </c:pt>
              </c:strCache>
            </c:strRef>
          </c:tx>
          <c:spPr>
            <a:solidFill>
              <a:schemeClr val="accent2"/>
            </a:solidFill>
            <a:ln>
              <a:noFill/>
            </a:ln>
            <a:effectLst/>
          </c:spPr>
          <c:invertIfNegative val="0"/>
          <c:cat>
            <c:strRef>
              <c:f>'Analyse 2'!$A$4:$A$7</c:f>
              <c:strCache>
                <c:ptCount val="3"/>
                <c:pt idx="0">
                  <c:v>CF</c:v>
                </c:pt>
                <c:pt idx="1">
                  <c:v>CF + RES</c:v>
                </c:pt>
                <c:pt idx="2">
                  <c:v>RES</c:v>
                </c:pt>
              </c:strCache>
            </c:strRef>
          </c:cat>
          <c:val>
            <c:numRef>
              <c:f>'Analyse 2'!$C$4:$C$7</c:f>
              <c:numCache>
                <c:formatCode>General</c:formatCode>
                <c:ptCount val="3"/>
                <c:pt idx="2">
                  <c:v>699592.98</c:v>
                </c:pt>
              </c:numCache>
            </c:numRef>
          </c:val>
          <c:extLst>
            <c:ext xmlns:c16="http://schemas.microsoft.com/office/drawing/2014/chart" uri="{C3380CC4-5D6E-409C-BE32-E72D297353CC}">
              <c16:uniqueId val="{00000001-CFDB-4204-8C89-9DACCF38AFBC}"/>
            </c:ext>
          </c:extLst>
        </c:ser>
        <c:ser>
          <c:idx val="2"/>
          <c:order val="2"/>
          <c:tx>
            <c:strRef>
              <c:f>'Analyse 2'!$D$3</c:f>
              <c:strCache>
                <c:ptCount val="1"/>
                <c:pt idx="0">
                  <c:v>Somme de Quant.chaleur ENR&amp;R suppl inject extens.</c:v>
                </c:pt>
              </c:strCache>
            </c:strRef>
          </c:tx>
          <c:spPr>
            <a:solidFill>
              <a:schemeClr val="accent3"/>
            </a:solidFill>
            <a:ln>
              <a:noFill/>
            </a:ln>
            <a:effectLst/>
          </c:spPr>
          <c:invertIfNegative val="0"/>
          <c:cat>
            <c:strRef>
              <c:f>'Analyse 2'!$A$4:$A$7</c:f>
              <c:strCache>
                <c:ptCount val="3"/>
                <c:pt idx="0">
                  <c:v>CF</c:v>
                </c:pt>
                <c:pt idx="1">
                  <c:v>CF + RES</c:v>
                </c:pt>
                <c:pt idx="2">
                  <c:v>RES</c:v>
                </c:pt>
              </c:strCache>
            </c:strRef>
          </c:cat>
          <c:val>
            <c:numRef>
              <c:f>'Analyse 2'!$D$4:$D$7</c:f>
              <c:numCache>
                <c:formatCode>General</c:formatCode>
                <c:ptCount val="3"/>
                <c:pt idx="2">
                  <c:v>605799</c:v>
                </c:pt>
              </c:numCache>
            </c:numRef>
          </c:val>
          <c:extLst>
            <c:ext xmlns:c16="http://schemas.microsoft.com/office/drawing/2014/chart" uri="{C3380CC4-5D6E-409C-BE32-E72D297353CC}">
              <c16:uniqueId val="{00000002-CFDB-4204-8C89-9DACCF38AFBC}"/>
            </c:ext>
          </c:extLst>
        </c:ser>
        <c:ser>
          <c:idx val="3"/>
          <c:order val="3"/>
          <c:tx>
            <c:strRef>
              <c:f>'Analyse 2'!$E$3</c:f>
              <c:strCache>
                <c:ptCount val="1"/>
                <c:pt idx="0">
                  <c:v>Somme de Coût de l'opération (CF)</c:v>
                </c:pt>
              </c:strCache>
            </c:strRef>
          </c:tx>
          <c:spPr>
            <a:solidFill>
              <a:schemeClr val="accent4"/>
            </a:solidFill>
            <a:ln>
              <a:noFill/>
            </a:ln>
            <a:effectLst/>
          </c:spPr>
          <c:invertIfNegative val="0"/>
          <c:cat>
            <c:strRef>
              <c:f>'Analyse 2'!$A$4:$A$7</c:f>
              <c:strCache>
                <c:ptCount val="3"/>
                <c:pt idx="0">
                  <c:v>CF</c:v>
                </c:pt>
                <c:pt idx="1">
                  <c:v>CF + RES</c:v>
                </c:pt>
                <c:pt idx="2">
                  <c:v>RES</c:v>
                </c:pt>
              </c:strCache>
            </c:strRef>
          </c:cat>
          <c:val>
            <c:numRef>
              <c:f>'Analyse 2'!$E$4:$E$7</c:f>
              <c:numCache>
                <c:formatCode>General</c:formatCode>
                <c:ptCount val="3"/>
                <c:pt idx="0">
                  <c:v>69791616.600000009</c:v>
                </c:pt>
                <c:pt idx="1">
                  <c:v>58617875</c:v>
                </c:pt>
              </c:numCache>
            </c:numRef>
          </c:val>
          <c:extLst>
            <c:ext xmlns:c16="http://schemas.microsoft.com/office/drawing/2014/chart" uri="{C3380CC4-5D6E-409C-BE32-E72D297353CC}">
              <c16:uniqueId val="{00000003-CFDB-4204-8C89-9DACCF38AFBC}"/>
            </c:ext>
          </c:extLst>
        </c:ser>
        <c:ser>
          <c:idx val="4"/>
          <c:order val="4"/>
          <c:tx>
            <c:strRef>
              <c:f>'Analyse 2'!$F$3</c:f>
              <c:strCache>
                <c:ptCount val="1"/>
                <c:pt idx="0">
                  <c:v>Somme de Dépenses éligibles (CF)</c:v>
                </c:pt>
              </c:strCache>
            </c:strRef>
          </c:tx>
          <c:spPr>
            <a:solidFill>
              <a:schemeClr val="accent5"/>
            </a:solidFill>
            <a:ln>
              <a:noFill/>
            </a:ln>
            <a:effectLst/>
          </c:spPr>
          <c:invertIfNegative val="0"/>
          <c:cat>
            <c:strRef>
              <c:f>'Analyse 2'!$A$4:$A$7</c:f>
              <c:strCache>
                <c:ptCount val="3"/>
                <c:pt idx="0">
                  <c:v>CF</c:v>
                </c:pt>
                <c:pt idx="1">
                  <c:v>CF + RES</c:v>
                </c:pt>
                <c:pt idx="2">
                  <c:v>RES</c:v>
                </c:pt>
              </c:strCache>
            </c:strRef>
          </c:cat>
          <c:val>
            <c:numRef>
              <c:f>'Analyse 2'!$F$4:$F$7</c:f>
              <c:numCache>
                <c:formatCode>General</c:formatCode>
                <c:ptCount val="3"/>
                <c:pt idx="0">
                  <c:v>60999726.750000007</c:v>
                </c:pt>
                <c:pt idx="1">
                  <c:v>31115610</c:v>
                </c:pt>
              </c:numCache>
            </c:numRef>
          </c:val>
          <c:extLst>
            <c:ext xmlns:c16="http://schemas.microsoft.com/office/drawing/2014/chart" uri="{C3380CC4-5D6E-409C-BE32-E72D297353CC}">
              <c16:uniqueId val="{00000004-CFDB-4204-8C89-9DACCF38AFBC}"/>
            </c:ext>
          </c:extLst>
        </c:ser>
        <c:ser>
          <c:idx val="5"/>
          <c:order val="5"/>
          <c:tx>
            <c:strRef>
              <c:f>'Analyse 2'!$G$3</c:f>
              <c:strCache>
                <c:ptCount val="1"/>
                <c:pt idx="0">
                  <c:v>Somme de Aide ADEME (CF)</c:v>
                </c:pt>
              </c:strCache>
            </c:strRef>
          </c:tx>
          <c:spPr>
            <a:solidFill>
              <a:schemeClr val="accent6"/>
            </a:solidFill>
            <a:ln>
              <a:noFill/>
            </a:ln>
            <a:effectLst/>
          </c:spPr>
          <c:invertIfNegative val="0"/>
          <c:cat>
            <c:strRef>
              <c:f>'Analyse 2'!$A$4:$A$7</c:f>
              <c:strCache>
                <c:ptCount val="3"/>
                <c:pt idx="0">
                  <c:v>CF</c:v>
                </c:pt>
                <c:pt idx="1">
                  <c:v>CF + RES</c:v>
                </c:pt>
                <c:pt idx="2">
                  <c:v>RES</c:v>
                </c:pt>
              </c:strCache>
            </c:strRef>
          </c:cat>
          <c:val>
            <c:numRef>
              <c:f>'Analyse 2'!$G$4:$G$7</c:f>
              <c:numCache>
                <c:formatCode>General</c:formatCode>
                <c:ptCount val="3"/>
                <c:pt idx="0">
                  <c:v>9359604.4000000004</c:v>
                </c:pt>
                <c:pt idx="1">
                  <c:v>7905100.2999999998</c:v>
                </c:pt>
              </c:numCache>
            </c:numRef>
          </c:val>
          <c:extLst>
            <c:ext xmlns:c16="http://schemas.microsoft.com/office/drawing/2014/chart" uri="{C3380CC4-5D6E-409C-BE32-E72D297353CC}">
              <c16:uniqueId val="{00000005-CFDB-4204-8C89-9DACCF38AFBC}"/>
            </c:ext>
          </c:extLst>
        </c:ser>
        <c:ser>
          <c:idx val="6"/>
          <c:order val="6"/>
          <c:tx>
            <c:strRef>
              <c:f>'Analyse 2'!$H$3</c:f>
              <c:strCache>
                <c:ptCount val="1"/>
                <c:pt idx="0">
                  <c:v>Somme de Coût de l'opération (RES)</c:v>
                </c:pt>
              </c:strCache>
            </c:strRef>
          </c:tx>
          <c:spPr>
            <a:solidFill>
              <a:schemeClr val="accent1">
                <a:lumMod val="60000"/>
              </a:schemeClr>
            </a:solidFill>
            <a:ln>
              <a:noFill/>
            </a:ln>
            <a:effectLst/>
          </c:spPr>
          <c:invertIfNegative val="0"/>
          <c:cat>
            <c:strRef>
              <c:f>'Analyse 2'!$A$4:$A$7</c:f>
              <c:strCache>
                <c:ptCount val="3"/>
                <c:pt idx="0">
                  <c:v>CF</c:v>
                </c:pt>
                <c:pt idx="1">
                  <c:v>CF + RES</c:v>
                </c:pt>
                <c:pt idx="2">
                  <c:v>RES</c:v>
                </c:pt>
              </c:strCache>
            </c:strRef>
          </c:cat>
          <c:val>
            <c:numRef>
              <c:f>'Analyse 2'!$H$4:$H$7</c:f>
              <c:numCache>
                <c:formatCode>General</c:formatCode>
                <c:ptCount val="3"/>
                <c:pt idx="2">
                  <c:v>215553755.54028803</c:v>
                </c:pt>
              </c:numCache>
            </c:numRef>
          </c:val>
          <c:extLst>
            <c:ext xmlns:c16="http://schemas.microsoft.com/office/drawing/2014/chart" uri="{C3380CC4-5D6E-409C-BE32-E72D297353CC}">
              <c16:uniqueId val="{00000006-CFDB-4204-8C89-9DACCF38AFBC}"/>
            </c:ext>
          </c:extLst>
        </c:ser>
        <c:ser>
          <c:idx val="7"/>
          <c:order val="7"/>
          <c:tx>
            <c:strRef>
              <c:f>'Analyse 2'!$I$3</c:f>
              <c:strCache>
                <c:ptCount val="1"/>
                <c:pt idx="0">
                  <c:v>Somme de Dépenses éligibles (RES)</c:v>
                </c:pt>
              </c:strCache>
            </c:strRef>
          </c:tx>
          <c:spPr>
            <a:solidFill>
              <a:schemeClr val="accent2">
                <a:lumMod val="60000"/>
              </a:schemeClr>
            </a:solidFill>
            <a:ln>
              <a:noFill/>
            </a:ln>
            <a:effectLst/>
          </c:spPr>
          <c:invertIfNegative val="0"/>
          <c:cat>
            <c:strRef>
              <c:f>'Analyse 2'!$A$4:$A$7</c:f>
              <c:strCache>
                <c:ptCount val="3"/>
                <c:pt idx="0">
                  <c:v>CF</c:v>
                </c:pt>
                <c:pt idx="1">
                  <c:v>CF + RES</c:v>
                </c:pt>
                <c:pt idx="2">
                  <c:v>RES</c:v>
                </c:pt>
              </c:strCache>
            </c:strRef>
          </c:cat>
          <c:val>
            <c:numRef>
              <c:f>'Analyse 2'!$I$4:$I$7</c:f>
              <c:numCache>
                <c:formatCode>General</c:formatCode>
                <c:ptCount val="3"/>
                <c:pt idx="2">
                  <c:v>134528897.648848</c:v>
                </c:pt>
              </c:numCache>
            </c:numRef>
          </c:val>
          <c:extLst>
            <c:ext xmlns:c16="http://schemas.microsoft.com/office/drawing/2014/chart" uri="{C3380CC4-5D6E-409C-BE32-E72D297353CC}">
              <c16:uniqueId val="{00000007-CFDB-4204-8C89-9DACCF38AFBC}"/>
            </c:ext>
          </c:extLst>
        </c:ser>
        <c:ser>
          <c:idx val="8"/>
          <c:order val="8"/>
          <c:tx>
            <c:strRef>
              <c:f>'Analyse 2'!$J$3</c:f>
              <c:strCache>
                <c:ptCount val="1"/>
                <c:pt idx="0">
                  <c:v>Somme de Aide ADEME (RES)</c:v>
                </c:pt>
              </c:strCache>
            </c:strRef>
          </c:tx>
          <c:spPr>
            <a:solidFill>
              <a:schemeClr val="accent3">
                <a:lumMod val="60000"/>
              </a:schemeClr>
            </a:solidFill>
            <a:ln>
              <a:noFill/>
            </a:ln>
            <a:effectLst/>
          </c:spPr>
          <c:invertIfNegative val="0"/>
          <c:cat>
            <c:strRef>
              <c:f>'Analyse 2'!$A$4:$A$7</c:f>
              <c:strCache>
                <c:ptCount val="3"/>
                <c:pt idx="0">
                  <c:v>CF</c:v>
                </c:pt>
                <c:pt idx="1">
                  <c:v>CF + RES</c:v>
                </c:pt>
                <c:pt idx="2">
                  <c:v>RES</c:v>
                </c:pt>
              </c:strCache>
            </c:strRef>
          </c:cat>
          <c:val>
            <c:numRef>
              <c:f>'Analyse 2'!$J$4:$J$7</c:f>
              <c:numCache>
                <c:formatCode>General</c:formatCode>
                <c:ptCount val="3"/>
                <c:pt idx="2">
                  <c:v>53101476.399999999</c:v>
                </c:pt>
              </c:numCache>
            </c:numRef>
          </c:val>
          <c:extLst>
            <c:ext xmlns:c16="http://schemas.microsoft.com/office/drawing/2014/chart" uri="{C3380CC4-5D6E-409C-BE32-E72D297353CC}">
              <c16:uniqueId val="{00000008-CFDB-4204-8C89-9DACCF38AFBC}"/>
            </c:ext>
          </c:extLst>
        </c:ser>
        <c:dLbls>
          <c:showLegendKey val="0"/>
          <c:showVal val="0"/>
          <c:showCatName val="0"/>
          <c:showSerName val="0"/>
          <c:showPercent val="0"/>
          <c:showBubbleSize val="0"/>
        </c:dLbls>
        <c:gapWidth val="219"/>
        <c:overlap val="-27"/>
        <c:axId val="366159480"/>
        <c:axId val="366166696"/>
      </c:barChart>
      <c:catAx>
        <c:axId val="3661594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66166696"/>
        <c:crosses val="autoZero"/>
        <c:auto val="1"/>
        <c:lblAlgn val="ctr"/>
        <c:lblOffset val="100"/>
        <c:noMultiLvlLbl val="0"/>
      </c:catAx>
      <c:valAx>
        <c:axId val="3661666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366159480"/>
        <c:crosses val="autoZero"/>
        <c:crossBetween val="between"/>
      </c:valAx>
      <c:spPr>
        <a:noFill/>
        <a:ln>
          <a:noFill/>
        </a:ln>
        <a:effectLst/>
      </c:spPr>
    </c:plotArea>
    <c:legend>
      <c:legendPos val="r"/>
      <c:legendEntry>
        <c:idx val="0"/>
        <c:delete val="1"/>
      </c:legendEntry>
      <c:legendEntry>
        <c:idx val="1"/>
        <c:delete val="1"/>
      </c:legendEntry>
      <c:legendEntry>
        <c:idx val="2"/>
        <c:delete val="1"/>
      </c:legendEntry>
      <c:layout>
        <c:manualLayout>
          <c:xMode val="edge"/>
          <c:yMode val="edge"/>
          <c:x val="0.67025184638966517"/>
          <c:y val="0.1404613469708039"/>
          <c:w val="0.3182621530402554"/>
          <c:h val="0.80423005114051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5</xdr:col>
      <xdr:colOff>295274</xdr:colOff>
      <xdr:row>19</xdr:row>
      <xdr:rowOff>9525</xdr:rowOff>
    </xdr:from>
    <xdr:to>
      <xdr:col>8</xdr:col>
      <xdr:colOff>380999</xdr:colOff>
      <xdr:row>35</xdr:row>
      <xdr:rowOff>47625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1957387</xdr:colOff>
      <xdr:row>6</xdr:row>
      <xdr:rowOff>152400</xdr:rowOff>
    </xdr:from>
    <xdr:to>
      <xdr:col>7</xdr:col>
      <xdr:colOff>76201</xdr:colOff>
      <xdr:row>24</xdr:row>
      <xdr:rowOff>38100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Auteur" refreshedDate="43250.601266898149" createdVersion="6" refreshedVersion="6" minRefreshableVersion="3" recordCount="92">
  <cacheSource type="worksheet">
    <worksheetSource ref="A1:BC93" sheet="Bilan global"/>
  </cacheSource>
  <cacheFields count="55">
    <cacheField name="Exercice d'engagement juridique" numFmtId="0">
      <sharedItems containsSemiMixedTypes="0" containsString="0" containsNumber="1" containsInteger="1" minValue="2015" maxValue="2017" count="3">
        <n v="2015"/>
        <n v="2017"/>
        <n v="2016"/>
      </sharedItems>
    </cacheField>
    <cacheField name="Type de dossier" numFmtId="0">
      <sharedItems containsBlank="1" count="4">
        <m/>
        <s v="CF"/>
        <s v="CF + RES"/>
        <s v="RES"/>
      </sharedItems>
    </cacheField>
    <cacheField name="Code dossier" numFmtId="0">
      <sharedItems count="92">
        <s v="1421C0150-1"/>
        <s v="1521C0191-1"/>
        <s v="1521C0295-1"/>
        <s v="1523C0343-1"/>
        <s v="1525C0165-2"/>
        <s v="1525C0205-2"/>
        <s v="1525C0378-1"/>
        <s v="1526C0104-1"/>
        <s v="1526C0230-1"/>
        <s v="1527C0150-1"/>
        <s v="1531C0075-2"/>
        <s v="1531C0075-3"/>
        <s v="1532C0145-1"/>
        <s v="1534C0063-1"/>
        <s v="1535C0039-1"/>
        <s v="1536C0115-1"/>
        <s v="1538C0197-1"/>
        <s v="1541C0185-1"/>
        <s v="1541C0186-1"/>
        <s v="1541C0204-1"/>
        <s v="1523C0216"/>
        <s v="1641C0456"/>
        <s v="1636C0113"/>
        <s v="1636C0125"/>
        <s v="1636C0120"/>
        <s v="1625C0385"/>
        <s v="17BFC0174"/>
        <s v="17NOC0106"/>
        <s v="1634C0089"/>
        <s v="1636C0127"/>
        <s v="17CLC0032"/>
        <s v="17BFC0141"/>
        <s v="17BFC0142"/>
        <s v="17BFC0303"/>
        <s v="17BFC0304"/>
        <s v="17BRC0192"/>
        <s v="17GEC0524"/>
        <s v="17CLC0128"/>
        <s v="17IFC0049"/>
        <s v="17IFC0161"/>
        <s v="17RAC0146"/>
        <s v="17RAC0210"/>
        <s v="17RAC0212"/>
        <s v="1421C0110"/>
        <s v="1527C0149"/>
        <s v="1535C0250"/>
        <s v="1540C0208"/>
        <s v="1605C0041"/>
        <s v="1641C0428"/>
        <s v="1640C0041"/>
        <s v="1636C0019"/>
        <s v="1620C0142"/>
        <s v="1626C0101"/>
        <s v="1620C0162"/>
        <s v="1620C0297"/>
        <s v="1629C0154"/>
        <s v="1630C0120"/>
        <s v="1639C0152"/>
        <s v="1636C0066"/>
        <s v="1638C0157"/>
        <s v="1627C0119"/>
        <s v="1649C0015"/>
        <s v="1525C0205-1"/>
        <s v="1526C0141-1"/>
        <s v="1430C0212-1"/>
        <s v="1532C0145-2"/>
        <s v="1532C0145-3"/>
        <s v="1437C0368-1"/>
        <s v="1540C0224-1"/>
        <s v="1520C0364-1"/>
        <s v="1531C0038-1"/>
        <s v="1531C0069-1"/>
        <s v="1531C0075-1"/>
        <s v="1437C0421-1"/>
        <s v="1541C0130-1"/>
        <s v="1637C0344"/>
        <s v="1634C0178"/>
        <s v="1535C0246"/>
        <s v="1623C0448"/>
        <s v="1637C0298"/>
        <s v="17IFC0032"/>
        <s v="1623C0060"/>
        <s v="1641C0112"/>
        <s v="17IFC0212"/>
        <s v="1636C0093"/>
        <s v="1541C0151"/>
        <s v="1620C0003"/>
        <s v="1620C0075"/>
        <s v="1527C0223"/>
        <s v="1640C0274"/>
        <s v="1641C0117"/>
        <s v="1641C0143"/>
      </sharedItems>
    </cacheField>
    <cacheField name="UG" numFmtId="0">
      <sharedItems containsBlank="1" count="37">
        <s v="21 - Aquitaine"/>
        <s v="23 - Basse Normandie"/>
        <s v="25 - Bretagne"/>
        <s v="26 - Centre"/>
        <s v="27 - Champagne - Ardenne"/>
        <s v="31 - Ile de France"/>
        <s v="32 - Languedoc Roussillon"/>
        <s v="34 - Lorraine"/>
        <s v="35 - Midi Pyrénées"/>
        <s v="36 - Nord pas de Calais"/>
        <s v="38 - Picardie"/>
        <s v="41 - Rhône Alpes"/>
        <s v="NO-DR Normandie"/>
        <s v="RA-DR Rhône Alpes Auvergne"/>
        <s v="HF-DR Hauts de France"/>
        <s v="BR-DR Bretagne"/>
        <s v="BF-DR Bourgogne Franche Comté"/>
        <s v="GE-DR Grand Est"/>
        <s v="CL-DR Centre Val de Loire"/>
        <s v="IF-DR Ile de France"/>
        <s v="21-DR Aquitaine"/>
        <s v="27-DR Champagne Ardenne"/>
        <s v="35-DR Midi Pyrénées"/>
        <s v="40-DR Provence Alpes Côte d’Azur"/>
        <s v="05-Service Réseaux EnergiesRenouvelables"/>
        <s v="41-DR Rhône Alpes"/>
        <s v="36-DR Nord Pas de Calais"/>
        <s v="20-DR Alsace"/>
        <s v="26-DR Centre"/>
        <s v="29-DR Franche Comté"/>
        <s v="30-DR Haute Normandie"/>
        <s v="39-DR Poitou Charentes"/>
        <s v="38-DR Picardie"/>
        <s v="49-Représentation territoriale - Polynésie Française"/>
        <m/>
        <s v="PL-DR Pays de Loire"/>
        <s v="OC-DR Occitanie"/>
      </sharedItems>
    </cacheField>
    <cacheField name="Instructeur" numFmtId="0">
      <sharedItems/>
    </cacheField>
    <cacheField name="Bénéficiaire" numFmtId="0">
      <sharedItems/>
    </cacheField>
    <cacheField name="Type de bénéficiaire" numFmtId="0">
      <sharedItems containsBlank="1"/>
    </cacheField>
    <cacheField name="Objet" numFmtId="0">
      <sharedItems/>
    </cacheField>
    <cacheField name="Région" numFmtId="0">
      <sharedItems containsBlank="1" count="35">
        <s v="AQUITAINE"/>
        <s v="BASSE NORMANDIE"/>
        <s v="BRETAGNE"/>
        <s v="CENTRE"/>
        <s v="CHAMPAGNE-ARDENNE"/>
        <s v="ILE DE FRANCE"/>
        <s v="LANGUEDOC ROUSSILLON"/>
        <s v="LORRAINE"/>
        <s v="MIDI PYRENEES"/>
        <s v="NORD PAS DE CALAIS"/>
        <s v="NS"/>
        <s v="RHONE ALPES"/>
        <s v="Normandie"/>
        <s v="Auvergne-Rhône-Alpes"/>
        <s v="Hauts-de-France"/>
        <s v="Bourgogne-Franche-Comté"/>
        <s v="Haute-Normandie"/>
        <s v="Grand-Est"/>
        <s v="Centre-Val de Loire"/>
        <s v="Île-de-France"/>
        <s v="Midi-Pyrénées"/>
        <s v="Provence-Alpes-Côte d'Azur"/>
        <s v="Bourgogne"/>
        <s v="Rhône-Alpes"/>
        <s v="Nord-Pas-de-Calais"/>
        <s v="Alsace"/>
        <s v="Franche-Comté"/>
        <s v="Poitou-Charentes"/>
        <s v="Picardie"/>
        <m/>
        <s v="HAUTE NORMANDIE"/>
        <s v="PAYS DE LOIRE"/>
        <s v="PACA"/>
        <s v="Pays de la Loire"/>
        <s v="Occitanie"/>
      </sharedItems>
    </cacheField>
    <cacheField name="Code département" numFmtId="0">
      <sharedItems containsBlank="1"/>
    </cacheField>
    <cacheField name="Département" numFmtId="0">
      <sharedItems containsBlank="1"/>
    </cacheField>
    <cacheField name="Code commune" numFmtId="0">
      <sharedItems containsBlank="1"/>
    </cacheField>
    <cacheField name="Commune" numFmtId="0">
      <sharedItems containsBlank="1"/>
    </cacheField>
    <cacheField name="Coût de l'opération (CF)" numFmtId="0">
      <sharedItems containsString="0" containsBlank="1" containsNumber="1" minValue="28975" maxValue="32475756"/>
    </cacheField>
    <cacheField name="Dépenses éligibles (CF)" numFmtId="0">
      <sharedItems containsString="0" containsBlank="1" containsNumber="1" minValue="26486" maxValue="31524724"/>
    </cacheField>
    <cacheField name="Aide ADEME (CF)" numFmtId="0">
      <sharedItems containsString="0" containsBlank="1" containsNumber="1" minValue="7945" maxValue="1686402"/>
    </cacheField>
    <cacheField name="Coût de l'opération (RES)" numFmtId="166">
      <sharedItems containsString="0" containsBlank="1" containsNumber="1" minValue="133500" maxValue="63373958.540480003"/>
    </cacheField>
    <cacheField name="Dépenses éligibles (RES)" numFmtId="166">
      <sharedItems containsString="0" containsBlank="1" containsNumber="1" minValue="114020" maxValue="27209186"/>
    </cacheField>
    <cacheField name="Aide ADEME (RES)" numFmtId="166">
      <sharedItems containsString="0" containsBlank="1" containsNumber="1" minValue="17190" maxValue="16325512"/>
    </cacheField>
    <cacheField name="N° de convention réseau associée" numFmtId="0">
      <sharedItems containsBlank="1"/>
    </cacheField>
    <cacheField name="Réseau de chaleur ?" numFmtId="0">
      <sharedItems containsBlank="1"/>
    </cacheField>
    <cacheField name="Secteur d'activité du vendeur de chaleur" numFmtId="0">
      <sharedItems containsBlank="1"/>
    </cacheField>
    <cacheField name="Type d'énergie de récupération" numFmtId="0">
      <sharedItems containsBlank="1"/>
    </cacheField>
    <cacheField name="Type de projet" numFmtId="0">
      <sharedItems containsBlank="1"/>
    </cacheField>
    <cacheField name="Type de valorisation" numFmtId="0">
      <sharedItems containsBlank="1"/>
    </cacheField>
    <cacheField name="Niveau de température (°C)" numFmtId="0">
      <sharedItems containsString="0" containsBlank="1" containsNumber="1" containsInteger="1" minValue="100" maxValue="500"/>
    </cacheField>
    <cacheField name="Si remontée niv.therm, conso compresseur" numFmtId="0">
      <sharedItems containsString="0" containsBlank="1" containsNumber="1" containsInteger="1" minValue="0" maxValue="2901"/>
    </cacheField>
    <cacheField name="Quantité de chaleur valorisée (MWh)" numFmtId="0">
      <sharedItems containsString="0" containsBlank="1" containsNumber="1" containsInteger="1" minValue="28" maxValue="150000"/>
    </cacheField>
    <cacheField name="Puissance équipement de récupération (MW)" numFmtId="169">
      <sharedItems containsString="0" containsBlank="1" containsNumber="1" minValue="0" maxValue="773"/>
    </cacheField>
    <cacheField name="Rejet de CO2 évitées (TeqCO2/an)" numFmtId="0">
      <sharedItems containsString="0" containsBlank="1" containsNumber="1" minValue="5" maxValue="38000"/>
    </cacheField>
    <cacheField name="Appel à projet NTE" numFmtId="0">
      <sharedItems containsBlank="1" containsMixedTypes="1" containsNumber="1" containsInteger="1" minValue="0" maxValue="1"/>
    </cacheField>
    <cacheField name="Production frigorifique" numFmtId="0">
      <sharedItems containsNonDate="0" containsString="0" containsBlank="1"/>
    </cacheField>
    <cacheField name="Le projet a-t-il été réalisé ?" numFmtId="0">
      <sharedItems containsNonDate="0" containsString="0" containsBlank="1"/>
    </cacheField>
    <cacheField name="Une solution de télérelève a-t-elle été mise en place ?" numFmtId="0">
      <sharedItems containsNonDate="0" containsString="0" containsBlank="1"/>
    </cacheField>
    <cacheField name="Existe-t-il une fiche EAS  ?" numFmtId="0">
      <sharedItems containsNonDate="0" containsString="0" containsBlank="1"/>
    </cacheField>
    <cacheField name="Montant partenaire (RES)" numFmtId="0">
      <sharedItems containsNonDate="0" containsString="0" containsBlank="1"/>
    </cacheField>
    <cacheField name="Prix de vente moyen après subv (en TTC)" numFmtId="0">
      <sharedItems containsString="0" containsBlank="1" containsNumber="1" containsInteger="1" minValue="0" maxValue="70"/>
    </cacheField>
    <cacheField name="Type de montage juridique" numFmtId="0">
      <sharedItems containsBlank="1"/>
    </cacheField>
    <cacheField name="Catégorie juridique" numFmtId="0">
      <sharedItems containsBlank="1"/>
    </cacheField>
    <cacheField name="Type de fluide caloporteur" numFmtId="0">
      <sharedItems containsBlank="1"/>
    </cacheField>
    <cacheField name="Longueur de l'extension du RC" numFmtId="0">
      <sharedItems containsString="0" containsBlank="1" containsNumber="1" containsInteger="1" minValue="240" maxValue="14150"/>
    </cacheField>
    <cacheField name="Longueur RC créé" numFmtId="0">
      <sharedItems containsString="0" containsBlank="1" containsNumber="1" containsInteger="1" minValue="313" maxValue="30863"/>
    </cacheField>
    <cacheField name="Total longueur de réseau créé/ajouté" numFmtId="0">
      <sharedItems containsString="0" containsBlank="1" containsNumber="1" containsInteger="1" minValue="0" maxValue="30863"/>
    </cacheField>
    <cacheField name="Taux de couverture EnR&amp;R du RC" numFmtId="0">
      <sharedItems containsString="0" containsBlank="1" containsNumber="1" containsInteger="1" minValue="0" maxValue="100"/>
    </cacheField>
    <cacheField name="Rendement de distribution du RC" numFmtId="0">
      <sharedItems containsString="0" containsBlank="1" containsNumber="1" containsInteger="1" minValue="80" maxValue="96"/>
    </cacheField>
    <cacheField name="Puissance souscrite supplém. pour exten." numFmtId="0">
      <sharedItems containsString="0" containsBlank="1" containsNumber="1" minValue="0.52" maxValue="13320"/>
    </cacheField>
    <cacheField name="Puissance souscrite" numFmtId="0">
      <sharedItems containsString="0" containsBlank="1" containsNumber="1" minValue="0" maxValue="60000"/>
    </cacheField>
    <cacheField name="Quantité annuelle chaleur ENR&amp;R injectée" numFmtId="0">
      <sharedItems containsString="0" containsBlank="1" containsNumber="1" minValue="0" maxValue="113333.68"/>
    </cacheField>
    <cacheField name="Quant.chaleur ENR&amp;R suppl inject extens." numFmtId="0">
      <sharedItems containsString="0" containsBlank="1" containsNumber="1" minValue="588" maxValue="323123"/>
    </cacheField>
    <cacheField name="Quantité chaleur injectée dans extension" numFmtId="0">
      <sharedItems containsString="0" containsBlank="1" containsNumber="1" containsInteger="1" minValue="745" maxValue="38779"/>
    </cacheField>
    <cacheField name="Quant chal ENR sup inject extens + exist" numFmtId="0">
      <sharedItems containsString="0" containsBlank="1" containsNumber="1" containsInteger="1" minValue="19522" maxValue="122282"/>
    </cacheField>
    <cacheField name="Nb équivalent logements concernés" numFmtId="0">
      <sharedItems containsString="0" containsBlank="1" containsNumber="1" containsInteger="1" minValue="0" maxValue="13816"/>
    </cacheField>
    <cacheField name="Nombre de sous-stations concernées" numFmtId="0">
      <sharedItems containsString="0" containsBlank="1" containsNumber="1" containsInteger="1" minValue="0" maxValue="78"/>
    </cacheField>
    <cacheField name="commentaire" numFmtId="0">
      <sharedItems containsNonDate="0" containsString="0" containsBlank="1"/>
    </cacheField>
    <cacheField name="Type de réseau" numFmtId="0">
      <sharedItems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Auteur" refreshedDate="43258.389535185182" createdVersion="6" refreshedVersion="6" minRefreshableVersion="3" recordCount="92">
  <cacheSource type="worksheet">
    <worksheetSource ref="A1:BF93" sheet="Bilan global"/>
  </cacheSource>
  <cacheFields count="58">
    <cacheField name="Exercice d'engagement juridique" numFmtId="0">
      <sharedItems containsSemiMixedTypes="0" containsString="0" containsNumber="1" containsInteger="1" minValue="2015" maxValue="2017" count="3">
        <n v="2015"/>
        <n v="2017"/>
        <n v="2016"/>
      </sharedItems>
    </cacheField>
    <cacheField name="Type de dossier" numFmtId="0">
      <sharedItems count="3">
        <s v="CF"/>
        <s v="CF + RES"/>
        <s v="RES"/>
      </sharedItems>
    </cacheField>
    <cacheField name="Code dossier" numFmtId="0">
      <sharedItems/>
    </cacheField>
    <cacheField name="UG" numFmtId="0">
      <sharedItems containsBlank="1"/>
    </cacheField>
    <cacheField name="Instructeur" numFmtId="0">
      <sharedItems/>
    </cacheField>
    <cacheField name="Bénéficiaire" numFmtId="0">
      <sharedItems/>
    </cacheField>
    <cacheField name="Type de bénéficiaire" numFmtId="0">
      <sharedItems containsBlank="1"/>
    </cacheField>
    <cacheField name="Objet" numFmtId="0">
      <sharedItems/>
    </cacheField>
    <cacheField name="Région" numFmtId="0">
      <sharedItems containsBlank="1"/>
    </cacheField>
    <cacheField name="Code département" numFmtId="0">
      <sharedItems containsBlank="1"/>
    </cacheField>
    <cacheField name="Département" numFmtId="0">
      <sharedItems containsBlank="1"/>
    </cacheField>
    <cacheField name="Code commune" numFmtId="0">
      <sharedItems containsBlank="1"/>
    </cacheField>
    <cacheField name="Commune" numFmtId="0">
      <sharedItems containsBlank="1"/>
    </cacheField>
    <cacheField name="Coût de l'opération (CF)" numFmtId="0">
      <sharedItems containsString="0" containsBlank="1" containsNumber="1" minValue="28975" maxValue="32475756"/>
    </cacheField>
    <cacheField name="Dépenses éligibles (CF)" numFmtId="0">
      <sharedItems containsString="0" containsBlank="1" containsNumber="1" minValue="26486" maxValue="31524724"/>
    </cacheField>
    <cacheField name="Aide ADEME (CF)" numFmtId="0">
      <sharedItems containsString="0" containsBlank="1" containsNumber="1" minValue="7945" maxValue="1790212"/>
    </cacheField>
    <cacheField name="N° de convention réseau associée" numFmtId="0">
      <sharedItems containsBlank="1"/>
    </cacheField>
    <cacheField name="Réseau de chaleur ?" numFmtId="0">
      <sharedItems containsBlank="1"/>
    </cacheField>
    <cacheField name="Secteur d'activité du vendeur de chaleur" numFmtId="0">
      <sharedItems containsBlank="1"/>
    </cacheField>
    <cacheField name="Type d'énergie de récupération" numFmtId="0">
      <sharedItems containsBlank="1"/>
    </cacheField>
    <cacheField name="Type de projet" numFmtId="0">
      <sharedItems containsBlank="1"/>
    </cacheField>
    <cacheField name="Type de valorisation" numFmtId="0">
      <sharedItems containsBlank="1"/>
    </cacheField>
    <cacheField name="Niveau de température (°C)" numFmtId="0">
      <sharedItems containsString="0" containsBlank="1" containsNumber="1" containsInteger="1" minValue="100" maxValue="500"/>
    </cacheField>
    <cacheField name="Installation d'une machine thermodynamique ?" numFmtId="0">
      <sharedItems containsBlank="1"/>
    </cacheField>
    <cacheField name="Si installation d'une machine thermo, Consommation du compresseur" numFmtId="0">
      <sharedItems containsString="0" containsBlank="1" containsNumber="1" containsInteger="1" minValue="0" maxValue="2901"/>
    </cacheField>
    <cacheField name="Si installation d'une machine thermo, Quantité de chaleur produite" numFmtId="0">
      <sharedItems containsNonDate="0" containsString="0" containsBlank="1"/>
    </cacheField>
    <cacheField name="Si installation d'une machine thermo, Quantité de froid produit" numFmtId="0">
      <sharedItems containsNonDate="0" containsString="0" containsBlank="1"/>
    </cacheField>
    <cacheField name="Quantité de chaleur valorisée (MWh)" numFmtId="0">
      <sharedItems containsString="0" containsBlank="1" containsNumber="1" containsInteger="1" minValue="28" maxValue="150000"/>
    </cacheField>
    <cacheField name="Puissance équipement de récupération (MW)" numFmtId="0">
      <sharedItems containsString="0" containsBlank="1" containsNumber="1" minValue="0" maxValue="773"/>
    </cacheField>
    <cacheField name="Rejet de CO2 évitées (TeqCO2/an)" numFmtId="0">
      <sharedItems containsString="0" containsBlank="1" containsNumber="1" minValue="5" maxValue="38000"/>
    </cacheField>
    <cacheField name="Appel à projet NTE" numFmtId="0">
      <sharedItems containsBlank="1" containsMixedTypes="1" containsNumber="1" containsInteger="1" minValue="0" maxValue="1"/>
    </cacheField>
    <cacheField name="Le projet a-t-il été réalisé ?" numFmtId="0">
      <sharedItems containsNonDate="0" containsString="0" containsBlank="1"/>
    </cacheField>
    <cacheField name="Une solution de télérelève a-t-elle été mise en place ?" numFmtId="0">
      <sharedItems containsNonDate="0" containsString="0" containsBlank="1"/>
    </cacheField>
    <cacheField name="Existe-t-il une fiche EAS  ?" numFmtId="0">
      <sharedItems containsNonDate="0" containsString="0" containsBlank="1"/>
    </cacheField>
    <cacheField name="Commmantaire" numFmtId="0">
      <sharedItems containsBlank="1"/>
    </cacheField>
    <cacheField name="Coût de l'opération (RES)" numFmtId="0">
      <sharedItems containsString="0" containsBlank="1" containsNumber="1" minValue="133500" maxValue="65694473.810287997"/>
    </cacheField>
    <cacheField name="Dépenses éligibles (RES)" numFmtId="0">
      <sharedItems containsString="0" containsBlank="1" containsNumber="1" minValue="114020" maxValue="27209186" count="29">
        <m/>
        <n v="700000"/>
        <n v="5915323"/>
        <n v="11347842"/>
        <n v="9390100"/>
        <n v="194876"/>
        <n v="114020"/>
        <n v="2463200"/>
        <n v="1171380"/>
        <n v="4584410"/>
        <n v="8869048"/>
        <n v="464000"/>
        <n v="27209186"/>
        <n v="353074"/>
        <n v="6195256.4900000002"/>
        <n v="4550206"/>
        <n v="13450322"/>
        <n v="1433124"/>
        <n v="984977"/>
        <n v="24906011.798847996"/>
        <n v="774123"/>
        <n v="1955000"/>
        <n v="1254074"/>
        <n v="220250"/>
        <n v="186000"/>
        <n v="4558803.3600000003"/>
        <n v="133500"/>
        <n v="943500"/>
        <n v="207291"/>
      </sharedItems>
    </cacheField>
    <cacheField name="Aide ADEME (RES)" numFmtId="0">
      <sharedItems containsString="0" containsBlank="1" containsNumber="1" minValue="17190" maxValue="16325512"/>
    </cacheField>
    <cacheField name="Montant partenaire (RES)" numFmtId="0">
      <sharedItems containsString="0" containsBlank="1" containsNumber="1" containsInteger="1" minValue="0" maxValue="0"/>
    </cacheField>
    <cacheField name="Prix de vente moyen après subv (en TTC)" numFmtId="0">
      <sharedItems containsString="0" containsBlank="1" containsNumber="1" containsInteger="1" minValue="24" maxValue="73"/>
    </cacheField>
    <cacheField name="Type de montage juridique" numFmtId="0">
      <sharedItems containsNonDate="0" containsString="0" containsBlank="1"/>
    </cacheField>
    <cacheField name="Catégorie juridique" numFmtId="0">
      <sharedItems containsNonDate="0" containsString="0" containsBlank="1"/>
    </cacheField>
    <cacheField name="Type de fluide caloporteur" numFmtId="0">
      <sharedItems containsBlank="1"/>
    </cacheField>
    <cacheField name="Longueur de l'extension du RC" numFmtId="0">
      <sharedItems containsString="0" containsBlank="1" containsNumber="1" containsInteger="1" minValue="240" maxValue="38502"/>
    </cacheField>
    <cacheField name="Longueur RC créé" numFmtId="0">
      <sharedItems containsString="0" containsBlank="1" containsNumber="1" containsInteger="1" minValue="387" maxValue="33170"/>
    </cacheField>
    <cacheField name="Total longueur de réseau créé/ajouté" numFmtId="0">
      <sharedItems containsString="0" containsBlank="1" containsNumber="1" containsInteger="1" minValue="240" maxValue="38502"/>
    </cacheField>
    <cacheField name="Taux de couverture EnR&amp;R du RC" numFmtId="0">
      <sharedItems containsString="0" containsBlank="1" containsNumber="1" containsInteger="1" minValue="50" maxValue="100"/>
    </cacheField>
    <cacheField name="Rendement de distribution du RC" numFmtId="0">
      <sharedItems containsString="0" containsBlank="1" containsNumber="1" containsInteger="1" minValue="80" maxValue="95"/>
    </cacheField>
    <cacheField name="Puissance souscrite supplém. pour exten." numFmtId="0">
      <sharedItems containsString="0" containsBlank="1" containsNumber="1" minValue="0.52" maxValue="13320"/>
    </cacheField>
    <cacheField name="Puissance souscrite" numFmtId="0">
      <sharedItems containsString="0" containsBlank="1" containsNumber="1" containsInteger="1" minValue="2" maxValue="60000"/>
    </cacheField>
    <cacheField name="Quantité annuelle chaleur ENR&amp;R injectée" numFmtId="0">
      <sharedItems containsString="0" containsBlank="1" containsNumber="1" minValue="893.3" maxValue="323123"/>
    </cacheField>
    <cacheField name="Quant.chaleur ENR&amp;R suppl inject extens." numFmtId="0">
      <sharedItems containsString="0" containsBlank="1" containsNumber="1" containsInteger="1" minValue="0" maxValue="308299"/>
    </cacheField>
    <cacheField name="Quantité chaleur injectée dans extension" numFmtId="0">
      <sharedItems containsString="0" containsBlank="1" containsNumber="1" containsInteger="1" minValue="745" maxValue="126846"/>
    </cacheField>
    <cacheField name="Quant chal ENR sup inject extens + exist" numFmtId="0">
      <sharedItems containsNonDate="0" containsString="0" containsBlank="1"/>
    </cacheField>
    <cacheField name="Nb équivalent logements concernés" numFmtId="0">
      <sharedItems containsString="0" containsBlank="1" containsNumber="1" containsInteger="1" minValue="0" maxValue="50205"/>
    </cacheField>
    <cacheField name="Nombre de sous-stations concernées" numFmtId="0">
      <sharedItems containsString="0" containsBlank="1" containsNumber="1" containsInteger="1" minValue="1" maxValue="165"/>
    </cacheField>
    <cacheField name="commentaire" numFmtId="0">
      <sharedItems containsBlank="1"/>
    </cacheField>
    <cacheField name="Type de réseau"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2">
  <r>
    <x v="0"/>
    <x v="0"/>
    <x v="0"/>
    <x v="0"/>
    <s v="LABADIOLE-CHASSAGNE Anne"/>
    <s v="LINDT ET SPRÜNGLI"/>
    <m/>
    <s v="Récupération de chaleur fatale sur les eaux usées issues du process de nettoyage"/>
    <x v="0"/>
    <m/>
    <s v="PYRENEES-ATLANTIQUE"/>
    <m/>
    <s v="OLORON-SAINTE-MARIE"/>
    <n v="239854"/>
    <n v="239854"/>
    <m/>
    <m/>
    <m/>
    <m/>
    <m/>
    <s v="Sans création d'un réseau"/>
    <s v="IAGR-Indus.agro-alimentaire"/>
    <s v="Chaleur Industrielle"/>
    <m/>
    <m/>
    <m/>
    <m/>
    <n v="637"/>
    <n v="0.9"/>
    <n v="123"/>
    <s v="N"/>
    <m/>
    <m/>
    <m/>
    <m/>
    <m/>
    <m/>
    <m/>
    <m/>
    <m/>
    <m/>
    <m/>
    <m/>
    <m/>
    <m/>
    <m/>
    <m/>
    <m/>
    <m/>
    <m/>
    <m/>
    <m/>
    <m/>
    <m/>
    <m/>
  </r>
  <r>
    <x v="0"/>
    <x v="0"/>
    <x v="1"/>
    <x v="0"/>
    <s v="LABADIOLE-CHASSAGNE Anne"/>
    <s v="ALCORE BRIGANTINE"/>
    <m/>
    <s v="Récupération et valorisation de chaleur fatale sur les étuves de la zone chaude"/>
    <x v="0"/>
    <m/>
    <s v="PYRENEES-ATLANTIQUE"/>
    <m/>
    <s v="ANGLET"/>
    <n v="466580.5"/>
    <n v="466580.5"/>
    <m/>
    <m/>
    <m/>
    <m/>
    <m/>
    <s v="Sans création d'un réseau"/>
    <s v="Autres secteurs industriels"/>
    <s v="Chaleur Industrielle"/>
    <m/>
    <m/>
    <m/>
    <m/>
    <n v="106"/>
    <n v="0.09"/>
    <n v="17"/>
    <s v="N"/>
    <m/>
    <m/>
    <m/>
    <m/>
    <m/>
    <m/>
    <m/>
    <m/>
    <m/>
    <m/>
    <m/>
    <m/>
    <m/>
    <m/>
    <m/>
    <m/>
    <m/>
    <m/>
    <m/>
    <m/>
    <m/>
    <m/>
    <m/>
    <m/>
  </r>
  <r>
    <x v="0"/>
    <x v="0"/>
    <x v="2"/>
    <x v="0"/>
    <s v="LABADIOLE-CHASSAGNE Anne"/>
    <s v="SIMOREP ET COMPAGNIE"/>
    <m/>
    <s v="Récupération et valorisation de chaleur fatale sur l'eau rejetée par l'atelier de finition"/>
    <x v="0"/>
    <m/>
    <s v="GIRONDE"/>
    <m/>
    <s v="BASSENS"/>
    <n v="220000"/>
    <n v="220000"/>
    <m/>
    <m/>
    <m/>
    <m/>
    <m/>
    <s v="Sans création d'un réseau"/>
    <s v="ICP-Indus. chimiq pharmaceutiq"/>
    <s v="Chaleur Industrielle"/>
    <m/>
    <m/>
    <m/>
    <m/>
    <n v="900"/>
    <n v="0.85"/>
    <n v="342"/>
    <s v="N"/>
    <m/>
    <m/>
    <m/>
    <m/>
    <m/>
    <m/>
    <m/>
    <m/>
    <m/>
    <m/>
    <m/>
    <m/>
    <m/>
    <m/>
    <m/>
    <m/>
    <m/>
    <m/>
    <m/>
    <m/>
    <m/>
    <m/>
    <m/>
    <m/>
  </r>
  <r>
    <x v="0"/>
    <x v="0"/>
    <x v="3"/>
    <x v="1"/>
    <s v="LEFRANCOIS Guillaume"/>
    <s v="COMPAGNIE DES FROMAGES ET RICHEMONTS SITE DE VIRE"/>
    <m/>
    <s v="Compragnie des Fromages  &amp; Richesmonts: valorisation de chaleur fatal, PAC Haute Température Hybride, opération exemplaire."/>
    <x v="1"/>
    <m/>
    <s v="CALVADOS"/>
    <m/>
    <s v="VIRE"/>
    <n v="1555000"/>
    <n v="1555000"/>
    <m/>
    <m/>
    <m/>
    <m/>
    <m/>
    <s v="Sans création d'un réseau"/>
    <s v="IAGR-Indus.agro-alimentaire"/>
    <s v="Chaleur Industrielle"/>
    <m/>
    <m/>
    <m/>
    <m/>
    <n v="5560"/>
    <n v="1.7"/>
    <n v="2775"/>
    <s v="N"/>
    <m/>
    <m/>
    <m/>
    <m/>
    <m/>
    <m/>
    <m/>
    <m/>
    <m/>
    <m/>
    <m/>
    <m/>
    <m/>
    <m/>
    <m/>
    <m/>
    <m/>
    <m/>
    <m/>
    <m/>
    <m/>
    <m/>
    <m/>
    <m/>
  </r>
  <r>
    <x v="0"/>
    <x v="0"/>
    <x v="4"/>
    <x v="2"/>
    <s v="DANVERT Patrick"/>
    <s v="SARL GOUENNOU FRERES"/>
    <m/>
    <s v="AAP Chaleur Fatale 2015 : Accompagnement de projets de récupération et valorisation de chaleur fatale"/>
    <x v="2"/>
    <m/>
    <s v="FINISTERE"/>
    <m/>
    <s v="PLOUGASTEL-DAOULAS"/>
    <n v="575000"/>
    <n v="475000"/>
    <m/>
    <m/>
    <m/>
    <m/>
    <m/>
    <s v="Sans création d'un réseau"/>
    <s v="Autres secteurs industriels"/>
    <s v="Chaleur Industrielle"/>
    <m/>
    <m/>
    <m/>
    <m/>
    <n v="6000"/>
    <n v="0.8"/>
    <n v="40"/>
    <s v="O"/>
    <m/>
    <m/>
    <m/>
    <m/>
    <m/>
    <m/>
    <m/>
    <m/>
    <m/>
    <m/>
    <m/>
    <m/>
    <m/>
    <m/>
    <m/>
    <m/>
    <m/>
    <m/>
    <m/>
    <m/>
    <m/>
    <m/>
    <m/>
    <m/>
  </r>
  <r>
    <x v="0"/>
    <x v="0"/>
    <x v="5"/>
    <x v="2"/>
    <s v="DANVERT Patrick"/>
    <s v="IDEX ENVIRONNEMENT BRETAGNE"/>
    <m/>
    <s v="Création d'un réseau de chaleur - valorisation de la chaleur fatale de l'UVE de Taden pour le rechauffage de serres de culture sur la commune"/>
    <x v="2"/>
    <m/>
    <s v="COTES-D'ARMOR"/>
    <m/>
    <s v="TADEN"/>
    <n v="1797000"/>
    <n v="1797000"/>
    <m/>
    <m/>
    <m/>
    <m/>
    <m/>
    <s v="Avec création d'un réseau"/>
    <s v="UIOM"/>
    <s v="Chaleur UIOM"/>
    <m/>
    <m/>
    <m/>
    <m/>
    <n v="23150"/>
    <n v="9"/>
    <n v="1400"/>
    <s v="N"/>
    <m/>
    <m/>
    <m/>
    <m/>
    <m/>
    <m/>
    <m/>
    <m/>
    <m/>
    <m/>
    <m/>
    <m/>
    <m/>
    <m/>
    <m/>
    <m/>
    <m/>
    <m/>
    <m/>
    <m/>
    <m/>
    <m/>
    <m/>
    <m/>
  </r>
  <r>
    <x v="0"/>
    <x v="0"/>
    <x v="6"/>
    <x v="2"/>
    <s v="DANVERT Patrick"/>
    <s v="DISTILLERIE WARENGHEM"/>
    <m/>
    <s v="AAP RECUPERATION CHALEUR FATALE INVESTISSEMENT"/>
    <x v="2"/>
    <m/>
    <s v="FINISTERE"/>
    <m/>
    <s v="PLABENNEC"/>
    <n v="175000"/>
    <n v="72000"/>
    <m/>
    <m/>
    <m/>
    <m/>
    <m/>
    <s v="Sans création d'un réseau"/>
    <s v="IAGR-Indus.agro-alimentaire"/>
    <s v="Chaleur Industrielle"/>
    <m/>
    <m/>
    <m/>
    <m/>
    <n v="111"/>
    <n v="0.85"/>
    <n v="30"/>
    <s v="N"/>
    <m/>
    <m/>
    <m/>
    <m/>
    <m/>
    <m/>
    <m/>
    <m/>
    <m/>
    <m/>
    <m/>
    <m/>
    <m/>
    <m/>
    <m/>
    <m/>
    <m/>
    <m/>
    <m/>
    <m/>
    <m/>
    <m/>
    <m/>
    <m/>
  </r>
  <r>
    <x v="0"/>
    <x v="0"/>
    <x v="7"/>
    <x v="3"/>
    <s v="CAZAUX Pierre-Louis"/>
    <s v="SCA TISSUE FRANCE"/>
    <m/>
    <s v="l'implantation de 2 récupérations de chaleur pour l'air de combustion d'un brûleur et pour le chauffage de bâtiments de l'usine de Gien (45)"/>
    <x v="3"/>
    <m/>
    <s v="LOIRET"/>
    <m/>
    <s v="GIEN"/>
    <n v="960000"/>
    <n v="500000"/>
    <m/>
    <m/>
    <m/>
    <m/>
    <m/>
    <s v="Sans création d'un réseau"/>
    <s v="PAP-Industrie des papiers-cartons"/>
    <s v="Chaleur Industrielle"/>
    <m/>
    <m/>
    <m/>
    <m/>
    <n v="23510"/>
    <n v="5.4"/>
    <n v="5400"/>
    <s v="N"/>
    <m/>
    <m/>
    <m/>
    <m/>
    <m/>
    <m/>
    <m/>
    <m/>
    <m/>
    <m/>
    <m/>
    <m/>
    <m/>
    <m/>
    <m/>
    <m/>
    <m/>
    <m/>
    <m/>
    <m/>
    <m/>
    <m/>
    <m/>
    <m/>
  </r>
  <r>
    <x v="0"/>
    <x v="0"/>
    <x v="8"/>
    <x v="3"/>
    <s v="CAZAUX Pierre-Louis"/>
    <s v="SEYFERT PAPER SAS"/>
    <m/>
    <s v="la récupération de chaleur sur la sécherie de 2 machines à papier PM8 &amp; PM9"/>
    <x v="3"/>
    <m/>
    <s v="INDRE-ET-LOIRE"/>
    <m/>
    <s v="DESCARTES"/>
    <n v="3511835"/>
    <n v="2628392.5"/>
    <m/>
    <m/>
    <m/>
    <m/>
    <m/>
    <s v="Sans création d'un réseau"/>
    <s v="PAP-Industrie des papiers-cartons"/>
    <s v="Chaleur Industrielle"/>
    <m/>
    <m/>
    <m/>
    <m/>
    <n v="35000"/>
    <n v="6.2"/>
    <n v="10000"/>
    <s v="N"/>
    <m/>
    <m/>
    <m/>
    <m/>
    <m/>
    <m/>
    <m/>
    <m/>
    <m/>
    <m/>
    <m/>
    <m/>
    <m/>
    <m/>
    <m/>
    <m/>
    <m/>
    <m/>
    <m/>
    <m/>
    <m/>
    <m/>
    <m/>
    <m/>
  </r>
  <r>
    <x v="0"/>
    <x v="0"/>
    <x v="9"/>
    <x v="4"/>
    <s v="WYCKHUYSE Axel"/>
    <s v="CHAMTOR"/>
    <m/>
    <s v="Récupération de la chaleur fatale dans les condensats et sur la cogénération"/>
    <x v="4"/>
    <m/>
    <s v="MARNE"/>
    <m/>
    <s v="BAZANCOURT"/>
    <n v="2239306.1"/>
    <n v="2239306.1"/>
    <m/>
    <m/>
    <m/>
    <m/>
    <m/>
    <s v="Sans création d'un réseau"/>
    <s v="IAGR-Indus.agro-alimentaire"/>
    <s v="Chaleur Industrielle"/>
    <m/>
    <m/>
    <m/>
    <m/>
    <n v="22500"/>
    <n v="4.6399999999999997"/>
    <n v="5400"/>
    <s v="N"/>
    <m/>
    <m/>
    <m/>
    <m/>
    <m/>
    <m/>
    <m/>
    <m/>
    <m/>
    <m/>
    <m/>
    <m/>
    <m/>
    <m/>
    <m/>
    <m/>
    <m/>
    <m/>
    <m/>
    <m/>
    <m/>
    <m/>
    <m/>
    <m/>
  </r>
  <r>
    <x v="0"/>
    <x v="0"/>
    <x v="10"/>
    <x v="5"/>
    <s v="CAPOU Olivier"/>
    <s v="KALITA"/>
    <m/>
    <s v="- Récupération de la chaleur fatale du Data-Center GLOBAL SWITCH à Clichy_x000a_- Interconnexion des 2 réseaux de Levallois-Perret : Front de Paris et Front de Seine_x000a_- Réalisation d'une sous-station eau chaude / vapeur CPCU"/>
    <x v="5"/>
    <m/>
    <s v="HAUTS-DE-SEINE"/>
    <m/>
    <s v="LEVALLOIS-PERRET"/>
    <n v="4800188"/>
    <n v="4800188"/>
    <m/>
    <m/>
    <m/>
    <m/>
    <m/>
    <s v="Avec création d'un réseau"/>
    <s v="TERT-Secteur Tertiaire"/>
    <s v="Chaleur Industrielle"/>
    <m/>
    <m/>
    <m/>
    <m/>
    <n v="33267"/>
    <n v="9.5"/>
    <n v="9434"/>
    <s v="N"/>
    <m/>
    <m/>
    <m/>
    <m/>
    <m/>
    <m/>
    <m/>
    <m/>
    <m/>
    <m/>
    <m/>
    <m/>
    <m/>
    <m/>
    <m/>
    <m/>
    <m/>
    <m/>
    <m/>
    <m/>
    <m/>
    <m/>
    <m/>
    <m/>
  </r>
  <r>
    <x v="0"/>
    <x v="0"/>
    <x v="11"/>
    <x v="5"/>
    <s v="CAPOU Olivier"/>
    <s v="KALITA"/>
    <m/>
    <s v="- Récupération de la chaleur fatale du Data-Center GLOBAL SWITCH à Clichy_x000a_- Interconnexion des 2 réseaux de Levallois-Perret : Front de Paris et Front de Seine_x000a_- Réalisation d'une sous-station eau chaude / vapeur CPCU"/>
    <x v="5"/>
    <m/>
    <s v="HAUTS-DE-SEINE"/>
    <m/>
    <s v="LEVALLOIS-PERRET"/>
    <n v="29119284"/>
    <n v="3978248"/>
    <m/>
    <m/>
    <m/>
    <m/>
    <m/>
    <s v="Avec création d'un réseau"/>
    <s v="UIOM"/>
    <s v="Chaleur UIOM"/>
    <m/>
    <m/>
    <m/>
    <m/>
    <n v="53872"/>
    <n v="100"/>
    <n v="15566"/>
    <s v="N"/>
    <m/>
    <m/>
    <m/>
    <m/>
    <m/>
    <m/>
    <m/>
    <m/>
    <m/>
    <m/>
    <m/>
    <m/>
    <m/>
    <m/>
    <m/>
    <m/>
    <m/>
    <m/>
    <m/>
    <m/>
    <m/>
    <m/>
    <m/>
    <m/>
  </r>
  <r>
    <x v="0"/>
    <x v="0"/>
    <x v="12"/>
    <x v="6"/>
    <s v="NIVELEAU Jean-François"/>
    <s v="Recuperation D'Energie De Saint Chely/Union Pour Le Financement Des Economie D'Energie"/>
    <m/>
    <s v="La récupération de chaleur fatale sur le site d'ARCELOR à Saint Chély d'Apcher (48) et la distribution sur réseaux de chaleur interne et urbain"/>
    <x v="6"/>
    <m/>
    <s v="LOZERE"/>
    <m/>
    <s v="SAINT-CHELY-D'APCHER"/>
    <n v="1062000"/>
    <n v="1062000"/>
    <m/>
    <m/>
    <m/>
    <m/>
    <m/>
    <s v="Avec création d'un réseau"/>
    <s v="MET-Industrie des métaux"/>
    <s v="Chaleur Industrielle"/>
    <m/>
    <m/>
    <m/>
    <m/>
    <n v="11888"/>
    <n v="4.8"/>
    <n v="4000"/>
    <s v="N"/>
    <m/>
    <m/>
    <m/>
    <m/>
    <m/>
    <m/>
    <m/>
    <m/>
    <m/>
    <m/>
    <m/>
    <m/>
    <m/>
    <m/>
    <m/>
    <m/>
    <m/>
    <m/>
    <m/>
    <m/>
    <m/>
    <m/>
    <m/>
    <m/>
  </r>
  <r>
    <x v="0"/>
    <x v="0"/>
    <x v="13"/>
    <x v="7"/>
    <s v="DORST Marie-Christine"/>
    <s v="KIMBERLY CLARK"/>
    <m/>
    <s v="Récupération de chaleur fatale sur une tour de refroidissement  en papeterie pour chauffage de l'atelier machine à papier"/>
    <x v="7"/>
    <m/>
    <s v="MEURTHE-ET-MOSELLE"/>
    <m/>
    <s v="VILLEY-SAINT-ETIENNE"/>
    <n v="1070181"/>
    <n v="868358.9"/>
    <m/>
    <m/>
    <m/>
    <m/>
    <m/>
    <s v="Sans création d'un réseau"/>
    <s v="PAP-Industrie des papiers-cartons"/>
    <s v="Chaleur Industrielle"/>
    <m/>
    <m/>
    <m/>
    <m/>
    <n v="10500"/>
    <n v="2.7"/>
    <n v="2800"/>
    <s v="N"/>
    <m/>
    <m/>
    <m/>
    <m/>
    <m/>
    <m/>
    <m/>
    <m/>
    <m/>
    <m/>
    <m/>
    <m/>
    <m/>
    <m/>
    <m/>
    <m/>
    <m/>
    <m/>
    <m/>
    <m/>
    <m/>
    <m/>
    <m/>
    <m/>
  </r>
  <r>
    <x v="0"/>
    <x v="0"/>
    <x v="14"/>
    <x v="8"/>
    <s v="DE MAULEON Thierry"/>
    <s v="THERMES DE LUZ SAINT SAUVEUR"/>
    <m/>
    <s v="Mise en place d'une PAC aux thermes Luzéa de Luz Saint Sauveur"/>
    <x v="8"/>
    <m/>
    <s v="HAUTES-PYRENEES"/>
    <m/>
    <s v="LUZ-SAINT-SAUVEUR"/>
    <n v="324989"/>
    <n v="324989"/>
    <m/>
    <m/>
    <m/>
    <m/>
    <m/>
    <s v="Sans création d'un réseau"/>
    <s v="TERT-Secteur Tertiaire"/>
    <s v="STEP"/>
    <m/>
    <m/>
    <m/>
    <m/>
    <n v="650"/>
    <n v="0.12"/>
    <n v="30"/>
    <s v="N"/>
    <m/>
    <m/>
    <m/>
    <m/>
    <m/>
    <m/>
    <m/>
    <m/>
    <m/>
    <m/>
    <m/>
    <m/>
    <m/>
    <m/>
    <m/>
    <m/>
    <m/>
    <m/>
    <m/>
    <m/>
    <m/>
    <m/>
    <m/>
    <m/>
  </r>
  <r>
    <x v="0"/>
    <x v="0"/>
    <x v="15"/>
    <x v="9"/>
    <s v="GOLEBIOWSKI Serge"/>
    <s v="SICAL"/>
    <m/>
    <s v="Installation d'une hotte pour capter les buées chaudes et humides de la sécherie et valorisation de la chaleur en salle machine pour le chauffage du local de la Société SICAL à Lumbres dans le cadre du Fonds chaleur renouvelable"/>
    <x v="9"/>
    <m/>
    <s v="PAS-DE-CALAIS"/>
    <m/>
    <s v="LUMBRES"/>
    <n v="746320"/>
    <n v="746320"/>
    <m/>
    <m/>
    <m/>
    <m/>
    <m/>
    <s v="Sans création d'un réseau"/>
    <s v="PAP-Industrie des papiers-cartons"/>
    <s v="Chaleur Industrielle"/>
    <m/>
    <m/>
    <m/>
    <m/>
    <n v="4184"/>
    <n v="0.48"/>
    <n v="1008"/>
    <s v="N"/>
    <m/>
    <m/>
    <m/>
    <m/>
    <m/>
    <m/>
    <m/>
    <m/>
    <m/>
    <m/>
    <m/>
    <m/>
    <m/>
    <m/>
    <m/>
    <m/>
    <m/>
    <m/>
    <m/>
    <m/>
    <m/>
    <m/>
    <m/>
    <m/>
  </r>
  <r>
    <x v="0"/>
    <x v="0"/>
    <x v="16"/>
    <x v="10"/>
    <s v="BAHMANI PIASECZNY Iman"/>
    <s v="TEREOS"/>
    <m/>
    <s v="Récupération de chaleur fatale"/>
    <x v="10"/>
    <m/>
    <s v=""/>
    <m/>
    <s v=""/>
    <n v="1436570"/>
    <n v="1436570"/>
    <m/>
    <m/>
    <m/>
    <m/>
    <m/>
    <s v=""/>
    <s v="IAGR-Indus.agro-alimentaire"/>
    <s v="Chaleur Industrielle"/>
    <m/>
    <m/>
    <m/>
    <m/>
    <n v="13246"/>
    <n v="4.6399999999999997"/>
    <n v="2850"/>
    <s v="N"/>
    <m/>
    <m/>
    <m/>
    <m/>
    <m/>
    <m/>
    <m/>
    <m/>
    <m/>
    <m/>
    <m/>
    <m/>
    <m/>
    <m/>
    <m/>
    <m/>
    <m/>
    <m/>
    <m/>
    <m/>
    <m/>
    <m/>
    <m/>
    <m/>
  </r>
  <r>
    <x v="0"/>
    <x v="0"/>
    <x v="17"/>
    <x v="11"/>
    <s v="GILLET Olivier"/>
    <s v="STIMERGY"/>
    <m/>
    <s v="Opération exemplaire de maîtrise de l'Energie - AAP 2015 - récupération de chaleur sur 5 serveurs informatiques pour chauffer l'ECS du Campus Minatec à Grenoble (38)"/>
    <x v="11"/>
    <m/>
    <s v="ISERE"/>
    <m/>
    <s v="GRENOBLE"/>
    <n v="124953"/>
    <n v="124953"/>
    <m/>
    <m/>
    <m/>
    <m/>
    <m/>
    <s v="Sans création d'un réseau"/>
    <s v="TERT-Secteur Tertiaire"/>
    <s v="Chaleur Industrielle"/>
    <m/>
    <m/>
    <m/>
    <m/>
    <n v="140"/>
    <n v="0.02"/>
    <n v="40"/>
    <s v="N"/>
    <m/>
    <m/>
    <m/>
    <m/>
    <m/>
    <m/>
    <m/>
    <m/>
    <m/>
    <m/>
    <m/>
    <m/>
    <m/>
    <m/>
    <m/>
    <m/>
    <m/>
    <m/>
    <m/>
    <m/>
    <m/>
    <m/>
    <m/>
    <m/>
  </r>
  <r>
    <x v="0"/>
    <x v="0"/>
    <x v="18"/>
    <x v="11"/>
    <s v="GILLET Olivier"/>
    <s v="STIMERGY"/>
    <m/>
    <s v="Opération exemplaire de maîtrise de l'Energie - AAP 2015 - récupération de chaleur sur un serveur informatique pour chauffer l'ECS de logements sociaux à Echirolles (38)"/>
    <x v="11"/>
    <m/>
    <s v="ISERE"/>
    <m/>
    <s v="ECHIROLLES"/>
    <n v="28975"/>
    <n v="28975"/>
    <m/>
    <m/>
    <m/>
    <m/>
    <m/>
    <s v="Sans création d'un réseau"/>
    <s v="TERT-Secteur Tertiaire"/>
    <s v="Chaleur Industrielle"/>
    <m/>
    <m/>
    <m/>
    <m/>
    <n v="28"/>
    <n v="0.01"/>
    <n v="5"/>
    <s v="N"/>
    <m/>
    <m/>
    <m/>
    <m/>
    <m/>
    <m/>
    <m/>
    <m/>
    <m/>
    <m/>
    <m/>
    <m/>
    <m/>
    <m/>
    <m/>
    <m/>
    <m/>
    <m/>
    <m/>
    <m/>
    <m/>
    <m/>
    <m/>
    <m/>
  </r>
  <r>
    <x v="0"/>
    <x v="0"/>
    <x v="19"/>
    <x v="11"/>
    <s v="GILLET Olivier"/>
    <s v="SCAELEC"/>
    <m/>
    <s v="Opération exemplaire de maîtrise de l'Energie - AAP 2015 - Récupération d¿énergie sur process &amp; air comprimé et gestion intelligente du renouvellement d¿air en industrie à La Ricamarie (42)"/>
    <x v="11"/>
    <m/>
    <s v="LOIRE"/>
    <m/>
    <s v="RICAMARIE"/>
    <n v="84700"/>
    <n v="68200"/>
    <m/>
    <m/>
    <m/>
    <m/>
    <m/>
    <s v="Sans création d'un réseau"/>
    <s v="Autres secteurs industriels"/>
    <s v="Chaleur Industrielle"/>
    <m/>
    <m/>
    <m/>
    <m/>
    <n v="167"/>
    <n v="0.04"/>
    <n v="35"/>
    <s v="N"/>
    <m/>
    <m/>
    <m/>
    <m/>
    <m/>
    <m/>
    <m/>
    <m/>
    <m/>
    <m/>
    <m/>
    <m/>
    <m/>
    <m/>
    <m/>
    <m/>
    <m/>
    <m/>
    <m/>
    <m/>
    <m/>
    <m/>
    <m/>
    <m/>
  </r>
  <r>
    <x v="1"/>
    <x v="1"/>
    <x v="20"/>
    <x v="12"/>
    <s v="LEFRANCOIS Guillaume"/>
    <s v="STE POUR L'INCINERATION DE RESIDUS URBAI"/>
    <s v="PRIVE-Privé"/>
    <s v="Optimisation énergétique et valorisation de la chaleur fatale de l'usine d'incinération de la SIRAC à Colombelles (14)"/>
    <x v="12"/>
    <s v="14"/>
    <s v="CALVADOS"/>
    <s v="14167"/>
    <s v="Colombelles"/>
    <n v="1752935"/>
    <n v="1752935"/>
    <n v="300000"/>
    <m/>
    <m/>
    <m/>
    <m/>
    <s v="SANS-Sans création d'un réseau"/>
    <s v="UIOM"/>
    <s v="CHALF-Chaleur fatale"/>
    <s v="récup seule"/>
    <s v="externe"/>
    <n v="100"/>
    <n v="0"/>
    <n v="30362"/>
    <n v="3.7"/>
    <n v="5100"/>
    <n v="0"/>
    <m/>
    <m/>
    <m/>
    <m/>
    <m/>
    <m/>
    <m/>
    <m/>
    <m/>
    <m/>
    <m/>
    <m/>
    <m/>
    <m/>
    <m/>
    <m/>
    <m/>
    <m/>
    <m/>
    <m/>
    <m/>
    <m/>
    <m/>
    <m/>
  </r>
  <r>
    <x v="1"/>
    <x v="1"/>
    <x v="21"/>
    <x v="13"/>
    <s v="GILLET Olivier"/>
    <s v="ADISSEO FRANCE SAS"/>
    <s v="PRIVE-Privé"/>
    <s v="Récupération d'énergie fatale sur four industriel de traitement d'effluents aux Roches de Condrieu (38)"/>
    <x v="13"/>
    <s v="38"/>
    <s v="Isère"/>
    <s v="38340"/>
    <s v="Roches-de-Condrieu"/>
    <n v="4451000"/>
    <n v="534120"/>
    <n v="106824"/>
    <m/>
    <m/>
    <m/>
    <m/>
    <s v="SANS-Sans création d'un réseau"/>
    <s v="ICP-Indus. chimiq pharmaceutiq"/>
    <s v="CHALF-Chaleur fatale"/>
    <s v="récup seule"/>
    <s v="interne"/>
    <n v="500"/>
    <n v="0"/>
    <n v="9400"/>
    <n v="9.1999999999999993"/>
    <n v="3400"/>
    <n v="0"/>
    <m/>
    <m/>
    <m/>
    <m/>
    <m/>
    <m/>
    <m/>
    <m/>
    <m/>
    <m/>
    <m/>
    <m/>
    <m/>
    <m/>
    <m/>
    <m/>
    <m/>
    <m/>
    <m/>
    <m/>
    <m/>
    <m/>
    <m/>
    <m/>
  </r>
  <r>
    <x v="1"/>
    <x v="2"/>
    <x v="22"/>
    <x v="14"/>
    <s v="DE FREMINVILLE Herminie"/>
    <s v="BIOGIE"/>
    <s v="MIXT-Mixte"/>
    <s v="Récupération de chaleur fatale sur l'incinérateur de Dunkerque dans le cadre du Fonds chaleur renouvelable"/>
    <x v="14"/>
    <s v="59"/>
    <s v="Nord"/>
    <s v="59183"/>
    <s v="Dunkerque"/>
    <n v="390500"/>
    <n v="390500"/>
    <n v="156200"/>
    <n v="11677748"/>
    <n v="11677748"/>
    <n v="6277641"/>
    <s v="1636C0087"/>
    <s v="SANS-Sans création d'un réseau"/>
    <s v="UIOM"/>
    <s v="CHALF-Chaleur fatale"/>
    <s v="récup + réseau de chaleur"/>
    <s v="externe"/>
    <n v="299"/>
    <n v="0"/>
    <n v="63800"/>
    <n v="20"/>
    <n v="7314"/>
    <n v="0"/>
    <m/>
    <m/>
    <m/>
    <m/>
    <m/>
    <n v="65"/>
    <s v="RC-Autre montage"/>
    <s v="52-Société en nom collectif"/>
    <s v="HP-Haute pression (vap/eau surch)"/>
    <n v="11100"/>
    <m/>
    <n v="11100"/>
    <n v="70"/>
    <n v="82"/>
    <n v="20"/>
    <m/>
    <m/>
    <n v="24702"/>
    <n v="38779"/>
    <n v="122282"/>
    <n v="1430"/>
    <n v="28"/>
    <m/>
    <m/>
  </r>
  <r>
    <x v="1"/>
    <x v="2"/>
    <x v="23"/>
    <x v="14"/>
    <s v="DE FREMINVILLE Herminie"/>
    <s v="SYNDICAT MIXTE FLANDRE MORINIE"/>
    <s v="PUBLI-Public"/>
    <s v="Captation de la chaleur fatale du Centre de Valorisation Energétique de Flamoval pour les besoins de vapeur de la cartonnerie de Gondardennes (62) dans le cadre du Fonds chaleur renouvelable"/>
    <x v="14"/>
    <s v="62"/>
    <s v="PAS-DE-CALAIS"/>
    <s v="62040"/>
    <s v="Arques"/>
    <n v="2497642"/>
    <n v="2322242"/>
    <n v="500000"/>
    <n v="12426986"/>
    <n v="11482683"/>
    <n v="1900000"/>
    <s v="1636C0124"/>
    <s v="Avec création d'un réseau"/>
    <s v="UIOM"/>
    <s v="CHALF-Chaleur fatale"/>
    <s v="récup + réseau de chaleur"/>
    <s v="externe"/>
    <n v="299"/>
    <n v="0"/>
    <n v="103580"/>
    <n v="24"/>
    <n v="25682"/>
    <n v="0"/>
    <m/>
    <m/>
    <m/>
    <m/>
    <m/>
    <n v="11"/>
    <s v="RT-Réseau technique"/>
    <s v="55-Sté anonyme à conseil d'administration"/>
    <s v="HP-Haute pression (vap/eau surch)"/>
    <m/>
    <n v="3870"/>
    <n v="3870"/>
    <n v="100"/>
    <n v="95"/>
    <m/>
    <n v="25"/>
    <n v="103580"/>
    <m/>
    <m/>
    <m/>
    <n v="9900"/>
    <n v="1"/>
    <m/>
    <m/>
  </r>
  <r>
    <x v="1"/>
    <x v="1"/>
    <x v="24"/>
    <x v="14"/>
    <s v="DE FREMINVILLE Herminie"/>
    <s v="COMMUNAUTE URBAINE DE DUNKERQUE"/>
    <s v="PUBLI-Public"/>
    <s v="Récupération de chaleur fatale sur le Complexe Patinoire de Dunkerque dans le cadre du Fonds chaleur renouvelable"/>
    <x v="14"/>
    <s v="59"/>
    <s v="Nord"/>
    <s v="59183"/>
    <s v="Dunkerque"/>
    <n v="80500"/>
    <n v="80500"/>
    <n v="32200"/>
    <m/>
    <m/>
    <m/>
    <m/>
    <s v="SANS-Sans création d'un réseau"/>
    <s v="TERT-Secteur Tertiaire"/>
    <s v="CHALF-Chaleur fatale"/>
    <s v="récup seule"/>
    <s v="interne"/>
    <n v="100"/>
    <n v="0"/>
    <n v="1280"/>
    <n v="1.24"/>
    <n v="320"/>
    <n v="0"/>
    <m/>
    <m/>
    <m/>
    <m/>
    <m/>
    <m/>
    <m/>
    <m/>
    <m/>
    <m/>
    <m/>
    <m/>
    <m/>
    <m/>
    <m/>
    <m/>
    <m/>
    <m/>
    <m/>
    <m/>
    <m/>
    <m/>
    <m/>
    <m/>
  </r>
  <r>
    <x v="1"/>
    <x v="1"/>
    <x v="25"/>
    <x v="15"/>
    <s v="LECOINTE Stéphane"/>
    <s v="CIE GEN PROD ALIMENTAIRES PENY"/>
    <s v="PRIVE-Privé"/>
    <s v="AAP Chaleur Fatale 2017 : Mise en place d'un projet de récupération de chaleur fatale depuis les procédés de stérilisation vers les procédés de fabrication de l'usine Peny."/>
    <x v="2"/>
    <s v="29"/>
    <s v="Finistère"/>
    <s v="29269"/>
    <s v="Saint-Thurien"/>
    <n v="312948"/>
    <n v="312948"/>
    <n v="62500"/>
    <m/>
    <m/>
    <m/>
    <m/>
    <s v="SANS-Sans création d'un réseau"/>
    <s v="IAGR-Indus.agro-alimentaire"/>
    <s v="CHALF-Chaleur fatale"/>
    <s v="récup seule"/>
    <s v="interne"/>
    <n v="100"/>
    <n v="0"/>
    <n v="3923"/>
    <n v="1.25"/>
    <n v="1020"/>
    <n v="0"/>
    <m/>
    <m/>
    <m/>
    <m/>
    <m/>
    <m/>
    <m/>
    <m/>
    <m/>
    <m/>
    <m/>
    <m/>
    <m/>
    <m/>
    <m/>
    <m/>
    <m/>
    <m/>
    <m/>
    <m/>
    <m/>
    <m/>
    <m/>
    <m/>
  </r>
  <r>
    <x v="1"/>
    <x v="1"/>
    <x v="26"/>
    <x v="16"/>
    <s v="MORIN Florence"/>
    <s v="LISI AUTOMOTIVE FORMER"/>
    <s v="ENTRE-Entreprise"/>
    <s v="CHALEUR FATALE : Récupération de chaleur sur la ligne de traitement thermique pour chauffer l'atelier et éviter l'utilisation d'un groupe froid sur le site LISI AUTOMOTIVE à DELLE (90)."/>
    <x v="15"/>
    <s v="90"/>
    <s v="Territoire de Belfort"/>
    <s v="90033"/>
    <s v="Delle"/>
    <n v="264137.8"/>
    <n v="264137.8"/>
    <n v="79241"/>
    <m/>
    <m/>
    <m/>
    <m/>
    <s v="SANS-Sans création d'un réseau"/>
    <s v="MET-Industrie des métaux"/>
    <s v="CHALF-Chaleur fatale"/>
    <s v="récup seule"/>
    <s v="interne"/>
    <n v="500"/>
    <n v="0"/>
    <n v="775"/>
    <n v="0.3"/>
    <n v="88"/>
    <n v="0"/>
    <m/>
    <m/>
    <m/>
    <m/>
    <m/>
    <m/>
    <m/>
    <m/>
    <m/>
    <m/>
    <m/>
    <m/>
    <m/>
    <m/>
    <m/>
    <m/>
    <m/>
    <m/>
    <m/>
    <m/>
    <m/>
    <m/>
    <m/>
    <m/>
  </r>
  <r>
    <x v="1"/>
    <x v="1"/>
    <x v="27"/>
    <x v="12"/>
    <s v="POITRAT Eddy"/>
    <s v="NORMANDY COATING"/>
    <s v="PRIVE-Privé"/>
    <s v="Récupération de chaleur fatale sur chaudière fluide thermique"/>
    <x v="16"/>
    <m/>
    <m/>
    <m/>
    <m/>
    <n v="54866"/>
    <n v="42276"/>
    <n v="21138"/>
    <m/>
    <m/>
    <m/>
    <m/>
    <s v="SANS-Sans création d'un réseau"/>
    <s v="TERT-Secteur Tertiaire"/>
    <s v="CHALF-Chaleur fatale"/>
    <s v="récup seule"/>
    <s v="interne"/>
    <n v="299"/>
    <n v="0"/>
    <n v="340"/>
    <n v="0.7"/>
    <n v="82"/>
    <n v="0"/>
    <m/>
    <m/>
    <m/>
    <m/>
    <m/>
    <m/>
    <m/>
    <m/>
    <m/>
    <m/>
    <m/>
    <m/>
    <m/>
    <m/>
    <m/>
    <m/>
    <m/>
    <m/>
    <m/>
    <m/>
    <m/>
    <m/>
    <m/>
    <m/>
  </r>
  <r>
    <x v="1"/>
    <x v="2"/>
    <x v="28"/>
    <x v="17"/>
    <s v="RUARO Julien"/>
    <s v="VAL'ERGIE"/>
    <s v="PRIVE-Privé"/>
    <s v="Extension d'un réseau de chaleur (985 ml) dans le cadre d'une délégation de service publique pour une valorisation supplémentaire d'énergie (665 tep/an) de l'unité de valorisation énergétique de Ludres par Val'ergie."/>
    <x v="17"/>
    <s v="54"/>
    <s v="MEURTHE-ET-MOSELLE"/>
    <s v="54328"/>
    <s v="Ludres"/>
    <n v="1200000"/>
    <n v="1200000"/>
    <n v="240000"/>
    <n v="1400000"/>
    <n v="1400000"/>
    <n v="760000"/>
    <s v="1634C0089"/>
    <s v="Avec création d'un réseau"/>
    <s v="UIOM"/>
    <s v="CHALF-Chaleur fatale"/>
    <s v="récup + réseau de chaleur"/>
    <s v="externe"/>
    <n v="199"/>
    <n v="0"/>
    <n v="7739"/>
    <n v="7"/>
    <n v="2034"/>
    <n v="0"/>
    <m/>
    <m/>
    <m/>
    <m/>
    <m/>
    <n v="23"/>
    <s v="DSP-Sce public distrib. sous DSP"/>
    <s v="52-Société en nom collectif"/>
    <s v="HP-Haute pression (vap/eau surch)"/>
    <n v="985"/>
    <m/>
    <n v="985"/>
    <n v="100"/>
    <n v="96"/>
    <n v="7"/>
    <m/>
    <m/>
    <n v="7739"/>
    <n v="7739"/>
    <n v="116997"/>
    <n v="650"/>
    <n v="2"/>
    <m/>
    <m/>
  </r>
  <r>
    <x v="1"/>
    <x v="2"/>
    <x v="29"/>
    <x v="14"/>
    <s v="DE FREMINVILLE Herminie"/>
    <s v="COMMUNAUTE COMMUNES DESVRES SAMER"/>
    <s v="PUBLI-Public"/>
    <s v="Récupération de chaleur fatale sur le site d'Arcelor Mittal et création d'un réseau de chaleur sur la commune de Desvres Samer pour alimenter la piscine et le Musée de Desvres dans le cadre du Fonds chaleur renouvelable_x000a_"/>
    <x v="14"/>
    <s v="62"/>
    <s v="PAS-DE-CALAIS"/>
    <s v="62268"/>
    <s v="Desvres"/>
    <n v="441845"/>
    <n v="331845"/>
    <n v="165922"/>
    <n v="488155"/>
    <n v="488155"/>
    <n v="440022"/>
    <s v="1636C0127"/>
    <s v="Avec création d'un réseau"/>
    <s v="MET-Industrie des métaux"/>
    <s v="CHALF-Chaleur fatale"/>
    <s v="récup + réseau de chaleur"/>
    <s v="externe"/>
    <n v="100"/>
    <n v="385"/>
    <n v="1733"/>
    <n v="1"/>
    <n v="149"/>
    <n v="0"/>
    <m/>
    <m/>
    <m/>
    <m/>
    <m/>
    <n v="57"/>
    <s v="REGI-Sce public distrib. en régie"/>
    <s v="73-Etablissement public administratif"/>
    <s v="BP-Basse pression (eau chaude)"/>
    <m/>
    <n v="986"/>
    <n v="986"/>
    <n v="70"/>
    <n v="95"/>
    <m/>
    <n v="1"/>
    <n v="1733"/>
    <m/>
    <m/>
    <m/>
    <n v="223"/>
    <n v="3"/>
    <m/>
    <m/>
  </r>
  <r>
    <x v="1"/>
    <x v="1"/>
    <x v="30"/>
    <x v="18"/>
    <s v="CAZAUX Pierre-Louis"/>
    <s v="ENGIE ENERGIE SERVICES"/>
    <s v="ENTRE-Entreprise"/>
    <s v="installation de récupération, transport et remontée de température de chaleur fatale sur process pour usage de chauffage, chez LISI AUTOMOTIVE FORMER à St-Florent-sur-Cher"/>
    <x v="18"/>
    <s v="18"/>
    <s v="Cher"/>
    <s v="18207"/>
    <s v="Saint-Florent-sur-Cher"/>
    <n v="63474"/>
    <n v="26486"/>
    <n v="7945"/>
    <m/>
    <m/>
    <m/>
    <m/>
    <s v="SANS-Sans création d'un réseau"/>
    <s v="TERT-Secteur Tertiaire"/>
    <s v="CHALF-Chaleur fatale"/>
    <s v="récup seule"/>
    <s v="interne"/>
    <n v="100"/>
    <n v="0"/>
    <n v="447"/>
    <n v="0.25"/>
    <n v="134"/>
    <n v="0"/>
    <m/>
    <m/>
    <m/>
    <m/>
    <m/>
    <m/>
    <m/>
    <m/>
    <m/>
    <m/>
    <m/>
    <m/>
    <m/>
    <m/>
    <m/>
    <m/>
    <m/>
    <m/>
    <m/>
    <m/>
    <m/>
    <m/>
    <m/>
    <m/>
  </r>
  <r>
    <x v="1"/>
    <x v="1"/>
    <x v="31"/>
    <x v="16"/>
    <s v="MORIN Florence"/>
    <s v="LOOK FIXATIONS SA"/>
    <s v="ENTRE-Entreprise"/>
    <s v="CHALEUR FATALE : Récupération de chaleur fatale issue de compresseurs pour pré-chauffer les eaux de la chaudière chez LOOK FIXATIONS (58)."/>
    <x v="15"/>
    <s v="58"/>
    <s v="Nièvre"/>
    <s v="58194"/>
    <s v="Nevers"/>
    <n v="124095.3"/>
    <n v="124095.3"/>
    <n v="37228"/>
    <m/>
    <m/>
    <m/>
    <m/>
    <s v="SANS-Sans création d'un réseau"/>
    <s v="MAT-Ind. matériaux non métalliques"/>
    <s v="CHALF-Chaleur fatale"/>
    <s v="récup seule"/>
    <s v="interne"/>
    <n v="199"/>
    <n v="0"/>
    <n v="152"/>
    <n v="0.45"/>
    <n v="37"/>
    <n v="0"/>
    <m/>
    <m/>
    <m/>
    <m/>
    <m/>
    <m/>
    <m/>
    <m/>
    <m/>
    <m/>
    <m/>
    <m/>
    <m/>
    <m/>
    <m/>
    <m/>
    <m/>
    <m/>
    <m/>
    <m/>
    <m/>
    <m/>
    <m/>
    <m/>
  </r>
  <r>
    <x v="1"/>
    <x v="1"/>
    <x v="32"/>
    <x v="16"/>
    <s v="MORIN Florence"/>
    <s v="TERREAL"/>
    <s v="PRIVE-Privé"/>
    <s v="CHALEUR FATALE - Récupération de chaleur des fumées des fours pour alimenter un broyeur sécheur sur le site TERREAL de CHAGNY 2 à CHAGNY (21)."/>
    <x v="15"/>
    <s v="71"/>
    <s v="Saône-et-Loire"/>
    <s v="71073"/>
    <s v="Chagny"/>
    <n v="1200000"/>
    <n v="1200000"/>
    <n v="360000"/>
    <m/>
    <m/>
    <m/>
    <m/>
    <s v="SANS-Sans création d'un réseau"/>
    <s v="MAT-Ind. matériaux non métalliques"/>
    <s v="CHALF-Chaleur fatale"/>
    <s v="récup seule"/>
    <s v="interne"/>
    <n v="199"/>
    <n v="0"/>
    <n v="8708"/>
    <n v="1.75"/>
    <n v="2092"/>
    <n v="0"/>
    <m/>
    <m/>
    <m/>
    <m/>
    <m/>
    <m/>
    <m/>
    <m/>
    <m/>
    <m/>
    <m/>
    <m/>
    <m/>
    <m/>
    <m/>
    <m/>
    <m/>
    <m/>
    <m/>
    <m/>
    <m/>
    <m/>
    <m/>
    <m/>
  </r>
  <r>
    <x v="1"/>
    <x v="1"/>
    <x v="33"/>
    <x v="16"/>
    <s v="MORIN Florence"/>
    <s v="DALKIA"/>
    <s v="PRIVE-Privé"/>
    <s v="AAP CHALEUR FATALE - Récupération de chaleur fatale via une pompe à chaleur sur le site MICHELIN à BLANZY (71)."/>
    <x v="15"/>
    <s v="71"/>
    <s v="Saône-et-Loire"/>
    <s v="71040"/>
    <s v="Blanzy"/>
    <n v="609066"/>
    <n v="609066"/>
    <n v="182719"/>
    <m/>
    <m/>
    <m/>
    <m/>
    <s v="SANS-Sans création d'un réseau"/>
    <s v="MAT-Ind. matériaux non métalliques"/>
    <s v="CHALF-Chaleur fatale"/>
    <s v="récup seule"/>
    <s v="interne"/>
    <n v="100"/>
    <n v="1646"/>
    <n v="6603"/>
    <n v="1.5"/>
    <n v="1624"/>
    <n v="0"/>
    <m/>
    <m/>
    <m/>
    <m/>
    <m/>
    <m/>
    <m/>
    <m/>
    <m/>
    <m/>
    <m/>
    <m/>
    <m/>
    <m/>
    <m/>
    <m/>
    <m/>
    <m/>
    <m/>
    <m/>
    <m/>
    <m/>
    <m/>
    <m/>
  </r>
  <r>
    <x v="1"/>
    <x v="1"/>
    <x v="34"/>
    <x v="16"/>
    <s v="MORIN Florence"/>
    <s v="DALKIA"/>
    <s v="ENTRE-Entreprise"/>
    <s v="AAP CHALEUR FATALE : Récupération de chaleur fatale sur le site APERAM de GEUGNON (71)."/>
    <x v="15"/>
    <s v="71"/>
    <s v="Saône-et-Loire"/>
    <s v="71230"/>
    <s v="Gueugnon"/>
    <n v="1454505"/>
    <n v="1454505"/>
    <n v="436351"/>
    <m/>
    <m/>
    <m/>
    <m/>
    <s v="SANS-Sans création d'un réseau"/>
    <s v="MET-Industrie des métaux"/>
    <s v="CHALF-Chaleur fatale"/>
    <s v="récup seule"/>
    <s v="interne"/>
    <n v="499"/>
    <n v="0"/>
    <n v="17873"/>
    <n v="3.1"/>
    <n v="4468"/>
    <n v="0"/>
    <m/>
    <m/>
    <m/>
    <m/>
    <m/>
    <m/>
    <m/>
    <m/>
    <m/>
    <m/>
    <m/>
    <m/>
    <m/>
    <m/>
    <m/>
    <m/>
    <m/>
    <m/>
    <m/>
    <m/>
    <m/>
    <m/>
    <m/>
    <m/>
  </r>
  <r>
    <x v="1"/>
    <x v="2"/>
    <x v="35"/>
    <x v="15"/>
    <s v="BARAIS Claire"/>
    <s v="SMICTOM DU SUD EST 35"/>
    <s v="PUBLI-Public"/>
    <s v="AAP Chaleur Fatale : Extension d'un réseau de chaleur urbain public à partir d'énergie fatale industrielle à Vitré (35)."/>
    <x v="2"/>
    <s v="35"/>
    <s v="Ille-et-Vilaine"/>
    <s v="35360"/>
    <s v="Vitré"/>
    <n v="1732805"/>
    <n v="1732805"/>
    <n v="244594"/>
    <n v="551600"/>
    <n v="551600"/>
    <n v="110406"/>
    <s v="17BRC0192"/>
    <s v="Avec création d'un réseau"/>
    <s v="IAGR-Indus.agro-alimentaire"/>
    <s v="CHALF-Chaleur fatale"/>
    <s v="récup + réseau de chaleur"/>
    <s v="externe"/>
    <n v="100"/>
    <n v="0"/>
    <n v="19522"/>
    <n v="9.3000000000000007"/>
    <n v="3241"/>
    <n v="0"/>
    <m/>
    <m/>
    <m/>
    <m/>
    <m/>
    <n v="29"/>
    <s v="RC-Autre montage"/>
    <s v="73-Etablissement public administratif"/>
    <s v="BP-Basse pression (eau chaude)"/>
    <n v="550"/>
    <m/>
    <n v="550"/>
    <n v="87"/>
    <n v="93"/>
    <n v="10.795"/>
    <m/>
    <m/>
    <n v="19522"/>
    <n v="25650"/>
    <n v="19522"/>
    <n v="1429"/>
    <n v="1"/>
    <m/>
    <m/>
  </r>
  <r>
    <x v="1"/>
    <x v="1"/>
    <x v="36"/>
    <x v="17"/>
    <s v="MULLER Jonathan"/>
    <s v="ROSSMANN"/>
    <s v="ENTRE-Entreprise"/>
    <s v="réaliser un investissement pour récupérer et valoriser la chaleur fatale des turbos de l'entreprise de cartonnerie située à Sainte Croix aux Mines - APP Chaleur fatale 2017 (68)"/>
    <x v="17"/>
    <s v="68"/>
    <s v="Haut-Rhin"/>
    <s v="68294"/>
    <s v="Sainte-Croix-aux-Mines"/>
    <n v="1210000"/>
    <n v="1210000"/>
    <n v="484000"/>
    <m/>
    <m/>
    <m/>
    <m/>
    <s v="SANS-Sans création d'un réseau"/>
    <s v="PAP-Industrie des papiers-cartons"/>
    <s v="CHALF-Chaleur fatale"/>
    <s v="récup seule"/>
    <s v="interne"/>
    <n v="199"/>
    <n v="0"/>
    <n v="6360"/>
    <n v="0.8"/>
    <n v="1218"/>
    <n v="0"/>
    <m/>
    <m/>
    <m/>
    <m/>
    <m/>
    <m/>
    <m/>
    <m/>
    <m/>
    <m/>
    <m/>
    <m/>
    <m/>
    <m/>
    <m/>
    <m/>
    <m/>
    <m/>
    <m/>
    <m/>
    <m/>
    <m/>
    <m/>
    <m/>
  </r>
  <r>
    <x v="1"/>
    <x v="1"/>
    <x v="37"/>
    <x v="18"/>
    <s v="CAZAUX Pierre-Louis"/>
    <s v="CHENE DE FRANCE COMMERCIAL"/>
    <s v="ENTRE-Entreprise"/>
    <s v="la réalisation d'une réhausse de température par pompe à chaleur sur la récupération de chaleur fatale sur la boucle d'eaux tièdes de la centrale nucléaire d'Avoine, pour le séchage de bois."/>
    <x v="18"/>
    <s v="37"/>
    <s v="INDRE-ET-LOIRE"/>
    <s v="37011"/>
    <s v="Avoine"/>
    <n v="71078.52"/>
    <n v="71078.52"/>
    <n v="33202"/>
    <m/>
    <m/>
    <m/>
    <m/>
    <s v="SANS-Sans création d'un réseau"/>
    <s v="Autres secteurs industriels"/>
    <s v="CHALF-Chaleur fatale"/>
    <s v="récup seule"/>
    <s v="externe"/>
    <n v="100"/>
    <n v="65"/>
    <n v="196"/>
    <n v="0.05"/>
    <n v="10"/>
    <n v="0"/>
    <m/>
    <m/>
    <m/>
    <m/>
    <m/>
    <m/>
    <m/>
    <m/>
    <m/>
    <m/>
    <m/>
    <m/>
    <m/>
    <m/>
    <m/>
    <m/>
    <m/>
    <m/>
    <m/>
    <m/>
    <m/>
    <m/>
    <m/>
    <m/>
  </r>
  <r>
    <x v="1"/>
    <x v="1"/>
    <x v="38"/>
    <x v="19"/>
    <s v="FLORETTE Claire"/>
    <s v="AGENCE METROPOLITAINE DES DECHETS MENAGERS"/>
    <s v="PUBLI-Public"/>
    <s v="Récupération de chaleur sur les fumées de l'unité d'incinération de déchets non dangereux (UIDND)  de Saint-Ouen (93)."/>
    <x v="19"/>
    <s v="93"/>
    <s v="Seine-Saint-Denis"/>
    <s v="93070"/>
    <s v="Saint-Ouen"/>
    <n v="32475756"/>
    <n v="31524724"/>
    <n v="1686402"/>
    <m/>
    <m/>
    <m/>
    <m/>
    <s v="SANS-Sans création d'un réseau"/>
    <s v="UIOM"/>
    <s v="CHALF-Chaleur fatale"/>
    <s v="récup seule"/>
    <s v="externe"/>
    <n v="199"/>
    <n v="0"/>
    <n v="132000"/>
    <n v="16.07"/>
    <n v="31128"/>
    <n v="0"/>
    <m/>
    <m/>
    <m/>
    <m/>
    <m/>
    <m/>
    <m/>
    <m/>
    <m/>
    <m/>
    <m/>
    <m/>
    <m/>
    <m/>
    <m/>
    <m/>
    <m/>
    <m/>
    <m/>
    <m/>
    <m/>
    <m/>
    <m/>
    <m/>
  </r>
  <r>
    <x v="1"/>
    <x v="1"/>
    <x v="39"/>
    <x v="19"/>
    <s v="FLORETTE Claire"/>
    <s v="SYND MIXTE TRAITEMENT ORDURES MENAGERES ASSIMILEES CENTRE OUEST SEINE MARNAIS"/>
    <s v="PUBLI-Public"/>
    <s v="Récupération de chaleur fatale sur l'unité d'incinération des déchets non dangereux (UIDND) de Vaux-le-Pénil (77)."/>
    <x v="19"/>
    <s v="77"/>
    <s v="Seine-et-Marne"/>
    <s v="77487"/>
    <s v="Vaux-le-Pénil"/>
    <n v="945202"/>
    <n v="701826"/>
    <n v="350913"/>
    <m/>
    <m/>
    <m/>
    <m/>
    <s v="Sans création d'un réseau"/>
    <s v="UIOM"/>
    <s v="CHALF-Chaleur fatale"/>
    <s v="récup seule"/>
    <s v="externe"/>
    <n v="299"/>
    <n v="0"/>
    <n v="17568"/>
    <n v="4"/>
    <n v="216"/>
    <n v="0"/>
    <m/>
    <m/>
    <m/>
    <m/>
    <m/>
    <m/>
    <m/>
    <m/>
    <m/>
    <m/>
    <m/>
    <m/>
    <m/>
    <m/>
    <m/>
    <m/>
    <m/>
    <m/>
    <m/>
    <m/>
    <m/>
    <m/>
    <m/>
    <m/>
  </r>
  <r>
    <x v="1"/>
    <x v="1"/>
    <x v="40"/>
    <x v="13"/>
    <s v="GILLET Olivier"/>
    <s v="POLE UTILITES SERVICES"/>
    <s v="PRIVE-Privé"/>
    <s v="Appel à projet 2017 &quot;Transition énergétique &amp; climatique en entreprise&quot; - Récupération de chaleur sur tour aéro-réfrigérante à Grenoble (38)"/>
    <x v="13"/>
    <s v="38"/>
    <s v="Isère"/>
    <s v="38185"/>
    <s v="Grenoble"/>
    <n v="508498"/>
    <n v="489278"/>
    <n v="146783"/>
    <m/>
    <m/>
    <m/>
    <m/>
    <s v="SANS-Sans création d'un réseau"/>
    <s v="TERT-Secteur Tertiaire"/>
    <s v="CHALF-Chaleur fatale"/>
    <s v="récup seule"/>
    <s v="interne"/>
    <n v="100"/>
    <n v="2747"/>
    <n v="2955"/>
    <n v="1.22"/>
    <n v="927"/>
    <n v="0"/>
    <m/>
    <m/>
    <m/>
    <m/>
    <m/>
    <m/>
    <m/>
    <m/>
    <m/>
    <m/>
    <m/>
    <m/>
    <m/>
    <m/>
    <m/>
    <m/>
    <m/>
    <m/>
    <m/>
    <m/>
    <m/>
    <m/>
    <m/>
    <m/>
  </r>
  <r>
    <x v="1"/>
    <x v="1"/>
    <x v="41"/>
    <x v="13"/>
    <s v="LAURENT Pierre"/>
    <s v="O-I MANUFACTURING FRANCE"/>
    <s v="PRIVE-Privé"/>
    <s v="AURAENERGY 2017 : mise en place d'une récupération et valorisation  d'énergie sur des fours de recuits du verre pour assurer une partie des besoins de chauffage sur le site d'OI à Puy Guillaume (63)"/>
    <x v="13"/>
    <s v="63"/>
    <s v="Puy-de-Dôme"/>
    <s v="63291"/>
    <s v="Puy-Guillaume"/>
    <n v="167600"/>
    <n v="167600"/>
    <n v="50280"/>
    <m/>
    <m/>
    <m/>
    <m/>
    <s v="SANS-Sans création d'un réseau"/>
    <s v="MAT-Ind. matériaux non métalliques"/>
    <s v="CHALF-Chaleur fatale"/>
    <s v="récup seule"/>
    <s v="interne"/>
    <n v="100"/>
    <n v="0"/>
    <n v="1858"/>
    <n v="2"/>
    <n v="448"/>
    <n v="0"/>
    <m/>
    <m/>
    <m/>
    <m/>
    <m/>
    <m/>
    <m/>
    <m/>
    <m/>
    <m/>
    <m/>
    <m/>
    <m/>
    <m/>
    <m/>
    <m/>
    <m/>
    <m/>
    <m/>
    <m/>
    <m/>
    <m/>
    <m/>
    <m/>
  </r>
  <r>
    <x v="1"/>
    <x v="1"/>
    <x v="42"/>
    <x v="13"/>
    <s v="LAURENT Pierre"/>
    <s v="VERALLIA FRANCE"/>
    <s v="PRIVE-Privé"/>
    <s v="AURAENERGY 2017 : récupération de la chaleur fatale des arches de cuisson pour le chauffage des bâtiments et la production d'eau chaude sanitaire sur le site de VERALIA (Saint Romain sur le Puy)"/>
    <x v="13"/>
    <s v="43"/>
    <s v="Haute-Loire"/>
    <s v="43157"/>
    <s v="Puy-en-Velay"/>
    <n v="256241"/>
    <n v="256241"/>
    <n v="76872"/>
    <m/>
    <m/>
    <m/>
    <m/>
    <s v="SANS-Sans création d'un réseau"/>
    <s v="MAT-Ind. matériaux non métalliques"/>
    <s v="CHALF-Chaleur fatale"/>
    <s v="récup seule"/>
    <s v="interne"/>
    <n v="100"/>
    <n v="0"/>
    <n v="3490"/>
    <n v="2"/>
    <n v="841"/>
    <n v="0"/>
    <m/>
    <m/>
    <m/>
    <m/>
    <m/>
    <m/>
    <m/>
    <m/>
    <m/>
    <m/>
    <m/>
    <m/>
    <m/>
    <m/>
    <m/>
    <m/>
    <m/>
    <m/>
    <m/>
    <m/>
    <m/>
    <m/>
    <m/>
    <m/>
  </r>
  <r>
    <x v="2"/>
    <x v="2"/>
    <x v="43"/>
    <x v="20"/>
    <s v="BODIN François"/>
    <s v="ASTRIA"/>
    <m/>
    <s v="Récupération de chaleur sur l'usine d'incinération de Bègles"/>
    <x v="0"/>
    <s v="33"/>
    <s v="GIRONDE"/>
    <s v="33039"/>
    <s v="Bègles"/>
    <n v="2878698"/>
    <n v="2818798"/>
    <n v="682290"/>
    <n v="9999300.8499999996"/>
    <n v="6400829.6799999997"/>
    <n v="1100000"/>
    <s v="1321C0296"/>
    <s v="Avec création d'un réseau"/>
    <s v="UIOM"/>
    <s v="CHALF-Chaleur fatale"/>
    <s v="récup + réseau de chaleur"/>
    <s v="externe"/>
    <n v="199"/>
    <n v="0"/>
    <n v="54572"/>
    <n v="14"/>
    <n v="13150"/>
    <n v="0"/>
    <m/>
    <m/>
    <m/>
    <m/>
    <m/>
    <n v="0"/>
    <m/>
    <m/>
    <s v="BP-Basse pression (eau chaude)"/>
    <m/>
    <n v="5685"/>
    <n v="5685"/>
    <n v="0"/>
    <n v="93"/>
    <m/>
    <n v="0"/>
    <n v="0"/>
    <m/>
    <m/>
    <m/>
    <n v="0"/>
    <n v="0"/>
    <m/>
    <m/>
  </r>
  <r>
    <x v="2"/>
    <x v="2"/>
    <x v="44"/>
    <x v="21"/>
    <s v="WYCKHUYSE Axel"/>
    <s v="DALKIA"/>
    <m/>
    <s v="Récupération de chaleur industrielle sur réseau de chaleur urbain Quartier Saint Rémi à  Reims (51)"/>
    <x v="4"/>
    <s v="51"/>
    <s v="MARNE"/>
    <s v="51454"/>
    <s v="Reims"/>
    <n v="1697670"/>
    <n v="482950"/>
    <n v="96590"/>
    <n v="2587440"/>
    <n v="2154420"/>
    <n v="1292652"/>
    <s v="1527C0149"/>
    <s v="Avec création d'un réseau"/>
    <s v="MAT-Ind. matériaux non métalliques"/>
    <s v="CHALF-Chaleur fatale"/>
    <s v="récup + réseau de chaleur"/>
    <s v="externe"/>
    <n v="199"/>
    <n v="0"/>
    <n v="11787"/>
    <n v="1.9"/>
    <n v="2319"/>
    <n v="0"/>
    <m/>
    <m/>
    <m/>
    <m/>
    <m/>
    <n v="60"/>
    <m/>
    <m/>
    <s v="BP-Basse pression (eau chaude)"/>
    <m/>
    <n v="3567"/>
    <n v="3567"/>
    <n v="65"/>
    <n v="95"/>
    <m/>
    <n v="9.61"/>
    <n v="11787"/>
    <m/>
    <m/>
    <m/>
    <n v="1340"/>
    <n v="16"/>
    <m/>
    <m/>
  </r>
  <r>
    <x v="2"/>
    <x v="2"/>
    <x v="45"/>
    <x v="22"/>
    <s v="DAUJEAN Gaetan"/>
    <s v="TOULOUSE ENERGIE DURABLE"/>
    <m/>
    <s v="Création du réseau de chaleur &quot;Plaine Campus&quot; sur la Métropole de Toulouse"/>
    <x v="20"/>
    <s v="31"/>
    <s v="Haute-Garonne"/>
    <s v="31555"/>
    <s v="Toulouse"/>
    <n v="3387843"/>
    <n v="2994534"/>
    <n v="598907"/>
    <n v="45480845"/>
    <n v="22798371"/>
    <n v="13401093"/>
    <s v="1535C0250"/>
    <s v="Avec création d'un réseau"/>
    <s v="UIOM"/>
    <s v="CHALF-Chaleur fatale"/>
    <s v="récup + réseau de chaleur"/>
    <s v="externe"/>
    <n v="199"/>
    <n v="0"/>
    <n v="76862"/>
    <n v="22.3"/>
    <n v="16065"/>
    <n v="0"/>
    <m/>
    <m/>
    <m/>
    <m/>
    <m/>
    <n v="67"/>
    <m/>
    <m/>
    <s v="BP-Basse pression (eau chaude)"/>
    <m/>
    <n v="30863"/>
    <n v="30863"/>
    <n v="67"/>
    <n v="82"/>
    <m/>
    <n v="53069"/>
    <n v="76862"/>
    <m/>
    <m/>
    <m/>
    <n v="11547"/>
    <n v="78"/>
    <m/>
    <m/>
  </r>
  <r>
    <x v="2"/>
    <x v="2"/>
    <x v="46"/>
    <x v="23"/>
    <s v="GUIBAUD Brigitte"/>
    <s v="ENGIE ENERGIE SERVICES"/>
    <m/>
    <s v="Raccordement de l'usine CONTINENTAL Foods du Pontet à l'UIOM de Vedène avec création de réseau de chaleur (projet vapeur verte)"/>
    <x v="21"/>
    <s v="84"/>
    <s v="Vaucluse"/>
    <s v="84141"/>
    <s v="Vedène"/>
    <n v="470400"/>
    <n v="312500"/>
    <n v="62500"/>
    <n v="5540600"/>
    <n v="4568000"/>
    <n v="2637500"/>
    <s v="1540C0208"/>
    <s v="Avec création d'un réseau"/>
    <s v="UIOM"/>
    <s v="CHALF-Chaleur fatale"/>
    <s v="récup + réseau de chaleur"/>
    <s v="externe"/>
    <n v="299"/>
    <n v="0"/>
    <n v="26810"/>
    <n v="0"/>
    <n v="4210"/>
    <n v="0"/>
    <m/>
    <m/>
    <m/>
    <m/>
    <m/>
    <n v="40"/>
    <m/>
    <m/>
    <s v="HP-Haute pression (vap/eau surch)"/>
    <m/>
    <n v="2200"/>
    <n v="2200"/>
    <n v="100"/>
    <n v="96"/>
    <m/>
    <n v="12200"/>
    <n v="26810"/>
    <m/>
    <m/>
    <m/>
    <n v="0"/>
    <n v="1"/>
    <m/>
    <m/>
  </r>
  <r>
    <x v="2"/>
    <x v="1"/>
    <x v="47"/>
    <x v="24"/>
    <s v="MORLOT Rodolphe"/>
    <s v="SUEZ RV CENTRE EST"/>
    <m/>
    <s v="Récupération de la chaleur fatale issue de la cogénération de biogaz de l'ISDND de Sauvigny-le-Bois pour alimenter un groupe froid à absorption sur l'entrepôt frigorique SCHIEVER - Projet &quot; FROID SAUVIGNY &quot;"/>
    <x v="22"/>
    <s v="89"/>
    <s v="Yonne"/>
    <m/>
    <m/>
    <n v="3039000"/>
    <n v="1901500"/>
    <n v="381300"/>
    <m/>
    <m/>
    <m/>
    <m/>
    <s v="Avec création d'un réseau"/>
    <s v="UIOM"/>
    <s v="CHALF-Chaleur fatale"/>
    <s v="récup seule"/>
    <s v="externe"/>
    <n v="100"/>
    <n v="0"/>
    <n v="9060"/>
    <n v="1.1299999999999999"/>
    <n v="756.8"/>
    <n v="1"/>
    <m/>
    <m/>
    <m/>
    <m/>
    <m/>
    <m/>
    <m/>
    <m/>
    <m/>
    <m/>
    <m/>
    <m/>
    <m/>
    <m/>
    <m/>
    <m/>
    <m/>
    <m/>
    <m/>
    <m/>
    <m/>
    <m/>
    <m/>
    <m/>
  </r>
  <r>
    <x v="2"/>
    <x v="2"/>
    <x v="48"/>
    <x v="25"/>
    <s v="GILLET Olivier"/>
    <s v="RHODIA OPERATIONS"/>
    <m/>
    <s v="Récupération de chaleur fatale (H2) puis mise sur réseau de chaleur à Pont-de-Claix (38)"/>
    <x v="23"/>
    <s v="38"/>
    <s v="Isère"/>
    <s v="38317"/>
    <s v="Pont-de-Claix"/>
    <n v="5830000"/>
    <n v="5830000"/>
    <n v="518928.3"/>
    <n v="5335909"/>
    <n v="5335909"/>
    <n v="3201545"/>
    <s v="1541C0022"/>
    <s v="Avec création d'un réseau"/>
    <s v="ICP-Indus. chimiq pharmaceutiq"/>
    <s v="GAZF-Gaz fatal"/>
    <s v="récup + réseau de chaleur"/>
    <s v="interne / externe"/>
    <n v="100"/>
    <n v="0"/>
    <n v="150000"/>
    <n v="30"/>
    <n v="38000"/>
    <n v="0"/>
    <m/>
    <m/>
    <m/>
    <m/>
    <m/>
    <n v="25"/>
    <m/>
    <m/>
    <s v="BP-Basse pression (eau chaude)"/>
    <m/>
    <n v="1911"/>
    <n v="1911"/>
    <n v="65"/>
    <n v="90"/>
    <m/>
    <n v="30"/>
    <n v="14950"/>
    <m/>
    <m/>
    <m/>
    <n v="0"/>
    <n v="1"/>
    <m/>
    <m/>
  </r>
  <r>
    <x v="2"/>
    <x v="1"/>
    <x v="49"/>
    <x v="23"/>
    <s v="MIDY Sophie"/>
    <s v="COMPAGNIE INDUSTRIELLE DES FILLERS ET CHAUX"/>
    <m/>
    <s v="Récupération de chaleur fatale par la valorisation du gaz de coke issu d'ArcelorMittal pour la production de chaux - Fos-sur-Mer (13)."/>
    <x v="21"/>
    <s v="13"/>
    <s v="Bouches-du-Rhône"/>
    <s v="13039"/>
    <s v="Fos-sur-Mer"/>
    <n v="1428000"/>
    <n v="1153500"/>
    <n v="345000"/>
    <m/>
    <m/>
    <m/>
    <m/>
    <s v="SANS-Sans création d'un réseau"/>
    <s v="MET-Industrie des métaux"/>
    <s v="GAZF-Gaz fatal"/>
    <s v="récup seule"/>
    <s v="externe"/>
    <n v="100"/>
    <n v="0"/>
    <n v="116000"/>
    <n v="14.5"/>
    <n v="28000"/>
    <n v="0"/>
    <m/>
    <m/>
    <m/>
    <m/>
    <m/>
    <m/>
    <m/>
    <m/>
    <m/>
    <m/>
    <m/>
    <m/>
    <m/>
    <m/>
    <m/>
    <m/>
    <m/>
    <m/>
    <m/>
    <m/>
    <m/>
    <m/>
    <m/>
    <m/>
  </r>
  <r>
    <x v="2"/>
    <x v="1"/>
    <x v="50"/>
    <x v="26"/>
    <s v="DE FREMINVILLE Herminie"/>
    <s v="SICAL"/>
    <m/>
    <s v="Récupération de chaleur fatale sur une onduleuse pour le chauffage des ateliers dans le cadre du Fonds chaleur renouvelable"/>
    <x v="24"/>
    <s v="62"/>
    <s v="Pas-de-Calais"/>
    <s v="62534"/>
    <s v="Lumbres"/>
    <n v="155000"/>
    <n v="155000"/>
    <n v="31000"/>
    <m/>
    <m/>
    <m/>
    <m/>
    <s v="SANS-Sans création d'un réseau"/>
    <s v="PAP-Industrie des papiers-cartons"/>
    <s v="CHALF-Chaleur fatale"/>
    <s v="récup seule"/>
    <s v="interne"/>
    <n v="199"/>
    <n v="0"/>
    <n v="1172"/>
    <n v="0.43"/>
    <n v="398"/>
    <n v="0"/>
    <m/>
    <m/>
    <m/>
    <m/>
    <m/>
    <m/>
    <m/>
    <m/>
    <m/>
    <m/>
    <m/>
    <m/>
    <m/>
    <m/>
    <m/>
    <m/>
    <m/>
    <m/>
    <m/>
    <m/>
    <m/>
    <m/>
    <m/>
    <m/>
  </r>
  <r>
    <x v="2"/>
    <x v="1"/>
    <x v="51"/>
    <x v="27"/>
    <s v="HUC Florence"/>
    <s v="SOJINAL"/>
    <m/>
    <s v="Equipements de récupération de chaleur (AS, 68) AAP chaleur fatale"/>
    <x v="25"/>
    <m/>
    <m/>
    <m/>
    <m/>
    <n v="2315515"/>
    <n v="2098358"/>
    <n v="629507"/>
    <m/>
    <m/>
    <m/>
    <m/>
    <s v="SANS-Sans création d'un réseau"/>
    <s v="IAGR-Indus.agro-alimentaire"/>
    <s v="CHALF-Chaleur fatale"/>
    <s v="récup seule"/>
    <s v="interne"/>
    <n v="199"/>
    <n v="2901"/>
    <n v="8449"/>
    <n v="1"/>
    <n v="2036"/>
    <n v="0"/>
    <m/>
    <m/>
    <m/>
    <m/>
    <m/>
    <m/>
    <m/>
    <m/>
    <m/>
    <m/>
    <m/>
    <m/>
    <m/>
    <m/>
    <m/>
    <m/>
    <m/>
    <m/>
    <m/>
    <m/>
    <m/>
    <m/>
    <m/>
    <m/>
  </r>
  <r>
    <x v="2"/>
    <x v="1"/>
    <x v="52"/>
    <x v="28"/>
    <s v="CLERGET Gilles"/>
    <s v="CARTONNERIE OUDIN"/>
    <m/>
    <s v="Récupération de chaleur fatale sur process"/>
    <x v="3"/>
    <s v="37"/>
    <s v="Indre-et-Loire"/>
    <s v="37263"/>
    <s v="Truyes"/>
    <n v="254085"/>
    <n v="236085"/>
    <n v="70825.5"/>
    <m/>
    <m/>
    <m/>
    <m/>
    <s v="SANS-Sans création d'un réseau"/>
    <s v="PAP-Industrie des papiers-cartons"/>
    <s v="CHALF-Chaleur fatale"/>
    <s v="récup seule"/>
    <s v="interne"/>
    <n v="100"/>
    <n v="0"/>
    <n v="4667"/>
    <n v="1"/>
    <n v="924"/>
    <n v="0"/>
    <m/>
    <m/>
    <m/>
    <m/>
    <m/>
    <m/>
    <m/>
    <m/>
    <m/>
    <m/>
    <m/>
    <m/>
    <m/>
    <m/>
    <m/>
    <m/>
    <m/>
    <m/>
    <m/>
    <m/>
    <m/>
    <m/>
    <m/>
    <m/>
  </r>
  <r>
    <x v="2"/>
    <x v="1"/>
    <x v="53"/>
    <x v="27"/>
    <s v="HUC Florence"/>
    <s v="TIMMEL FRERES"/>
    <m/>
    <s v="récupération de chaleur fatale sur les eaux grises de l'entreprise de lavage de citernes située à Beinheim (AS, 67) AAP chaleur fatale"/>
    <x v="25"/>
    <s v="67"/>
    <s v="Bas-Rhin"/>
    <m/>
    <m/>
    <n v="195000"/>
    <n v="195000"/>
    <n v="78000"/>
    <m/>
    <m/>
    <m/>
    <m/>
    <s v="SANS-Sans création d'un réseau"/>
    <s v="AUT-Autres secteurs"/>
    <s v="CHALF-Chaleur fatale"/>
    <s v="récup seule"/>
    <s v="interne"/>
    <n v="100"/>
    <n v="0"/>
    <n v="1395"/>
    <n v="2.2000000000000002"/>
    <n v="373"/>
    <n v="0"/>
    <m/>
    <m/>
    <m/>
    <m/>
    <m/>
    <m/>
    <m/>
    <m/>
    <m/>
    <m/>
    <m/>
    <m/>
    <m/>
    <m/>
    <m/>
    <m/>
    <m/>
    <m/>
    <m/>
    <m/>
    <m/>
    <m/>
    <m/>
    <m/>
  </r>
  <r>
    <x v="2"/>
    <x v="1"/>
    <x v="54"/>
    <x v="27"/>
    <s v="MULLER Jonathan"/>
    <s v="SOCIETE COLMARIENNE DE CHAUFFAGE URBAIN"/>
    <m/>
    <s v="réaliser une installation de valorisation de la chaleur fatale de l'UIOM de COLMAR pour alimenter l'industriel Capsugel (AS, 68)"/>
    <x v="25"/>
    <s v="68"/>
    <s v="Haut-Rhin"/>
    <s v="68066"/>
    <s v="Colmar"/>
    <n v="308424"/>
    <n v="308424"/>
    <n v="92527"/>
    <n v="220250"/>
    <n v="220250"/>
    <m/>
    <m/>
    <s v="SANS-Sans création d'un réseau"/>
    <s v="UIOM"/>
    <s v="CHALF-Chaleur fatale"/>
    <s v="récup + réseau de chaleur"/>
    <s v="externe"/>
    <n v="299"/>
    <n v="0"/>
    <n v="12000"/>
    <n v="6.5"/>
    <n v="3200"/>
    <n v="1"/>
    <m/>
    <m/>
    <m/>
    <m/>
    <m/>
    <m/>
    <m/>
    <m/>
    <m/>
    <m/>
    <m/>
    <m/>
    <m/>
    <m/>
    <m/>
    <m/>
    <m/>
    <m/>
    <m/>
    <m/>
    <m/>
    <m/>
    <m/>
    <m/>
  </r>
  <r>
    <x v="2"/>
    <x v="1"/>
    <x v="55"/>
    <x v="29"/>
    <s v="MORIN Florence"/>
    <s v="LISI AUTOMOTIVE FORMER"/>
    <m/>
    <s v="Installation de récupération de chaleur fatale sur une ligne de traitement thermique sur le site LISI AUTOMOTIVE de DELLE (90)."/>
    <x v="26"/>
    <s v="90"/>
    <s v="Territoire de Belfort"/>
    <s v="90033"/>
    <s v="Delle"/>
    <n v="366000"/>
    <n v="366000"/>
    <n v="73200"/>
    <m/>
    <m/>
    <m/>
    <m/>
    <s v="SANS-Sans création d'un réseau"/>
    <s v="MET-Industrie des métaux"/>
    <s v="CHALF-Chaleur fatale"/>
    <s v="récup seule"/>
    <s v="interne"/>
    <n v="100"/>
    <n v="0"/>
    <n v="1036"/>
    <n v="0.9"/>
    <n v="55"/>
    <n v="0"/>
    <m/>
    <m/>
    <m/>
    <m/>
    <m/>
    <m/>
    <m/>
    <m/>
    <m/>
    <m/>
    <m/>
    <m/>
    <m/>
    <m/>
    <m/>
    <m/>
    <m/>
    <m/>
    <m/>
    <m/>
    <m/>
    <m/>
    <m/>
    <m/>
  </r>
  <r>
    <x v="2"/>
    <x v="1"/>
    <x v="56"/>
    <x v="30"/>
    <s v="POITRAT Eddy"/>
    <s v="NESTLE FRANCE"/>
    <m/>
    <s v="Equipement de récupération et de valorisation de la chaleur fatale."/>
    <x v="16"/>
    <m/>
    <m/>
    <m/>
    <m/>
    <n v="356437"/>
    <n v="356437"/>
    <n v="71287.399999999994"/>
    <m/>
    <m/>
    <m/>
    <m/>
    <s v="SANS-Sans création d'un réseau"/>
    <s v="IAGR-Indus.agro-alimentaire"/>
    <s v="CHALF-Chaleur fatale"/>
    <s v="récup seule"/>
    <s v="interne"/>
    <n v="100"/>
    <n v="0"/>
    <n v="3012"/>
    <n v="0.39"/>
    <n v="554"/>
    <n v="0"/>
    <m/>
    <m/>
    <m/>
    <m/>
    <m/>
    <m/>
    <m/>
    <m/>
    <m/>
    <m/>
    <m/>
    <m/>
    <m/>
    <m/>
    <m/>
    <m/>
    <m/>
    <m/>
    <m/>
    <m/>
    <m/>
    <m/>
    <m/>
    <m/>
  </r>
  <r>
    <x v="2"/>
    <x v="1"/>
    <x v="57"/>
    <x v="31"/>
    <s v="ARDON Samuel"/>
    <s v="AUBIN IMPRIMEUR"/>
    <m/>
    <s v="Récupération de chaleur fatale sur compresseurs"/>
    <x v="27"/>
    <s v="86"/>
    <s v="Vienne"/>
    <s v="86133"/>
    <s v="Ligugé"/>
    <n v="147545.37"/>
    <n v="36303.78"/>
    <n v="10891"/>
    <m/>
    <m/>
    <m/>
    <m/>
    <s v="SANS-Sans création d'un réseau"/>
    <s v="PAP-Industrie des papiers-cartons"/>
    <s v="CHALF-Chaleur fatale"/>
    <s v="récup seule"/>
    <s v="interne"/>
    <n v="100"/>
    <n v="0"/>
    <n v="249"/>
    <n v="0.13"/>
    <n v="68"/>
    <n v="0"/>
    <m/>
    <m/>
    <m/>
    <m/>
    <m/>
    <m/>
    <m/>
    <m/>
    <m/>
    <m/>
    <m/>
    <m/>
    <m/>
    <m/>
    <m/>
    <m/>
    <m/>
    <m/>
    <m/>
    <m/>
    <m/>
    <m/>
    <m/>
    <m/>
  </r>
  <r>
    <x v="2"/>
    <x v="1"/>
    <x v="58"/>
    <x v="26"/>
    <s v="DE FREMINVILLE Herminie"/>
    <s v="HERTA"/>
    <m/>
    <s v="Investissement portant sur la récuperation de chaleur des groupes froids pour la production d'eau chaude de lavage dans le cadre du Fonds chaleur renouvelable"/>
    <x v="24"/>
    <s v="62"/>
    <s v="Pas-de-Calais"/>
    <s v="62767"/>
    <s v="Saint-Pol-sur-Ternoise"/>
    <n v="460000"/>
    <n v="460000"/>
    <n v="92000"/>
    <m/>
    <m/>
    <m/>
    <m/>
    <s v="SANS-Sans création d'un réseau"/>
    <s v="IAGR-Indus.agro-alimentaire"/>
    <s v="CHALF-Chaleur fatale"/>
    <s v="récup seule"/>
    <s v="interne"/>
    <n v="100"/>
    <n v="0"/>
    <n v="2350"/>
    <n v="0.7"/>
    <n v="1157"/>
    <n v="0"/>
    <m/>
    <m/>
    <m/>
    <m/>
    <m/>
    <m/>
    <m/>
    <m/>
    <m/>
    <m/>
    <m/>
    <m/>
    <m/>
    <m/>
    <m/>
    <m/>
    <m/>
    <m/>
    <m/>
    <m/>
    <m/>
    <m/>
    <m/>
    <m/>
  </r>
  <r>
    <x v="2"/>
    <x v="1"/>
    <x v="59"/>
    <x v="32"/>
    <s v="DE FREMINVILLE Herminie"/>
    <s v="NOVABION"/>
    <m/>
    <s v="Récupération de chaleur fatale sur les fumées du four de l'usine Novabion à Nogent l'Artaud dans le cadre du Fonds chaleur renouvelable"/>
    <x v="28"/>
    <s v="02"/>
    <s v="Aisne"/>
    <s v="02555"/>
    <s v="Nogent-l'Artaud"/>
    <n v="573631"/>
    <n v="573631"/>
    <n v="229452"/>
    <m/>
    <m/>
    <m/>
    <m/>
    <s v="SANS-Sans création d'un réseau"/>
    <s v="ICP-Indus. chimiq pharmaceutiq"/>
    <s v="CHALF-Chaleur fatale"/>
    <s v="récup seule"/>
    <s v="interne"/>
    <n v="199"/>
    <n v="0"/>
    <n v="3080"/>
    <n v="773"/>
    <n v="744"/>
    <n v="0"/>
    <m/>
    <m/>
    <m/>
    <m/>
    <m/>
    <m/>
    <m/>
    <m/>
    <m/>
    <m/>
    <m/>
    <m/>
    <m/>
    <m/>
    <m/>
    <m/>
    <m/>
    <m/>
    <m/>
    <m/>
    <m/>
    <m/>
    <m/>
    <m/>
  </r>
  <r>
    <x v="2"/>
    <x v="1"/>
    <x v="60"/>
    <x v="21"/>
    <s v="WYCKHUYSE Axel"/>
    <s v="COGESAL-MIKO"/>
    <m/>
    <s v="Installation d'une PAC haute température expérimentale pour la récupération de chaleur fatale sur la désurchauffe des groupes frigorifiques"/>
    <x v="4"/>
    <s v="52"/>
    <s v="Haute-Marne"/>
    <s v="52448"/>
    <s v="Saint-Dizier"/>
    <n v="46300"/>
    <n v="46300"/>
    <n v="13890"/>
    <m/>
    <m/>
    <m/>
    <m/>
    <s v="SANS-Sans création d'un réseau"/>
    <s v="IAGR-Indus.agro-alimentaire"/>
    <s v="CHALF-Chaleur fatale"/>
    <s v="récup seule"/>
    <s v="interne"/>
    <n v="100"/>
    <n v="0"/>
    <n v="600"/>
    <n v="0.2"/>
    <n v="30"/>
    <n v="0"/>
    <m/>
    <m/>
    <m/>
    <m/>
    <m/>
    <m/>
    <m/>
    <m/>
    <m/>
    <m/>
    <m/>
    <m/>
    <m/>
    <m/>
    <m/>
    <m/>
    <m/>
    <m/>
    <m/>
    <m/>
    <m/>
    <m/>
    <m/>
    <m/>
  </r>
  <r>
    <x v="2"/>
    <x v="1"/>
    <x v="61"/>
    <x v="33"/>
    <s v="FABRE Guy"/>
    <s v="SHR HOTEL LE MERIDIEN TAHITI"/>
    <m/>
    <s v="Mise en oeuvre d'un système de récupération de chaleur fatale sur la production d'eau glacée de l'hôtel Le Méridien Tahiti pour valorisation sur sa production d'eau chaude sanitaire."/>
    <x v="29"/>
    <s v="987"/>
    <s v="Polynésie française"/>
    <m/>
    <m/>
    <n v="70124.679999999993"/>
    <n v="70124.679999999993"/>
    <n v="31556"/>
    <m/>
    <m/>
    <m/>
    <m/>
    <s v="SANS-Sans création d'un réseau"/>
    <s v="AUT-Autres secteurs"/>
    <s v="CHALF-Chaleur fatale"/>
    <s v="récup seule"/>
    <s v="interne"/>
    <n v="100"/>
    <n v="173"/>
    <n v="342"/>
    <n v="0"/>
    <n v="61"/>
    <n v="0"/>
    <m/>
    <m/>
    <m/>
    <m/>
    <m/>
    <m/>
    <m/>
    <m/>
    <m/>
    <m/>
    <m/>
    <m/>
    <m/>
    <m/>
    <m/>
    <m/>
    <m/>
    <m/>
    <m/>
    <m/>
    <m/>
    <m/>
    <m/>
    <m/>
  </r>
  <r>
    <x v="0"/>
    <x v="3"/>
    <x v="62"/>
    <x v="34"/>
    <s v="DANVERT Patrick"/>
    <s v="IDEX ENVIRONNEMENT BRETAGNE"/>
    <m/>
    <s v="Création d'un réseau de chaleur - valorisation de la chaleur fatale de l'UVE de Taden pour le rechauffage de serres de culture sur la commune"/>
    <x v="2"/>
    <m/>
    <s v="COTES-D'ARMOR"/>
    <m/>
    <s v="DINAN"/>
    <m/>
    <m/>
    <m/>
    <n v="700000"/>
    <n v="700000"/>
    <n v="420000"/>
    <m/>
    <m/>
    <m/>
    <s v="UIOM"/>
    <m/>
    <m/>
    <m/>
    <m/>
    <m/>
    <m/>
    <m/>
    <s v="N"/>
    <m/>
    <m/>
    <m/>
    <m/>
    <m/>
    <m/>
    <m/>
    <m/>
    <s v="BP-Basse pression (eau chaude)"/>
    <m/>
    <n v="1000"/>
    <n v="1000"/>
    <n v="100"/>
    <m/>
    <m/>
    <m/>
    <m/>
    <n v="25000"/>
    <m/>
    <m/>
    <n v="2083"/>
    <m/>
    <m/>
    <m/>
  </r>
  <r>
    <x v="0"/>
    <x v="3"/>
    <x v="63"/>
    <x v="34"/>
    <s v="BARRAS Thierry"/>
    <s v="COMMUNE DE BLOIS"/>
    <m/>
    <s v="création d'un réseau de chaleur sur le quartier des provinces et le quartier de l'ilot laplace à Blois."/>
    <x v="3"/>
    <m/>
    <s v="LOIR-ET-CHER"/>
    <m/>
    <s v="BLOIS"/>
    <m/>
    <m/>
    <m/>
    <n v="5915323"/>
    <n v="5915323"/>
    <n v="1900000"/>
    <m/>
    <m/>
    <m/>
    <s v="UIOM"/>
    <m/>
    <m/>
    <m/>
    <m/>
    <m/>
    <m/>
    <m/>
    <s v="N"/>
    <m/>
    <m/>
    <m/>
    <m/>
    <m/>
    <m/>
    <m/>
    <m/>
    <s v="BP-Basse pression (eau chaude)"/>
    <m/>
    <n v="9060"/>
    <n v="9060"/>
    <n v="80"/>
    <m/>
    <m/>
    <m/>
    <m/>
    <n v="29900"/>
    <m/>
    <m/>
    <n v="2904"/>
    <m/>
    <m/>
    <m/>
  </r>
  <r>
    <x v="0"/>
    <x v="3"/>
    <x v="64"/>
    <x v="34"/>
    <s v="DE FREMINVILLE Herminie"/>
    <s v="OREADE"/>
    <m/>
    <s v="reseau de chaleur OREADE/TEREOS"/>
    <x v="30"/>
    <m/>
    <s v="SEINE-MARITIME"/>
    <m/>
    <s v="SAINT-JEAN-DE-FOLLEVILLE"/>
    <m/>
    <m/>
    <m/>
    <n v="11347842"/>
    <n v="11347842"/>
    <n v="1695708"/>
    <m/>
    <m/>
    <m/>
    <s v="UIOM"/>
    <m/>
    <m/>
    <m/>
    <m/>
    <m/>
    <m/>
    <m/>
    <s v="N"/>
    <m/>
    <m/>
    <m/>
    <m/>
    <m/>
    <m/>
    <m/>
    <m/>
    <s v="HP-Haute pression (vap/eau surch)"/>
    <m/>
    <n v="2877"/>
    <n v="2877"/>
    <n v="100"/>
    <m/>
    <m/>
    <m/>
    <m/>
    <n v="323123"/>
    <m/>
    <m/>
    <n v="1"/>
    <m/>
    <m/>
    <m/>
  </r>
  <r>
    <x v="0"/>
    <x v="3"/>
    <x v="65"/>
    <x v="34"/>
    <s v="NIVELEAU Jean-François"/>
    <s v="Recuperation D'Energie De Saint Chely/Union Pour Le Financement Des Economie D'Energie"/>
    <m/>
    <s v="La récupération de chaleur fatale sur le site d'ARCELOR à Saint Chély d'Apcher (48) et la distribution sur réseaux de chaleur interne et urbain"/>
    <x v="6"/>
    <m/>
    <s v="LOZERE"/>
    <m/>
    <s v="SAINT-CHELY-D'APCHER"/>
    <m/>
    <m/>
    <m/>
    <n v="2207000"/>
    <n v="2207000"/>
    <n v="706400"/>
    <m/>
    <m/>
    <m/>
    <s v="Chaleur de récup. process"/>
    <m/>
    <m/>
    <m/>
    <m/>
    <m/>
    <m/>
    <m/>
    <s v="N"/>
    <m/>
    <m/>
    <m/>
    <m/>
    <m/>
    <m/>
    <m/>
    <m/>
    <s v="BP-Basse pression (eau chaude)"/>
    <m/>
    <n v="925"/>
    <n v="925"/>
    <n v="72"/>
    <m/>
    <m/>
    <m/>
    <m/>
    <n v="9035"/>
    <m/>
    <m/>
    <n v="750"/>
    <m/>
    <m/>
    <m/>
  </r>
  <r>
    <x v="0"/>
    <x v="3"/>
    <x v="66"/>
    <x v="34"/>
    <s v="NIVELEAU Jean-François"/>
    <s v="Recuperation D'Energie De Saint Chely/Union Pour Le Financement Des Economie D'Energie"/>
    <m/>
    <s v="La récupération de chaleur fatale sur le site d'ARCELOR à Saint Chély d'Apcher (48) et la distribution sur réseaux de chaleur interne et urbain"/>
    <x v="6"/>
    <m/>
    <s v="LOZERE"/>
    <m/>
    <s v="SAINT-CHELY-D'APCHER"/>
    <m/>
    <m/>
    <m/>
    <n v="454000"/>
    <n v="454000"/>
    <n v="93600"/>
    <m/>
    <m/>
    <m/>
    <s v="Chaleur de récup. process"/>
    <m/>
    <m/>
    <m/>
    <m/>
    <m/>
    <m/>
    <m/>
    <s v="N"/>
    <m/>
    <m/>
    <m/>
    <m/>
    <m/>
    <m/>
    <m/>
    <m/>
    <s v="BP-Basse pression (eau chaude)"/>
    <m/>
    <n v="313"/>
    <n v="313"/>
    <n v="95"/>
    <m/>
    <m/>
    <m/>
    <m/>
    <n v="2888"/>
    <m/>
    <m/>
    <n v="250"/>
    <m/>
    <m/>
    <m/>
  </r>
  <r>
    <x v="0"/>
    <x v="3"/>
    <x v="67"/>
    <x v="34"/>
    <s v="GARNIER Cédric"/>
    <s v="SECHE ECO INDUSTRIES"/>
    <m/>
    <s v="AAP Réseaux de chaleur 2014 - Fourniture de chaleur de récupération depuis le site industriel de Changé vers le réseau de chaleur urbain de la ville de Laval (53)"/>
    <x v="31"/>
    <m/>
    <s v="MAYENNE"/>
    <m/>
    <s v="CHANGE"/>
    <m/>
    <m/>
    <m/>
    <n v="12812200"/>
    <n v="9390100"/>
    <n v="4591000"/>
    <m/>
    <m/>
    <m/>
    <s v="Mélange ENR"/>
    <m/>
    <m/>
    <m/>
    <m/>
    <m/>
    <m/>
    <m/>
    <s v="N"/>
    <m/>
    <m/>
    <m/>
    <m/>
    <m/>
    <m/>
    <m/>
    <m/>
    <s v="BP-Basse pression (eau chaude)"/>
    <m/>
    <n v="10300"/>
    <n v="10300"/>
    <n v="100"/>
    <m/>
    <m/>
    <m/>
    <m/>
    <n v="69648"/>
    <m/>
    <m/>
    <n v="5767"/>
    <m/>
    <m/>
    <m/>
  </r>
  <r>
    <x v="0"/>
    <x v="3"/>
    <x v="68"/>
    <x v="34"/>
    <s v="GUIBAUD Brigitte"/>
    <s v="AIR FRANCE SOPHIA ANTIPOLIS"/>
    <m/>
    <s v="Recuperation d'Energie sur Data Center - Green IT - création d'un réseau de chaleur"/>
    <x v="32"/>
    <m/>
    <s v="ALPES-MARITIMES"/>
    <m/>
    <s v="ANTIBES"/>
    <m/>
    <m/>
    <m/>
    <n v="194876"/>
    <n v="194876"/>
    <n v="120240"/>
    <m/>
    <m/>
    <m/>
    <s v="Chaleur de récup. process"/>
    <m/>
    <m/>
    <m/>
    <m/>
    <m/>
    <m/>
    <m/>
    <s v="N"/>
    <m/>
    <m/>
    <m/>
    <m/>
    <m/>
    <m/>
    <m/>
    <m/>
    <s v="BP-Basse pression (eau chaude)"/>
    <m/>
    <n v="387"/>
    <n v="387"/>
    <n v="100"/>
    <m/>
    <m/>
    <m/>
    <m/>
    <n v="893.3"/>
    <m/>
    <m/>
    <n v="149"/>
    <m/>
    <m/>
    <m/>
  </r>
  <r>
    <x v="0"/>
    <x v="3"/>
    <x v="69"/>
    <x v="34"/>
    <s v="MULLER Jonathan"/>
    <s v="SOCIETE COLMARIENNE DE CHAUFFAGE URBAIN"/>
    <m/>
    <s v="réaliser une extension du réseau de chaleur urbain pour alimenter le lycée Martin Schongauer à COLMAR (GA, 68)"/>
    <x v="25"/>
    <m/>
    <s v="HAUT-RHIN"/>
    <m/>
    <s v="COLMAR"/>
    <m/>
    <m/>
    <m/>
    <n v="139122"/>
    <n v="114020"/>
    <n v="68412"/>
    <m/>
    <m/>
    <m/>
    <s v="UIOM"/>
    <m/>
    <m/>
    <m/>
    <m/>
    <m/>
    <m/>
    <m/>
    <s v="N"/>
    <m/>
    <m/>
    <m/>
    <m/>
    <m/>
    <m/>
    <m/>
    <m/>
    <s v="BP-Basse pression (eau chaude)"/>
    <n v="240"/>
    <m/>
    <n v="240"/>
    <n v="78"/>
    <m/>
    <m/>
    <m/>
    <n v="548"/>
    <m/>
    <m/>
    <m/>
    <n v="86"/>
    <m/>
    <m/>
    <m/>
  </r>
  <r>
    <x v="0"/>
    <x v="3"/>
    <x v="70"/>
    <x v="34"/>
    <s v="DONAT Romain"/>
    <s v="CYEL, CIE DE CHAUFFAGE URBAIN DE CERGY PONTOISE"/>
    <m/>
    <s v="Extension du réseau de chaleur de Cergy-Pontoise (95) de 2 350 ml sur la ZAC des Linandes."/>
    <x v="5"/>
    <m/>
    <s v="VAL-D'OISE"/>
    <m/>
    <s v="CERGY"/>
    <m/>
    <m/>
    <m/>
    <n v="4659000"/>
    <n v="2463200"/>
    <n v="724574"/>
    <m/>
    <m/>
    <m/>
    <s v="Mélange ENR"/>
    <m/>
    <m/>
    <m/>
    <m/>
    <m/>
    <m/>
    <m/>
    <s v="N"/>
    <m/>
    <m/>
    <m/>
    <m/>
    <m/>
    <m/>
    <m/>
    <m/>
    <s v="BP-Basse pression (eau chaude)"/>
    <n v="2350"/>
    <m/>
    <n v="2350"/>
    <n v="60"/>
    <m/>
    <m/>
    <m/>
    <n v="7800"/>
    <m/>
    <m/>
    <m/>
    <n v="2365"/>
    <m/>
    <m/>
    <m/>
  </r>
  <r>
    <x v="0"/>
    <x v="3"/>
    <x v="71"/>
    <x v="34"/>
    <s v="CAPOU Olivier"/>
    <s v="IDEX SEGUIN RIVES DE SEINE ENERGIES"/>
    <m/>
    <s v="Extension du réseau de Chaleur Seguin Rives de Seine sur le quartier de Silly Gallieni à Boulogne-Billancourt (92)"/>
    <x v="5"/>
    <m/>
    <s v="HAUTS-DE-SEINE"/>
    <m/>
    <s v="BOULOGNE-BILLANCOURT"/>
    <m/>
    <m/>
    <m/>
    <n v="2957337"/>
    <n v="1171380"/>
    <n v="498960"/>
    <m/>
    <m/>
    <m/>
    <s v="Mélange ENR"/>
    <m/>
    <m/>
    <m/>
    <m/>
    <m/>
    <m/>
    <m/>
    <s v="N"/>
    <m/>
    <m/>
    <m/>
    <m/>
    <m/>
    <m/>
    <m/>
    <m/>
    <s v="BP-Basse pression (eau chaude)"/>
    <n v="1848"/>
    <m/>
    <n v="1848"/>
    <n v="57"/>
    <m/>
    <m/>
    <m/>
    <n v="8030"/>
    <m/>
    <m/>
    <m/>
    <n v="1062"/>
    <m/>
    <m/>
    <m/>
  </r>
  <r>
    <x v="0"/>
    <x v="3"/>
    <x v="72"/>
    <x v="34"/>
    <s v="CAPOU Olivier"/>
    <s v="KALITA"/>
    <m/>
    <s v="- Récupération de la chaleur fatale du Data-Center GLOBAL SWITCH à Clichy_x000a_- Interconnexion des 2 réseaux de Levallois-Perret : Front de Paris et Front de Seine_x000a_- Réalisation d'une sous-station eau chaude / vapeur CPCU"/>
    <x v="5"/>
    <m/>
    <s v="HAUTS-DE-SEINE"/>
    <m/>
    <s v="LEVALLOIS-PERRET"/>
    <m/>
    <m/>
    <m/>
    <n v="4584410"/>
    <n v="4584410"/>
    <n v="1120980"/>
    <m/>
    <m/>
    <m/>
    <s v="Chaleur de récup. process"/>
    <m/>
    <m/>
    <m/>
    <m/>
    <m/>
    <m/>
    <m/>
    <s v="N"/>
    <m/>
    <m/>
    <m/>
    <m/>
    <m/>
    <m/>
    <m/>
    <m/>
    <s v="BP-Basse pression (eau chaude)"/>
    <n v="14150"/>
    <m/>
    <n v="14150"/>
    <n v="53"/>
    <m/>
    <m/>
    <m/>
    <n v="87139"/>
    <m/>
    <m/>
    <m/>
    <n v="0"/>
    <m/>
    <m/>
    <m/>
  </r>
  <r>
    <x v="0"/>
    <x v="3"/>
    <x v="73"/>
    <x v="34"/>
    <s v="GARNIER Cédric"/>
    <s v="LAVAL ENERGIE NOUVELLE"/>
    <m/>
    <s v="AAP Réseaux de chaleur 2014 - Extension sur 14 km du réseau de chaleur de la ville de Laval (53) avec récupération d'énergie sur le site de stockage de déchets de Changé"/>
    <x v="31"/>
    <m/>
    <s v="MAYENNE"/>
    <m/>
    <s v="LAVAL"/>
    <m/>
    <m/>
    <m/>
    <n v="14695974.369999999"/>
    <n v="8869048"/>
    <n v="5321429"/>
    <m/>
    <m/>
    <m/>
    <s v="Mélange ENR"/>
    <m/>
    <m/>
    <m/>
    <m/>
    <m/>
    <m/>
    <m/>
    <s v="N"/>
    <m/>
    <m/>
    <m/>
    <m/>
    <m/>
    <m/>
    <m/>
    <m/>
    <s v="BP-Basse pression (eau chaude)"/>
    <n v="14027"/>
    <m/>
    <n v="14027"/>
    <n v="80"/>
    <m/>
    <m/>
    <m/>
    <n v="0"/>
    <m/>
    <m/>
    <m/>
    <n v="3682"/>
    <m/>
    <m/>
    <m/>
  </r>
  <r>
    <x v="0"/>
    <x v="3"/>
    <x v="74"/>
    <x v="34"/>
    <s v="BREMOND David"/>
    <s v="VILLE DE THONON LES BAINS"/>
    <m/>
    <s v="Appel à projets réseaux de chaleur 2015 - Extension de 500 ml du réseau de chaleur pour alimenter les serres municipales à Thonon-les-Bains (74)"/>
    <x v="11"/>
    <m/>
    <s v="HAUTE-SAVOIE"/>
    <m/>
    <s v="THONON-LES-BAINS"/>
    <m/>
    <m/>
    <m/>
    <n v="500000"/>
    <n v="464000"/>
    <n v="156000"/>
    <m/>
    <m/>
    <m/>
    <s v="UIOM"/>
    <m/>
    <m/>
    <m/>
    <m/>
    <m/>
    <m/>
    <m/>
    <s v="N"/>
    <m/>
    <m/>
    <m/>
    <m/>
    <m/>
    <m/>
    <m/>
    <m/>
    <s v="BP-Basse pression (eau chaude)"/>
    <n v="500"/>
    <m/>
    <n v="500"/>
    <n v="100"/>
    <m/>
    <m/>
    <m/>
    <n v="970"/>
    <m/>
    <m/>
    <m/>
    <n v="1"/>
    <m/>
    <m/>
    <m/>
  </r>
  <r>
    <x v="1"/>
    <x v="3"/>
    <x v="75"/>
    <x v="35"/>
    <s v="GARNIER Cédric"/>
    <s v="NOVAE"/>
    <m/>
    <s v="AAP Réseaux de chaleur 2017 - Création d'un réseau de chaleur de 33 km sur le quartier Nord-Chézine, à Nantes (44)"/>
    <x v="33"/>
    <s v="44"/>
    <s v="Loire-Atlantique"/>
    <s v="44109"/>
    <s v="Nantes"/>
    <m/>
    <m/>
    <m/>
    <n v="38877832"/>
    <n v="27209186"/>
    <n v="16325512"/>
    <m/>
    <m/>
    <s v="UIOM"/>
    <m/>
    <s v="réseau de chaleur ss investissement récup"/>
    <m/>
    <m/>
    <m/>
    <m/>
    <m/>
    <m/>
    <n v="0"/>
    <m/>
    <m/>
    <m/>
    <m/>
    <m/>
    <m/>
    <m/>
    <m/>
    <m/>
    <m/>
    <m/>
    <n v="0"/>
    <m/>
    <m/>
    <m/>
    <m/>
    <n v="83145"/>
    <m/>
    <m/>
    <m/>
    <m/>
    <m/>
    <m/>
    <m/>
  </r>
  <r>
    <x v="1"/>
    <x v="3"/>
    <x v="76"/>
    <x v="17"/>
    <s v="RUARO Julien"/>
    <s v="ELECTRICITE DE FRANCE EDF SEI"/>
    <m/>
    <s v="Création d'un réseau de chaleur (350 ml) par EDF sur le site deTronville-en-Barrois (55) permettant l'injection de 400 tep supplémentaires de l'UIOM"/>
    <x v="17"/>
    <s v="55"/>
    <s v="Meuse"/>
    <s v="55519"/>
    <s v="Tronville-en-Barrois"/>
    <m/>
    <m/>
    <m/>
    <n v="353074"/>
    <n v="353074"/>
    <n v="133700"/>
    <m/>
    <m/>
    <s v="UIOM"/>
    <m/>
    <s v="réseau de chaleur ss investissement récup"/>
    <m/>
    <m/>
    <m/>
    <m/>
    <m/>
    <m/>
    <n v="0"/>
    <m/>
    <m/>
    <m/>
    <m/>
    <m/>
    <m/>
    <m/>
    <m/>
    <m/>
    <m/>
    <m/>
    <n v="0"/>
    <m/>
    <m/>
    <m/>
    <m/>
    <m/>
    <n v="4651"/>
    <m/>
    <m/>
    <m/>
    <m/>
    <m/>
    <m/>
  </r>
  <r>
    <x v="1"/>
    <x v="3"/>
    <x v="77"/>
    <x v="36"/>
    <s v="DAUJEAN Gaetan"/>
    <s v="ENERIANCE"/>
    <m/>
    <s v="extension du réseau de chaleur de Eneriance vers le quartier de Bagatelle à Toulouse"/>
    <x v="34"/>
    <s v="31"/>
    <s v="Haute-Garonne"/>
    <s v="31555"/>
    <s v="Toulouse"/>
    <m/>
    <m/>
    <m/>
    <n v="6195256.4900000002"/>
    <n v="6195256.4900000002"/>
    <n v="1095333"/>
    <m/>
    <m/>
    <s v="UIOM"/>
    <m/>
    <s v="réseau de chaleur ss investissement récup"/>
    <m/>
    <m/>
    <m/>
    <m/>
    <m/>
    <m/>
    <n v="0"/>
    <m/>
    <m/>
    <m/>
    <m/>
    <m/>
    <m/>
    <m/>
    <m/>
    <m/>
    <m/>
    <m/>
    <n v="0"/>
    <m/>
    <m/>
    <m/>
    <m/>
    <m/>
    <n v="18102"/>
    <m/>
    <m/>
    <m/>
    <m/>
    <m/>
    <m/>
  </r>
  <r>
    <x v="1"/>
    <x v="3"/>
    <x v="78"/>
    <x v="12"/>
    <s v="LEFRANCOIS Guillaume"/>
    <s v="CU CAEN LA MER"/>
    <m/>
    <s v="Extension du réseau de chaleur d'Hérouville-Saint-Clair vers le CHU de Caen (14)"/>
    <x v="12"/>
    <s v="14"/>
    <s v="Calvados"/>
    <s v="14118"/>
    <s v="Caen"/>
    <m/>
    <m/>
    <m/>
    <n v="4550206"/>
    <n v="4550206"/>
    <n v="825000"/>
    <m/>
    <m/>
    <s v="UIOM"/>
    <m/>
    <s v="réseau de chaleur ss investissement récup"/>
    <m/>
    <m/>
    <m/>
    <m/>
    <m/>
    <m/>
    <n v="0"/>
    <m/>
    <m/>
    <m/>
    <m/>
    <m/>
    <m/>
    <m/>
    <m/>
    <m/>
    <m/>
    <m/>
    <n v="0"/>
    <m/>
    <m/>
    <m/>
    <m/>
    <m/>
    <n v="23100"/>
    <m/>
    <m/>
    <m/>
    <m/>
    <m/>
    <m/>
  </r>
  <r>
    <x v="1"/>
    <x v="3"/>
    <x v="79"/>
    <x v="35"/>
    <s v="GARNIER Cédric"/>
    <s v="SYNER'GIE"/>
    <m/>
    <s v="AAP Réseaux de chaleur 2016 - Création d'une interconnexion de 16,7km entre les réseaux de chaleur du Mans Métropole (72)"/>
    <x v="33"/>
    <s v="72"/>
    <s v="Sarthe"/>
    <s v="72181"/>
    <s v="Mans"/>
    <m/>
    <m/>
    <m/>
    <n v="22784424"/>
    <n v="13450322"/>
    <n v="2000000"/>
    <m/>
    <m/>
    <s v="UIOM"/>
    <m/>
    <s v="réseau de chaleur ss investissement récup"/>
    <m/>
    <m/>
    <m/>
    <m/>
    <m/>
    <m/>
    <n v="0"/>
    <m/>
    <m/>
    <m/>
    <m/>
    <m/>
    <m/>
    <m/>
    <m/>
    <m/>
    <m/>
    <m/>
    <n v="0"/>
    <m/>
    <m/>
    <m/>
    <m/>
    <m/>
    <n v="108217"/>
    <m/>
    <m/>
    <m/>
    <m/>
    <m/>
    <m/>
  </r>
  <r>
    <x v="1"/>
    <x v="3"/>
    <x v="80"/>
    <x v="19"/>
    <s v="FLORETTE Claire"/>
    <s v="OUEST OM ENERGIE - SI TRAIT RESIDUS URBAINS BOUCLE SEINE"/>
    <m/>
    <s v="Extension du réseau de chaleur du SITRU sur Houilles, Chatou à partir de l'Unité d'Incinération des Déchets Non Dangereux de Carrières-sur-Seine (78)."/>
    <x v="19"/>
    <s v="78"/>
    <s v="Yvelines"/>
    <s v="78124"/>
    <s v="Carrières-sur-Seine"/>
    <m/>
    <m/>
    <m/>
    <n v="3895422"/>
    <n v="1433124"/>
    <n v="818887"/>
    <m/>
    <m/>
    <s v="UIOM"/>
    <m/>
    <s v="réseau de chaleur ss investissement récup"/>
    <m/>
    <m/>
    <m/>
    <m/>
    <m/>
    <m/>
    <n v="0"/>
    <m/>
    <m/>
    <m/>
    <m/>
    <m/>
    <m/>
    <m/>
    <m/>
    <m/>
    <m/>
    <m/>
    <n v="0"/>
    <m/>
    <m/>
    <m/>
    <m/>
    <m/>
    <n v="8431"/>
    <m/>
    <m/>
    <m/>
    <m/>
    <m/>
    <m/>
  </r>
  <r>
    <x v="1"/>
    <x v="3"/>
    <x v="81"/>
    <x v="12"/>
    <s v="LEFRANCOIS Guillaume"/>
    <s v="LA NORMANDISE"/>
    <m/>
    <s v="Récupération de chaleur fatale sur le site de La Normandise à Vire pour une valorisation externe (méthaniseur et chauffage de batiments)"/>
    <x v="12"/>
    <s v="14"/>
    <s v="Calvados"/>
    <s v="14762"/>
    <s v="Vire"/>
    <m/>
    <m/>
    <m/>
    <n v="984977"/>
    <n v="984977"/>
    <n v="240000"/>
    <m/>
    <m/>
    <s v="IAGR-Indus.agro-alimentaire"/>
    <m/>
    <s v="réseau de chaleur ss investissement récup"/>
    <m/>
    <m/>
    <m/>
    <m/>
    <m/>
    <m/>
    <n v="0"/>
    <m/>
    <m/>
    <m/>
    <m/>
    <m/>
    <m/>
    <m/>
    <m/>
    <m/>
    <m/>
    <m/>
    <n v="0"/>
    <m/>
    <m/>
    <m/>
    <m/>
    <n v="4771"/>
    <m/>
    <m/>
    <m/>
    <m/>
    <m/>
    <m/>
    <m/>
  </r>
  <r>
    <x v="1"/>
    <x v="3"/>
    <x v="82"/>
    <x v="13"/>
    <s v="BREMOND David"/>
    <s v="ELM"/>
    <m/>
    <s v="Création d'une chaufferie bois de 51 MW et extension de 38 km du réseau de chaleur de Lyon/Villeurbanne/Bron (69)"/>
    <x v="13"/>
    <s v="69"/>
    <s v="Rhône"/>
    <s v="69123"/>
    <s v="Lyon"/>
    <m/>
    <m/>
    <m/>
    <n v="63373958.540480003"/>
    <n v="22541113.008639999"/>
    <n v="6826878.3999999994"/>
    <m/>
    <m/>
    <s v="UIOM"/>
    <m/>
    <s v="réseau de chaleur ss investissement récup"/>
    <m/>
    <m/>
    <m/>
    <m/>
    <m/>
    <m/>
    <n v="1"/>
    <m/>
    <m/>
    <m/>
    <m/>
    <m/>
    <m/>
    <m/>
    <m/>
    <m/>
    <m/>
    <m/>
    <n v="0"/>
    <m/>
    <m/>
    <m/>
    <m/>
    <n v="113333.68"/>
    <n v="308299"/>
    <m/>
    <m/>
    <m/>
    <m/>
    <m/>
    <m/>
  </r>
  <r>
    <x v="1"/>
    <x v="3"/>
    <x v="83"/>
    <x v="19"/>
    <s v="CARPENE Lilian"/>
    <s v="RESEAU OUEST PARISIEN"/>
    <m/>
    <s v="Densification du réseau de chaleur de Plaisir alimenté par l'UIDND du SIDOMPE."/>
    <x v="19"/>
    <s v="78"/>
    <s v="Yvelines"/>
    <m/>
    <m/>
    <m/>
    <m/>
    <m/>
    <n v="774123"/>
    <n v="774123"/>
    <n v="273000"/>
    <m/>
    <m/>
    <s v="UIOM"/>
    <m/>
    <m/>
    <m/>
    <m/>
    <m/>
    <m/>
    <m/>
    <m/>
    <m/>
    <m/>
    <m/>
    <m/>
    <m/>
    <m/>
    <m/>
    <m/>
    <m/>
    <m/>
    <m/>
    <m/>
    <n v="0"/>
    <m/>
    <m/>
    <m/>
    <m/>
    <m/>
    <n v="7678"/>
    <m/>
    <m/>
    <m/>
    <m/>
    <m/>
    <m/>
  </r>
  <r>
    <x v="2"/>
    <x v="3"/>
    <x v="84"/>
    <x v="26"/>
    <s v="DE FREMINVILLE Herminie"/>
    <s v="DALKIA"/>
    <s v="MIXT-Mixte"/>
    <s v="Raccordement du réseau de chaleur de la Ville de Dunkerque et d'un site industriel au Centre de Valorisation Energétique, noeud énergétique dans le cadre du Fonds chaleur renouvelable - DALKIA"/>
    <x v="24"/>
    <s v="59"/>
    <s v="Nord"/>
    <s v="59183"/>
    <s v="Dunkerque"/>
    <m/>
    <m/>
    <m/>
    <n v="1955000"/>
    <n v="1955000"/>
    <n v="1173000"/>
    <m/>
    <m/>
    <m/>
    <s v="UIOM"/>
    <m/>
    <m/>
    <m/>
    <m/>
    <m/>
    <m/>
    <m/>
    <n v="0"/>
    <m/>
    <m/>
    <m/>
    <m/>
    <m/>
    <n v="24"/>
    <m/>
    <m/>
    <s v="HP-Haute pression (vap/eau surch)"/>
    <m/>
    <n v="1040"/>
    <n v="1040"/>
    <n v="76"/>
    <n v="82"/>
    <m/>
    <n v="60000"/>
    <n v="38779"/>
    <m/>
    <m/>
    <m/>
    <n v="13816"/>
    <n v="3"/>
    <m/>
    <s v="RC-Réseau de chaleur"/>
  </r>
  <r>
    <x v="2"/>
    <x v="3"/>
    <x v="85"/>
    <x v="25"/>
    <s v="BREMOND David"/>
    <s v="COMPAGNIE DE CHAUFFAGE INTERCOMMUNALE DE L'AGGLOMERATION GRENOBLOISE CC"/>
    <s v="MIXT-Mixte"/>
    <s v="Création d'un réseau de chaleur entre la plateforme chimique de Pont-de-Claix et le réseau de chaleur de la CCIAG - partie CCIAG 600ml/2511ml (38)"/>
    <x v="23"/>
    <s v="38"/>
    <s v="Isère"/>
    <s v="38317"/>
    <s v="Pont-de-Claix"/>
    <m/>
    <m/>
    <m/>
    <n v="1254074"/>
    <n v="1254074"/>
    <n v="648000"/>
    <m/>
    <m/>
    <m/>
    <s v="UIOM"/>
    <m/>
    <m/>
    <m/>
    <m/>
    <m/>
    <m/>
    <m/>
    <n v="0"/>
    <m/>
    <m/>
    <m/>
    <m/>
    <m/>
    <n v="30"/>
    <m/>
    <m/>
    <s v="BP-Basse pression (eau chaude)"/>
    <m/>
    <n v="600"/>
    <n v="600"/>
    <n v="100"/>
    <n v="90"/>
    <m/>
    <n v="4"/>
    <n v="11000"/>
    <m/>
    <m/>
    <m/>
    <n v="1"/>
    <n v="1"/>
    <m/>
    <s v="RC-Réseau de chaleur"/>
  </r>
  <r>
    <x v="2"/>
    <x v="3"/>
    <x v="86"/>
    <x v="27"/>
    <s v="MULLER Jonathan"/>
    <s v="SOCIETE COLMARIENNE DE CHAUFFAGE URBAIN"/>
    <s v="MIXT-Mixte"/>
    <s v="réaliser une extension du réseau de chaleur urbain de 360 ml pour alimenter l'hôtel Turenne, 34 logements et le gymnase Bartholdi à COLMAR (GA, 68)"/>
    <x v="25"/>
    <s v="68"/>
    <s v="Haut-Rhin"/>
    <s v="68066"/>
    <s v="Colmar"/>
    <m/>
    <m/>
    <m/>
    <n v="220250"/>
    <n v="220250"/>
    <n v="106776"/>
    <m/>
    <m/>
    <m/>
    <s v="UIOM"/>
    <m/>
    <m/>
    <m/>
    <m/>
    <m/>
    <m/>
    <m/>
    <n v="0"/>
    <m/>
    <m/>
    <m/>
    <m/>
    <m/>
    <n v="70"/>
    <m/>
    <m/>
    <s v="BP-Basse pression (eau chaude)"/>
    <n v="360"/>
    <m/>
    <n v="360"/>
    <n v="79"/>
    <n v="80"/>
    <n v="1360"/>
    <m/>
    <m/>
    <n v="1155"/>
    <n v="1170"/>
    <m/>
    <n v="140"/>
    <n v="4"/>
    <m/>
    <s v="DSP-Sce public distrib. sous DSP"/>
  </r>
  <r>
    <x v="2"/>
    <x v="3"/>
    <x v="87"/>
    <x v="27"/>
    <s v="MULLER Jonathan"/>
    <s v="SOCIETE COLMARIENNE DE CHAUFFAGE URBAIN"/>
    <s v="PRIVE-Privé"/>
    <s v="réaliser une extension du réseau de chaleur urbain pour alimenter 90 logements sociaux rue Schlesser à COLMAR (GA, 68)"/>
    <x v="25"/>
    <s v="68"/>
    <s v="Haut-Rhin"/>
    <s v="68066"/>
    <s v="Colmar"/>
    <m/>
    <m/>
    <m/>
    <n v="186000"/>
    <n v="186000"/>
    <n v="79266"/>
    <m/>
    <m/>
    <m/>
    <s v="UIOM"/>
    <m/>
    <m/>
    <m/>
    <m/>
    <m/>
    <m/>
    <m/>
    <n v="0"/>
    <m/>
    <m/>
    <m/>
    <m/>
    <m/>
    <n v="70"/>
    <m/>
    <m/>
    <s v="BP-Basse pression (eau chaude)"/>
    <n v="262"/>
    <m/>
    <n v="262"/>
    <n v="79"/>
    <n v="80"/>
    <n v="0.52"/>
    <m/>
    <m/>
    <n v="588"/>
    <n v="745"/>
    <m/>
    <n v="90"/>
    <n v="2"/>
    <m/>
    <s v="DSP-Sce public distrib. sous DSP"/>
  </r>
  <r>
    <x v="2"/>
    <x v="3"/>
    <x v="88"/>
    <x v="21"/>
    <s v="WYCKHUYSE Axel"/>
    <s v="CHAUMONT ENERGIES &amp; ENVIRONNEMENT"/>
    <s v="PRIVE-Privé"/>
    <s v="Extension du réseau de chaleur sur les quartiers Nord à Chaumont (52)"/>
    <x v="4"/>
    <s v="52"/>
    <s v="Haute-Marne"/>
    <s v="52121"/>
    <s v="Chaumont"/>
    <m/>
    <m/>
    <m/>
    <n v="8015346.8700000001"/>
    <n v="4558803.3600000003"/>
    <n v="3024561"/>
    <m/>
    <m/>
    <m/>
    <s v="UIOM"/>
    <m/>
    <m/>
    <m/>
    <m/>
    <m/>
    <m/>
    <m/>
    <n v="0"/>
    <m/>
    <m/>
    <m/>
    <m/>
    <m/>
    <n v="58"/>
    <m/>
    <m/>
    <s v="BP-Basse pression (eau chaude)"/>
    <n v="5555"/>
    <m/>
    <n v="5555"/>
    <n v="69"/>
    <n v="92"/>
    <n v="13320"/>
    <m/>
    <m/>
    <n v="15732"/>
    <n v="21017"/>
    <m/>
    <n v="1751"/>
    <n v="19"/>
    <m/>
    <s v="DSP-Sce public distrib. sous DSP"/>
  </r>
  <r>
    <x v="2"/>
    <x v="3"/>
    <x v="89"/>
    <x v="23"/>
    <s v="GUIBAUD Brigitte"/>
    <s v="DALKIA"/>
    <s v="PUBLI-Public"/>
    <s v="Raccordement du Centre Antoine Lacassagne à Nice au réseau de chaleur de chauffage urbain de Nice Est."/>
    <x v="21"/>
    <s v="06"/>
    <s v="Alpes-Maritimes"/>
    <s v="06088"/>
    <s v="Nice"/>
    <m/>
    <m/>
    <m/>
    <n v="133500"/>
    <n v="133500"/>
    <n v="17190"/>
    <m/>
    <m/>
    <m/>
    <s v="UIOM"/>
    <m/>
    <m/>
    <m/>
    <m/>
    <m/>
    <m/>
    <m/>
    <n v="0"/>
    <m/>
    <m/>
    <m/>
    <m/>
    <m/>
    <n v="70"/>
    <m/>
    <m/>
    <s v="BP-Basse pression (eau chaude)"/>
    <n v="265"/>
    <m/>
    <n v="265"/>
    <n v="95"/>
    <n v="95"/>
    <n v="1400"/>
    <m/>
    <m/>
    <n v="1200"/>
    <n v="1263"/>
    <m/>
    <n v="100"/>
    <n v="9"/>
    <m/>
    <s v="DSP-Sce public distrib. sous DSP"/>
  </r>
  <r>
    <x v="2"/>
    <x v="3"/>
    <x v="90"/>
    <x v="25"/>
    <s v="BREMOND David"/>
    <s v="SYND MIXTE D ELIMINATION DE TRAITEMENT ET DE VALORISATION DES DECHETS BEAUJOLAIS DOMBES"/>
    <s v="MIXT-Mixte"/>
    <s v="AAP AURARESEAU 2016 - Extension du réseau de chaleur de Villefranche-sur-Saône pour desservir la ZAC Quarantaine et le bâtiment RoofTop (69)"/>
    <x v="23"/>
    <s v="69"/>
    <s v="Rhône"/>
    <s v="69264"/>
    <s v="Villefranche-sur-Saône"/>
    <m/>
    <m/>
    <m/>
    <n v="943500"/>
    <n v="943500"/>
    <n v="405750"/>
    <m/>
    <m/>
    <m/>
    <s v="UIOM"/>
    <m/>
    <m/>
    <m/>
    <m/>
    <m/>
    <m/>
    <m/>
    <n v="0"/>
    <m/>
    <m/>
    <m/>
    <m/>
    <m/>
    <n v="56"/>
    <m/>
    <m/>
    <s v="BP-Basse pression (eau chaude)"/>
    <n v="1390"/>
    <m/>
    <n v="1390"/>
    <n v="50"/>
    <n v="90"/>
    <n v="1850"/>
    <m/>
    <m/>
    <n v="1540"/>
    <n v="3080"/>
    <m/>
    <n v="660"/>
    <n v="11"/>
    <m/>
    <s v="RC-Réseau de chaleur"/>
  </r>
  <r>
    <x v="2"/>
    <x v="3"/>
    <x v="91"/>
    <x v="25"/>
    <s v="BREMOND David"/>
    <s v="BERJALIA"/>
    <s v="PRIVE-Privé"/>
    <s v="AAP AURARESEAU 2016 - Extension du réseau de chaleur de Bourgoin-Jallieu vers l'hôpital Pierre Oudot (38)"/>
    <x v="23"/>
    <s v="38"/>
    <s v="Isère"/>
    <s v="38053"/>
    <s v="Bourgoin-Jallieu"/>
    <m/>
    <m/>
    <m/>
    <n v="230212"/>
    <n v="207291"/>
    <n v="99320"/>
    <m/>
    <m/>
    <m/>
    <s v="UIOM"/>
    <m/>
    <m/>
    <m/>
    <m/>
    <m/>
    <m/>
    <m/>
    <n v="0"/>
    <m/>
    <m/>
    <m/>
    <m/>
    <m/>
    <n v="66"/>
    <m/>
    <m/>
    <s v="BP-Basse pression (eau chaude)"/>
    <n v="260"/>
    <m/>
    <n v="260"/>
    <n v="79"/>
    <n v="85"/>
    <n v="2"/>
    <m/>
    <m/>
    <n v="2619"/>
    <n v="3330"/>
    <m/>
    <n v="315"/>
    <n v="1"/>
    <m/>
    <s v="RC-Réseau de chaleur"/>
  </r>
</pivotCacheRecords>
</file>

<file path=xl/pivotCache/pivotCacheRecords2.xml><?xml version="1.0" encoding="utf-8"?>
<pivotCacheRecords xmlns="http://schemas.openxmlformats.org/spreadsheetml/2006/main" xmlns:r="http://schemas.openxmlformats.org/officeDocument/2006/relationships" count="92">
  <r>
    <x v="0"/>
    <x v="0"/>
    <s v="1421C0150"/>
    <s v="21 - Aquitaine"/>
    <s v="LABADIOLE-CHASSAGNE Anne"/>
    <s v="LINDT ET SPRÜNGLI"/>
    <m/>
    <s v="Récupération de chaleur fatale sur les eaux usées issues du process de nettoyage"/>
    <s v="Aquitaine"/>
    <m/>
    <s v="PYRENEES-ATLANTIQUE"/>
    <m/>
    <s v="OLORON-SAINTE-MARIE"/>
    <n v="239854"/>
    <n v="239854"/>
    <n v="47970"/>
    <m/>
    <s v="Sans création d'un réseau"/>
    <s v="IAGR-Indus.agro-alimentaire"/>
    <s v="Chaleur Industrielle"/>
    <m/>
    <m/>
    <m/>
    <m/>
    <m/>
    <m/>
    <m/>
    <n v="637"/>
    <n v="0.9"/>
    <n v="123"/>
    <n v="0"/>
    <m/>
    <m/>
    <m/>
    <s v="2322€ de différence sur le cout total de l'opération; pas d'explication"/>
    <m/>
    <x v="0"/>
    <m/>
    <m/>
    <m/>
    <m/>
    <m/>
    <m/>
    <m/>
    <m/>
    <m/>
    <m/>
    <m/>
    <m/>
    <m/>
    <m/>
    <m/>
    <m/>
    <m/>
    <m/>
    <m/>
    <m/>
    <m/>
  </r>
  <r>
    <x v="0"/>
    <x v="0"/>
    <s v="1521C0191"/>
    <s v="21 - Aquitaine"/>
    <s v="LABADIOLE-CHASSAGNE Anne"/>
    <s v="ALCORE BRIGANTINE"/>
    <m/>
    <s v="Récupération et valorisation de chaleur fatale sur les étuves de la zone chaude"/>
    <s v="Aquitaine"/>
    <m/>
    <s v="PYRENEES-ATLANTIQUE"/>
    <m/>
    <s v="ANGLET"/>
    <n v="466580.5"/>
    <n v="466580.5"/>
    <n v="36899"/>
    <m/>
    <s v="Sans création d'un réseau"/>
    <s v="Autres secteurs industriels"/>
    <s v="Chaleur Industrielle"/>
    <m/>
    <m/>
    <m/>
    <m/>
    <m/>
    <m/>
    <m/>
    <n v="106"/>
    <n v="0.09"/>
    <n v="17"/>
    <n v="0"/>
    <m/>
    <m/>
    <m/>
    <s v="11€ d'aide supplémentaire déclaré, pas important"/>
    <m/>
    <x v="0"/>
    <m/>
    <m/>
    <m/>
    <m/>
    <m/>
    <m/>
    <m/>
    <m/>
    <m/>
    <m/>
    <m/>
    <m/>
    <m/>
    <m/>
    <m/>
    <m/>
    <m/>
    <m/>
    <m/>
    <m/>
    <m/>
  </r>
  <r>
    <x v="0"/>
    <x v="0"/>
    <s v="1521C0295"/>
    <s v="21 - Aquitaine"/>
    <s v="LABADIOLE-CHASSAGNE Anne"/>
    <s v="SIMOREP ET COMPAGNIE"/>
    <m/>
    <s v="Récupération et valorisation de chaleur fatale sur l'eau rejetée par l'atelier de finition"/>
    <s v="Aquitaine"/>
    <m/>
    <s v="GIRONDE"/>
    <m/>
    <s v="BASSENS"/>
    <n v="220000"/>
    <n v="220000"/>
    <n v="44000"/>
    <m/>
    <s v="Sans création d'un réseau"/>
    <s v="ICP-Indus. chimiq pharmaceutiq"/>
    <s v="Chaleur Industrielle"/>
    <m/>
    <m/>
    <m/>
    <m/>
    <m/>
    <m/>
    <m/>
    <n v="900"/>
    <n v="0.85"/>
    <n v="342"/>
    <n v="0"/>
    <m/>
    <m/>
    <m/>
    <s v="-"/>
    <m/>
    <x v="0"/>
    <m/>
    <m/>
    <m/>
    <m/>
    <m/>
    <m/>
    <m/>
    <m/>
    <m/>
    <m/>
    <m/>
    <m/>
    <m/>
    <m/>
    <m/>
    <m/>
    <m/>
    <m/>
    <m/>
    <m/>
    <m/>
  </r>
  <r>
    <x v="0"/>
    <x v="0"/>
    <s v="1523C0343"/>
    <s v="23 - Basse Normandie"/>
    <s v="LEFRANCOIS Guillaume"/>
    <s v="COMPAGNIE DES FROMAGES ET RICHEMONTS SITE DE VIRE"/>
    <m/>
    <s v="Compragnie des Fromages  &amp; Richesmonts: valorisation de chaleur fatal, PAC Haute Température Hybride, opération exemplaire."/>
    <s v="Basse Normandie"/>
    <m/>
    <s v="CALVADOS"/>
    <m/>
    <s v="VIRE"/>
    <n v="1555000"/>
    <n v="1555000"/>
    <n v="311000"/>
    <m/>
    <s v="Sans création d'un réseau"/>
    <s v="IAGR-Indus.agro-alimentaire"/>
    <s v="Chaleur Industrielle"/>
    <m/>
    <m/>
    <m/>
    <m/>
    <m/>
    <m/>
    <m/>
    <n v="5560"/>
    <n v="1.7"/>
    <n v="2775"/>
    <n v="0"/>
    <m/>
    <m/>
    <m/>
    <s v="-"/>
    <m/>
    <x v="0"/>
    <m/>
    <m/>
    <m/>
    <m/>
    <m/>
    <m/>
    <m/>
    <m/>
    <m/>
    <m/>
    <m/>
    <m/>
    <m/>
    <m/>
    <m/>
    <m/>
    <m/>
    <m/>
    <m/>
    <m/>
    <m/>
  </r>
  <r>
    <x v="0"/>
    <x v="0"/>
    <s v="1525C0165-2"/>
    <s v="25 - Bretagne"/>
    <s v="DANVERT Patrick"/>
    <s v="SARL GOUENNOU FRERES"/>
    <m/>
    <s v="AAP Chaleur Fatale 2015 : Accompagnement de projets de récupération et valorisation de chaleur fatale"/>
    <s v="Bretagne"/>
    <m/>
    <s v="FINISTERE"/>
    <m/>
    <s v="PLOUGASTEL-DAOULAS"/>
    <n v="575000"/>
    <n v="475000"/>
    <n v="190000"/>
    <m/>
    <s v="Sans création d'un réseau"/>
    <s v="Autres secteurs industriels"/>
    <s v="Chaleur Industrielle"/>
    <m/>
    <m/>
    <m/>
    <m/>
    <m/>
    <m/>
    <m/>
    <n v="6000"/>
    <n v="0.8"/>
    <n v="40"/>
    <n v="1"/>
    <m/>
    <m/>
    <m/>
    <s v="Plusieurs opérations dans ce dossiers, valeurs cohérentes avec base refering"/>
    <m/>
    <x v="0"/>
    <m/>
    <m/>
    <m/>
    <m/>
    <m/>
    <m/>
    <m/>
    <m/>
    <m/>
    <m/>
    <m/>
    <m/>
    <m/>
    <m/>
    <m/>
    <m/>
    <m/>
    <m/>
    <m/>
    <m/>
    <m/>
  </r>
  <r>
    <x v="0"/>
    <x v="1"/>
    <s v="1525C0205-2"/>
    <s v="25 - Bretagne"/>
    <s v="DANVERT Patrick"/>
    <s v="IDEX ENVIRONNEMENT BRETAGNE"/>
    <m/>
    <s v="Création d'un réseau de chaleur - valorisation de la chaleur fatale de l'UVE de Taden pour le rechauffage de serres de culture sur la commune"/>
    <s v="Bretagne"/>
    <m/>
    <s v="COTES-D'ARMOR"/>
    <m/>
    <s v="TADEN"/>
    <n v="1797000"/>
    <n v="1797000"/>
    <n v="608901"/>
    <s v="1525C0205-2"/>
    <s v="Avec création d'un réseau"/>
    <s v="UIOM"/>
    <s v="UIOM"/>
    <m/>
    <m/>
    <m/>
    <m/>
    <m/>
    <m/>
    <m/>
    <n v="23150"/>
    <n v="9"/>
    <n v="1400"/>
    <n v="0"/>
    <m/>
    <m/>
    <m/>
    <s v="Plusieurs opérations dans ce dossiers, valeurs cohérentes avec base refering"/>
    <m/>
    <x v="0"/>
    <m/>
    <m/>
    <m/>
    <m/>
    <m/>
    <m/>
    <m/>
    <m/>
    <m/>
    <m/>
    <m/>
    <m/>
    <m/>
    <m/>
    <m/>
    <m/>
    <m/>
    <m/>
    <m/>
    <m/>
    <m/>
  </r>
  <r>
    <x v="0"/>
    <x v="0"/>
    <s v="1525C0378"/>
    <s v="25 - Bretagne"/>
    <s v="DANVERT Patrick"/>
    <s v="DISTILLERIE WARENGHEM"/>
    <m/>
    <s v="AAP RECUPERATION CHALEUR FATALE INVESTISSEMENT"/>
    <s v="Bretagne"/>
    <m/>
    <s v="FINISTERE"/>
    <m/>
    <s v="PLABENNEC"/>
    <n v="175000"/>
    <n v="72000"/>
    <n v="28800"/>
    <m/>
    <s v="Sans création d'un réseau"/>
    <s v="IAGR-Indus.agro-alimentaire"/>
    <s v="Chaleur Industrielle"/>
    <m/>
    <m/>
    <m/>
    <m/>
    <m/>
    <m/>
    <m/>
    <n v="111"/>
    <n v="0.85"/>
    <n v="30"/>
    <n v="0"/>
    <m/>
    <m/>
    <m/>
    <s v="-"/>
    <m/>
    <x v="0"/>
    <m/>
    <m/>
    <m/>
    <m/>
    <m/>
    <m/>
    <m/>
    <m/>
    <m/>
    <m/>
    <m/>
    <m/>
    <m/>
    <m/>
    <m/>
    <m/>
    <m/>
    <m/>
    <m/>
    <m/>
    <m/>
  </r>
  <r>
    <x v="0"/>
    <x v="0"/>
    <s v="1526C0104"/>
    <s v="26 - Centre"/>
    <s v="CAZAUX Pierre-Louis"/>
    <s v="SCA TISSUE FRANCE"/>
    <m/>
    <s v="l'implantation de 2 récupérations de chaleur pour l'air de combustion d'un brûleur et pour le chauffage de bâtiments de l'usine de Gien (45)"/>
    <s v="Centre"/>
    <m/>
    <s v="LOIRET"/>
    <m/>
    <s v="GIEN"/>
    <n v="960000"/>
    <n v="500000"/>
    <n v="100000"/>
    <m/>
    <s v="Sans création d'un réseau"/>
    <s v="PAP-Industrie des papiers-cartons"/>
    <s v="Chaleur Industrielle"/>
    <m/>
    <m/>
    <m/>
    <m/>
    <m/>
    <m/>
    <m/>
    <n v="23510"/>
    <n v="5.4"/>
    <n v="5400"/>
    <n v="0"/>
    <m/>
    <m/>
    <m/>
    <s v="-"/>
    <m/>
    <x v="0"/>
    <m/>
    <m/>
    <m/>
    <m/>
    <m/>
    <m/>
    <m/>
    <m/>
    <m/>
    <m/>
    <m/>
    <m/>
    <m/>
    <m/>
    <m/>
    <m/>
    <m/>
    <m/>
    <m/>
    <m/>
    <m/>
  </r>
  <r>
    <x v="0"/>
    <x v="0"/>
    <s v="1526C0230"/>
    <s v="26 - Centre"/>
    <s v="CAZAUX Pierre-Louis"/>
    <s v="SEYFERT PAPER SAS"/>
    <m/>
    <s v="la récupération de chaleur sur la sécherie de 2 machines à papier PM8 &amp; PM9"/>
    <s v="Centre"/>
    <m/>
    <s v="INDRE-ET-LOIRE"/>
    <m/>
    <s v="DESCARTES"/>
    <n v="3511835"/>
    <n v="2628392.5"/>
    <n v="525678.5"/>
    <m/>
    <s v="Sans création d'un réseau"/>
    <s v="PAP-Industrie des papiers-cartons"/>
    <s v="Chaleur Industrielle"/>
    <m/>
    <m/>
    <m/>
    <m/>
    <m/>
    <m/>
    <m/>
    <n v="35000"/>
    <n v="6.2"/>
    <n v="10000"/>
    <n v="0"/>
    <m/>
    <m/>
    <m/>
    <s v="-"/>
    <m/>
    <x v="0"/>
    <m/>
    <m/>
    <m/>
    <m/>
    <m/>
    <m/>
    <m/>
    <m/>
    <m/>
    <m/>
    <m/>
    <m/>
    <m/>
    <m/>
    <m/>
    <m/>
    <m/>
    <m/>
    <m/>
    <m/>
    <m/>
  </r>
  <r>
    <x v="0"/>
    <x v="0"/>
    <s v="1527C0150"/>
    <s v="27 - Champagne - Ardenne"/>
    <s v="WYCKHUYSE Axel"/>
    <s v="CHAMTOR"/>
    <m/>
    <s v="Récupération de la chaleur fatale dans les condensats et sur la cogénération"/>
    <s v="Champagne-Ardenne"/>
    <m/>
    <s v="MARNE"/>
    <m/>
    <s v="BAZANCOURT"/>
    <n v="2239306.1"/>
    <n v="2239306.1"/>
    <n v="447861"/>
    <m/>
    <s v="Sans création d'un réseau"/>
    <s v="IAGR-Indus.agro-alimentaire"/>
    <s v="Chaleur Industrielle"/>
    <m/>
    <m/>
    <m/>
    <m/>
    <m/>
    <m/>
    <m/>
    <n v="22500"/>
    <n v="4.6399999999999997"/>
    <n v="5400"/>
    <n v="0"/>
    <m/>
    <m/>
    <m/>
    <s v="-"/>
    <m/>
    <x v="0"/>
    <m/>
    <m/>
    <m/>
    <m/>
    <m/>
    <m/>
    <m/>
    <m/>
    <m/>
    <m/>
    <m/>
    <m/>
    <m/>
    <m/>
    <m/>
    <m/>
    <m/>
    <m/>
    <m/>
    <m/>
    <m/>
  </r>
  <r>
    <x v="0"/>
    <x v="1"/>
    <s v="1531C0075-2"/>
    <s v="31 - Ile de France"/>
    <s v="CAPOU Olivier"/>
    <s v="KALITA"/>
    <m/>
    <s v="- Récupération de la chaleur fatale du Data-Center GLOBAL SWITCH à Clichy_x000a_- Interconnexion des 2 réseaux de Levallois-Perret : Front de Paris et Front de Seine_x000a_- Réalisation d'une sous-station eau chaude / vapeur CPCU"/>
    <s v="Île-de-France"/>
    <m/>
    <s v="HAUTS-DE-SEINE"/>
    <m/>
    <s v="LEVALLOIS-PERRET"/>
    <n v="4800188"/>
    <n v="4800188"/>
    <n v="1440056"/>
    <s v="1531C0075-1"/>
    <s v="Avec création d'un réseau"/>
    <s v="TERT-Secteur Tertiaire"/>
    <s v="Chaleur Industrielle"/>
    <m/>
    <m/>
    <m/>
    <m/>
    <m/>
    <m/>
    <m/>
    <n v="33267"/>
    <n v="9.5"/>
    <n v="9434"/>
    <n v="0"/>
    <m/>
    <m/>
    <m/>
    <s v="La somme des 2 opérations est cohérente avec les données de la base reporting"/>
    <m/>
    <x v="0"/>
    <m/>
    <m/>
    <m/>
    <m/>
    <m/>
    <m/>
    <m/>
    <m/>
    <m/>
    <m/>
    <m/>
    <m/>
    <m/>
    <m/>
    <m/>
    <m/>
    <m/>
    <m/>
    <m/>
    <m/>
    <m/>
  </r>
  <r>
    <x v="0"/>
    <x v="1"/>
    <s v="1531C0075-3"/>
    <s v="31 - Ile de France"/>
    <s v="CAPOU Olivier"/>
    <s v="KALITA"/>
    <m/>
    <s v="- Récupération de la chaleur fatale du Data-Center GLOBAL SWITCH à Clichy_x000a_- Interconnexion des 2 réseaux de Levallois-Perret : Front de Paris et Front de Seine_x000a_- Réalisation d'une sous-station eau chaude / vapeur CPCU"/>
    <s v="Île-de-France"/>
    <m/>
    <s v="HAUTS-DE-SEINE"/>
    <m/>
    <s v="LEVALLOIS-PERRET"/>
    <n v="29119284"/>
    <n v="3978248"/>
    <n v="1790212"/>
    <s v="1531C0075-1"/>
    <s v="Avec création d'un réseau"/>
    <s v="UIOM"/>
    <s v="UIOM"/>
    <m/>
    <m/>
    <m/>
    <m/>
    <m/>
    <m/>
    <m/>
    <n v="53872"/>
    <n v="100"/>
    <n v="15566"/>
    <n v="0"/>
    <m/>
    <m/>
    <m/>
    <m/>
    <m/>
    <x v="0"/>
    <m/>
    <m/>
    <m/>
    <m/>
    <m/>
    <m/>
    <m/>
    <m/>
    <m/>
    <m/>
    <m/>
    <m/>
    <m/>
    <m/>
    <m/>
    <m/>
    <m/>
    <m/>
    <m/>
    <m/>
    <m/>
  </r>
  <r>
    <x v="0"/>
    <x v="1"/>
    <s v="1532C0145"/>
    <s v="32 - Languedoc Roussillon"/>
    <s v="NIVELEAU Jean-François"/>
    <s v="Recuperation D'Energie De Saint Chely/Union Pour Le Financement Des Economie D'Energie"/>
    <m/>
    <s v="La récupération de chaleur fatale sur le site d'ARCELOR à Saint Chély d'Apcher (48) et la distribution sur réseaux de chaleur interne et urbain"/>
    <s v="Languedoc-Roussillon"/>
    <m/>
    <s v="LOZERE"/>
    <m/>
    <s v="SAINT-CHELY-D'APCHER"/>
    <n v="1312000"/>
    <n v="1062000"/>
    <n v="400000"/>
    <s v="1532C0145-2"/>
    <s v="Avec création d'un réseau"/>
    <s v="MET-Industrie des métaux"/>
    <s v="Chaleur Industrielle"/>
    <m/>
    <m/>
    <m/>
    <m/>
    <m/>
    <m/>
    <m/>
    <n v="11888"/>
    <n v="4.8"/>
    <n v="4000"/>
    <n v="0"/>
    <m/>
    <m/>
    <m/>
    <s v="Le cout total de l'opération  est de 1 062 000€ dans la base LISA contre 1 312 000€dans la base reporting et dans la convention (pour la récupération de chaleur) on conserve donc la dernière valeur"/>
    <m/>
    <x v="0"/>
    <m/>
    <m/>
    <m/>
    <m/>
    <m/>
    <m/>
    <m/>
    <m/>
    <m/>
    <m/>
    <m/>
    <m/>
    <m/>
    <m/>
    <m/>
    <m/>
    <m/>
    <m/>
    <m/>
    <m/>
    <m/>
  </r>
  <r>
    <x v="0"/>
    <x v="1"/>
    <s v="1532C0145"/>
    <s v="32 - Languedoc Roussillon"/>
    <s v="NIVELEAU Jean-François"/>
    <s v="Recuperation D'Energie De Saint Chely/Union Pour Le Financement Des Economie D'Energie"/>
    <m/>
    <s v="La récupération de chaleur fatale sur le site d'ARCELOR à Saint Chély d'Apcher (48) et la distribution sur réseaux de chaleur interne et urbain"/>
    <s v="Languedoc-Roussillon"/>
    <m/>
    <s v="LOZERE"/>
    <m/>
    <s v="SAINT-CHELY-D'APCHER"/>
    <n v="1062000"/>
    <n v="1062000"/>
    <n v="400000"/>
    <s v="1532C0145-3"/>
    <s v="Avec création d'un réseau"/>
    <s v="MET-Industrie des métaux"/>
    <s v="Chaleur Industrielle"/>
    <m/>
    <m/>
    <m/>
    <m/>
    <m/>
    <m/>
    <m/>
    <n v="11888"/>
    <n v="4.8"/>
    <n v="4000"/>
    <n v="0"/>
    <m/>
    <m/>
    <m/>
    <s v="-"/>
    <m/>
    <x v="0"/>
    <m/>
    <m/>
    <m/>
    <m/>
    <m/>
    <m/>
    <m/>
    <m/>
    <m/>
    <m/>
    <m/>
    <m/>
    <m/>
    <m/>
    <m/>
    <m/>
    <m/>
    <m/>
    <m/>
    <m/>
    <m/>
  </r>
  <r>
    <x v="0"/>
    <x v="0"/>
    <s v="1534C0063"/>
    <s v="34 - Lorraine"/>
    <s v="DORST Marie-Christine"/>
    <s v="KIMBERLY CLARK"/>
    <m/>
    <s v="Récupération de chaleur fatale sur une tour de refroidissement  en papeterie pour chauffage de l'atelier machine à papier"/>
    <s v="LORRAINE"/>
    <m/>
    <s v="MEURTHE-ET-MOSELLE"/>
    <m/>
    <s v="VILLEY-SAINT-ETIENNE"/>
    <n v="1070181"/>
    <n v="868358.9"/>
    <n v="173671"/>
    <m/>
    <s v="Sans création d'un réseau"/>
    <s v="PAP-Industrie des papiers-cartons"/>
    <s v="Chaleur Industrielle"/>
    <m/>
    <m/>
    <m/>
    <m/>
    <m/>
    <m/>
    <m/>
    <n v="10500"/>
    <n v="2.7"/>
    <n v="2800"/>
    <n v="0"/>
    <m/>
    <m/>
    <m/>
    <s v="-"/>
    <m/>
    <x v="0"/>
    <m/>
    <m/>
    <m/>
    <m/>
    <m/>
    <m/>
    <m/>
    <m/>
    <m/>
    <m/>
    <m/>
    <m/>
    <m/>
    <m/>
    <m/>
    <m/>
    <m/>
    <m/>
    <m/>
    <m/>
    <m/>
  </r>
  <r>
    <x v="0"/>
    <x v="0"/>
    <s v="1535C0039"/>
    <s v="35 - Midi Pyrénées"/>
    <s v="DE MAULEON Thierry"/>
    <s v="THERMES DE LUZ SAINT SAUVEUR"/>
    <m/>
    <s v="Mise en place d'une PAC aux thermes Luzéa de Luz Saint Sauveur"/>
    <s v="MIDI PYRENEES"/>
    <m/>
    <s v="HAUTES-PYRENEES"/>
    <m/>
    <s v="LUZ-SAINT-SAUVEUR"/>
    <n v="324989"/>
    <n v="324989"/>
    <n v="104000"/>
    <m/>
    <s v="Sans création d'un réseau"/>
    <s v="TERT-Secteur Tertiaire"/>
    <s v="STEP"/>
    <m/>
    <m/>
    <m/>
    <m/>
    <m/>
    <m/>
    <m/>
    <n v="650"/>
    <n v="0.12"/>
    <n v="30"/>
    <n v="0"/>
    <m/>
    <m/>
    <m/>
    <s v="-"/>
    <m/>
    <x v="0"/>
    <m/>
    <m/>
    <m/>
    <m/>
    <m/>
    <m/>
    <m/>
    <m/>
    <m/>
    <m/>
    <m/>
    <m/>
    <m/>
    <m/>
    <m/>
    <m/>
    <m/>
    <m/>
    <m/>
    <m/>
    <m/>
  </r>
  <r>
    <x v="0"/>
    <x v="0"/>
    <s v="1536C0115"/>
    <s v="36 - Nord pas de Calais"/>
    <s v="GOLEBIOWSKI Serge"/>
    <s v="SICAL"/>
    <m/>
    <s v="Installation d'une hotte pour capter les buées chaudes et humides de la sécherie et valorisation de la chaleur en salle machine pour le chauffage du local de la Société SICAL à Lumbres dans le cadre du Fonds chaleur renouvelable"/>
    <s v="Nord-Pas-de-Calais"/>
    <m/>
    <s v="PAS-DE-CALAIS"/>
    <m/>
    <s v="LUMBRES"/>
    <n v="746320"/>
    <n v="746320"/>
    <n v="149264"/>
    <m/>
    <s v="Sans création d'un réseau"/>
    <s v="PAP-Industrie des papiers-cartons"/>
    <s v="Chaleur Industrielle"/>
    <m/>
    <m/>
    <m/>
    <m/>
    <m/>
    <m/>
    <m/>
    <n v="4184"/>
    <n v="0.48"/>
    <n v="1008"/>
    <n v="0"/>
    <m/>
    <m/>
    <m/>
    <s v="-"/>
    <m/>
    <x v="0"/>
    <m/>
    <m/>
    <m/>
    <m/>
    <m/>
    <m/>
    <m/>
    <m/>
    <m/>
    <m/>
    <m/>
    <m/>
    <m/>
    <m/>
    <m/>
    <m/>
    <m/>
    <m/>
    <m/>
    <m/>
    <m/>
  </r>
  <r>
    <x v="0"/>
    <x v="0"/>
    <s v="1538C0197"/>
    <s v="38 - Picardie"/>
    <s v="BAHMANI PIASECZNY Iman"/>
    <s v="TEREOS"/>
    <m/>
    <s v="Récupération de chaleur fatale"/>
    <s v="NS"/>
    <m/>
    <s v=""/>
    <m/>
    <s v=""/>
    <n v="1436570"/>
    <n v="1436570"/>
    <n v="444471"/>
    <m/>
    <s v=""/>
    <s v="IAGR-Indus.agro-alimentaire"/>
    <s v="Chaleur Industrielle"/>
    <m/>
    <m/>
    <m/>
    <m/>
    <m/>
    <m/>
    <m/>
    <n v="13246"/>
    <n v="4.6399999999999997"/>
    <n v="2850"/>
    <n v="0"/>
    <m/>
    <m/>
    <m/>
    <s v="Le cout total est de 2million et l'assiette de 1481570 (1436570 annoncé + 45000 de maconnerie peinture (dans la catégorie &quot;système de captage complet)) alors que la base LISA affiche le cout total et l'assiette de l'aide à 1436570"/>
    <m/>
    <x v="0"/>
    <m/>
    <m/>
    <m/>
    <m/>
    <m/>
    <m/>
    <m/>
    <m/>
    <m/>
    <m/>
    <m/>
    <m/>
    <m/>
    <m/>
    <m/>
    <m/>
    <m/>
    <m/>
    <m/>
    <m/>
    <m/>
  </r>
  <r>
    <x v="0"/>
    <x v="0"/>
    <s v="1541C0185"/>
    <s v="41 - Rhône Alpes"/>
    <s v="GILLET Olivier"/>
    <s v="STIMERGY"/>
    <m/>
    <s v="Opération exemplaire de maîtrise de l'Energie - AAP 2015 - récupération de chaleur sur 5 serveurs informatiques pour chauffer l'ECS du Campus Minatec à Grenoble (38)"/>
    <s v="Rhône-Alpes"/>
    <m/>
    <s v="ISERE"/>
    <m/>
    <s v="GRENOBLE"/>
    <n v="124953"/>
    <n v="124953"/>
    <n v="35391.5"/>
    <m/>
    <s v="Sans création d'un réseau"/>
    <s v="TERT-Secteur Tertiaire"/>
    <s v="Chaleur Industrielle"/>
    <m/>
    <m/>
    <m/>
    <m/>
    <m/>
    <m/>
    <m/>
    <n v="140"/>
    <n v="0.02"/>
    <n v="40"/>
    <n v="0"/>
    <m/>
    <m/>
    <m/>
    <s v="cout de 0€ dans la base reporting, mais cette valeur est la bonne, pas de quanttié de chaleur déclaré dans reporting (Message envoyé à Olivier Gillet)"/>
    <m/>
    <x v="0"/>
    <m/>
    <m/>
    <m/>
    <m/>
    <m/>
    <m/>
    <m/>
    <m/>
    <m/>
    <m/>
    <m/>
    <m/>
    <m/>
    <m/>
    <m/>
    <m/>
    <m/>
    <m/>
    <m/>
    <m/>
    <m/>
  </r>
  <r>
    <x v="0"/>
    <x v="0"/>
    <s v="1541C0186"/>
    <s v="41 - Rhône Alpes"/>
    <s v="GILLET Olivier"/>
    <s v="STIMERGY"/>
    <m/>
    <s v="Opération exemplaire de maîtrise de l'Energie - AAP 2015 - récupération de chaleur sur un serveur informatique pour chauffer l'ECS de logements sociaux à Echirolles (38)"/>
    <s v="Rhône-Alpes"/>
    <m/>
    <s v="ISERE"/>
    <m/>
    <s v="ECHIROLLES"/>
    <n v="28975"/>
    <n v="28975"/>
    <n v="8316.5"/>
    <m/>
    <s v="Sans création d'un réseau"/>
    <s v="TERT-Secteur Tertiaire"/>
    <s v="Chaleur Industrielle"/>
    <m/>
    <m/>
    <m/>
    <m/>
    <m/>
    <m/>
    <m/>
    <n v="28"/>
    <n v="0.01"/>
    <n v="5"/>
    <n v="0"/>
    <m/>
    <m/>
    <m/>
    <s v="-"/>
    <m/>
    <x v="0"/>
    <m/>
    <m/>
    <m/>
    <m/>
    <m/>
    <m/>
    <m/>
    <m/>
    <m/>
    <m/>
    <m/>
    <m/>
    <m/>
    <m/>
    <m/>
    <m/>
    <m/>
    <m/>
    <m/>
    <m/>
    <m/>
  </r>
  <r>
    <x v="0"/>
    <x v="0"/>
    <s v="1541C0204"/>
    <s v="41 - Rhône Alpes"/>
    <s v="GILLET Olivier"/>
    <s v="SCAELEC"/>
    <m/>
    <s v="Opération exemplaire de maîtrise de l'Energie - AAP 2015 - Récupération d¿énergie sur process &amp; air comprimé et gestion intelligente du renouvellement d¿air en industrie à La Ricamarie (42)"/>
    <s v="Rhône-Alpes"/>
    <m/>
    <s v="LOIRE"/>
    <m/>
    <s v="RICAMARIE"/>
    <n v="84700"/>
    <n v="68200"/>
    <n v="25630"/>
    <m/>
    <s v="Sans création d'un réseau"/>
    <s v="Autres secteurs industriels"/>
    <s v="Chaleur Industrielle"/>
    <m/>
    <m/>
    <m/>
    <m/>
    <m/>
    <m/>
    <m/>
    <n v="167"/>
    <n v="0.04"/>
    <n v="35"/>
    <n v="0"/>
    <m/>
    <m/>
    <m/>
    <s v="cout de 0€ dans la base reporting, mais cette valeur est la bonne, pas de quanttié de chaleur déclaré dans reporting (Message envoyé à Olivier Gillet)"/>
    <m/>
    <x v="0"/>
    <m/>
    <m/>
    <m/>
    <m/>
    <m/>
    <m/>
    <m/>
    <m/>
    <m/>
    <m/>
    <m/>
    <m/>
    <m/>
    <m/>
    <m/>
    <m/>
    <m/>
    <m/>
    <m/>
    <m/>
    <m/>
  </r>
  <r>
    <x v="1"/>
    <x v="0"/>
    <s v="1523C0216"/>
    <s v="NO-DR Normandie"/>
    <s v="LEFRANCOIS Guillaume"/>
    <s v="STE POUR L'INCINERATION DE RESIDUS URBAI"/>
    <s v="PRIVE-Privé"/>
    <s v="Optimisation énergétique et valorisation de la chaleur fatale de l'usine d'incinération de la SIRAC à Colombelles (14)"/>
    <s v="Normandie"/>
    <s v="14"/>
    <s v="CALVADOS"/>
    <s v="14167"/>
    <s v="Colombelles"/>
    <n v="1752935"/>
    <n v="1752935"/>
    <n v="300000"/>
    <m/>
    <s v="SANS-Sans création d'un réseau"/>
    <s v="UIOM"/>
    <s v="CHALF-Chaleur fatale"/>
    <s v="récup seule"/>
    <s v="externe"/>
    <n v="100"/>
    <m/>
    <n v="0"/>
    <m/>
    <m/>
    <n v="30362"/>
    <n v="3.7"/>
    <n v="5100"/>
    <n v="0"/>
    <m/>
    <m/>
    <m/>
    <s v="-"/>
    <m/>
    <x v="0"/>
    <m/>
    <m/>
    <m/>
    <m/>
    <m/>
    <m/>
    <m/>
    <m/>
    <m/>
    <m/>
    <m/>
    <m/>
    <m/>
    <m/>
    <m/>
    <m/>
    <m/>
    <m/>
    <m/>
    <m/>
    <m/>
  </r>
  <r>
    <x v="1"/>
    <x v="0"/>
    <s v="1641C0456"/>
    <s v="RA-DR Rhône Alpes Auvergne"/>
    <s v="GILLET Olivier"/>
    <s v="ADISSEO FRANCE SAS"/>
    <s v="PRIVE-Privé"/>
    <s v="Récupération d'énergie fatale sur four industriel de traitement d'effluents aux Roches de Condrieu (38)"/>
    <s v="Auvergne-Rhône-Alpes"/>
    <s v="38"/>
    <s v="Isère"/>
    <s v="38340"/>
    <s v="Roches-de-Condrieu"/>
    <n v="4451000"/>
    <n v="534120"/>
    <n v="106824"/>
    <m/>
    <s v="SANS-Sans création d'un réseau"/>
    <s v="ICP-Indus. chimiq pharmaceutiq"/>
    <s v="CHALF-Chaleur fatale"/>
    <s v="récup seule"/>
    <s v="interne"/>
    <n v="500"/>
    <m/>
    <n v="0"/>
    <m/>
    <m/>
    <n v="9400"/>
    <n v="9.1999999999999993"/>
    <n v="3400"/>
    <n v="0"/>
    <m/>
    <m/>
    <m/>
    <s v="-"/>
    <m/>
    <x v="0"/>
    <m/>
    <m/>
    <m/>
    <m/>
    <m/>
    <m/>
    <m/>
    <m/>
    <m/>
    <m/>
    <m/>
    <m/>
    <m/>
    <m/>
    <m/>
    <m/>
    <m/>
    <m/>
    <m/>
    <m/>
    <m/>
  </r>
  <r>
    <x v="1"/>
    <x v="1"/>
    <s v="1636C0113"/>
    <s v="HF-DR Hauts de France"/>
    <s v="DE FREMINVILLE Herminie"/>
    <s v="BIOGIE"/>
    <s v="MIXT-Mixte"/>
    <s v="Récupération de chaleur fatale sur l'incinérateur de Dunkerque dans le cadre du Fonds chaleur renouvelable"/>
    <s v="Hauts-de-France"/>
    <s v="59"/>
    <s v="Nord"/>
    <s v="59183"/>
    <s v="Dunkerque"/>
    <n v="390500"/>
    <n v="390500"/>
    <n v="156200"/>
    <s v="1636C0087"/>
    <s v="SANS-Sans création d'un réseau"/>
    <s v="UIOM"/>
    <s v="CHALF-Chaleur fatale"/>
    <s v="récup + réseau de chaleur"/>
    <s v="externe"/>
    <n v="299"/>
    <m/>
    <n v="0"/>
    <m/>
    <m/>
    <n v="85060"/>
    <n v="20"/>
    <n v="7314"/>
    <n v="0"/>
    <m/>
    <m/>
    <m/>
    <s v="Quantité de chaleur valorisé de 63800MWh/an dans LISA mais de 85060 dans reporting et dans la convention, donc 85060 est conservé ici"/>
    <m/>
    <x v="0"/>
    <m/>
    <m/>
    <m/>
    <m/>
    <m/>
    <m/>
    <m/>
    <m/>
    <m/>
    <m/>
    <m/>
    <m/>
    <m/>
    <m/>
    <m/>
    <m/>
    <m/>
    <m/>
    <m/>
    <m/>
    <m/>
  </r>
  <r>
    <x v="1"/>
    <x v="1"/>
    <s v="1636C0125"/>
    <s v="HF-DR Hauts de France"/>
    <s v="DE FREMINVILLE Herminie"/>
    <s v="SYNDICAT MIXTE FLANDRE MORINIE"/>
    <s v="PUBLI-Public"/>
    <s v="Captation de la chaleur fatale du Centre de Valorisation Energétique de Flamoval pour les besoins de vapeur de la cartonnerie de Gondardennes (62) dans le cadre du Fonds chaleur renouvelable"/>
    <s v="Hauts-de-France"/>
    <s v="62"/>
    <s v="PAS-DE-CALAIS"/>
    <s v="62040"/>
    <s v="Arques"/>
    <n v="2497642"/>
    <n v="2322242"/>
    <n v="500000"/>
    <s v="1636C0124"/>
    <s v="Avec création d'un réseau"/>
    <s v="UIOM"/>
    <s v="CHALF-Chaleur fatale"/>
    <s v="récup + réseau de chaleur"/>
    <s v="externe"/>
    <n v="299"/>
    <m/>
    <n v="0"/>
    <m/>
    <m/>
    <n v="103580"/>
    <n v="24"/>
    <n v="25682"/>
    <n v="0"/>
    <m/>
    <m/>
    <m/>
    <s v="-"/>
    <m/>
    <x v="0"/>
    <m/>
    <m/>
    <m/>
    <m/>
    <m/>
    <m/>
    <m/>
    <m/>
    <m/>
    <m/>
    <m/>
    <m/>
    <m/>
    <m/>
    <m/>
    <m/>
    <m/>
    <m/>
    <m/>
    <m/>
    <m/>
  </r>
  <r>
    <x v="1"/>
    <x v="0"/>
    <s v="1636C0120"/>
    <s v="HF-DR Hauts de France"/>
    <s v="DE FREMINVILLE Herminie"/>
    <s v="COMMUNAUTE URBAINE DE DUNKERQUE"/>
    <s v="PUBLI-Public"/>
    <s v="Récupération de chaleur fatale sur le Complexe Patinoire de Dunkerque dans le cadre du Fonds chaleur renouvelable"/>
    <s v="Hauts-de-France"/>
    <s v="59"/>
    <s v="Nord"/>
    <s v="59183"/>
    <s v="Dunkerque"/>
    <n v="80500"/>
    <n v="80500"/>
    <n v="32200"/>
    <m/>
    <s v="SANS-Sans création d'un réseau"/>
    <s v="TERT-Secteur Tertiaire"/>
    <s v="CHALF-Chaleur fatale"/>
    <s v="récup seule"/>
    <s v="interne"/>
    <n v="100"/>
    <m/>
    <n v="0"/>
    <m/>
    <m/>
    <n v="1280"/>
    <n v="1.24"/>
    <n v="320"/>
    <n v="0"/>
    <m/>
    <m/>
    <m/>
    <s v="-"/>
    <m/>
    <x v="0"/>
    <m/>
    <m/>
    <m/>
    <m/>
    <m/>
    <m/>
    <m/>
    <m/>
    <m/>
    <m/>
    <m/>
    <m/>
    <m/>
    <m/>
    <m/>
    <m/>
    <m/>
    <m/>
    <m/>
    <m/>
    <m/>
  </r>
  <r>
    <x v="1"/>
    <x v="0"/>
    <s v="1625C0385"/>
    <s v="BR-DR Bretagne"/>
    <s v="LECOINTE Stéphane"/>
    <s v="CIE GEN PROD ALIMENTAIRES PENY"/>
    <s v="PRIVE-Privé"/>
    <s v="AAP Chaleur Fatale 2017 : Mise en place d'un projet de récupération de chaleur fatale depuis les procédés de stérilisation vers les procédés de fabrication de l'usine Peny."/>
    <s v="Bretagne"/>
    <s v="29"/>
    <s v="Finistère"/>
    <s v="29269"/>
    <s v="Saint-Thurien"/>
    <n v="312948"/>
    <n v="312948"/>
    <n v="62500"/>
    <m/>
    <s v="SANS-Sans création d'un réseau"/>
    <s v="IAGR-Indus.agro-alimentaire"/>
    <s v="CHALF-Chaleur fatale"/>
    <s v="récup seule"/>
    <s v="interne"/>
    <n v="100"/>
    <m/>
    <n v="0"/>
    <m/>
    <m/>
    <n v="3923"/>
    <n v="1.25"/>
    <n v="1020"/>
    <n v="0"/>
    <m/>
    <m/>
    <m/>
    <s v="-"/>
    <m/>
    <x v="0"/>
    <m/>
    <m/>
    <m/>
    <m/>
    <m/>
    <m/>
    <m/>
    <m/>
    <m/>
    <m/>
    <m/>
    <m/>
    <m/>
    <m/>
    <m/>
    <m/>
    <m/>
    <m/>
    <m/>
    <m/>
    <m/>
  </r>
  <r>
    <x v="1"/>
    <x v="0"/>
    <s v="17BFC0174"/>
    <s v="BF-DR Bourgogne Franche Comté"/>
    <s v="MORIN Florence"/>
    <s v="LISI AUTOMOTIVE FORMER"/>
    <s v="ENTRE-Entreprise"/>
    <s v="CHALEUR FATALE : Récupération de chaleur sur la ligne de traitement thermique pour chauffer l'atelier et éviter l'utilisation d'un groupe froid sur le site LISI AUTOMOTIVE à DELLE (90)."/>
    <s v="Bourgogne-Franche-Comté"/>
    <s v="90"/>
    <s v="Territoire de Belfort"/>
    <s v="90033"/>
    <s v="Delle"/>
    <n v="264137.8"/>
    <n v="264137.8"/>
    <n v="79241"/>
    <m/>
    <s v="SANS-Sans création d'un réseau"/>
    <s v="MET-Industrie des métaux"/>
    <s v="CHALF-Chaleur fatale"/>
    <s v="récup seule"/>
    <s v="interne"/>
    <n v="500"/>
    <m/>
    <n v="0"/>
    <m/>
    <m/>
    <n v="775"/>
    <n v="0.3"/>
    <n v="88"/>
    <n v="0"/>
    <m/>
    <m/>
    <m/>
    <s v="-"/>
    <m/>
    <x v="0"/>
    <m/>
    <m/>
    <m/>
    <m/>
    <m/>
    <m/>
    <m/>
    <m/>
    <m/>
    <m/>
    <m/>
    <m/>
    <m/>
    <m/>
    <m/>
    <m/>
    <m/>
    <m/>
    <m/>
    <m/>
    <m/>
  </r>
  <r>
    <x v="1"/>
    <x v="0"/>
    <s v="17NOC0106"/>
    <s v="NO-DR Normandie"/>
    <s v="POITRAT Eddy"/>
    <s v="NORMANDY COATING"/>
    <s v="PRIVE-Privé"/>
    <s v="Récupération de chaleur fatale sur chaudière fluide thermique"/>
    <s v="Haute-Normandie"/>
    <m/>
    <m/>
    <m/>
    <m/>
    <n v="54866"/>
    <n v="42276"/>
    <n v="21138"/>
    <m/>
    <s v="SANS-Sans création d'un réseau"/>
    <s v="TERT-Secteur Tertiaire"/>
    <s v="CHALF-Chaleur fatale"/>
    <s v="récup seule"/>
    <s v="interne"/>
    <n v="299"/>
    <m/>
    <n v="0"/>
    <m/>
    <m/>
    <n v="340"/>
    <n v="0.7"/>
    <n v="82"/>
    <n v="0"/>
    <m/>
    <m/>
    <m/>
    <s v="-"/>
    <m/>
    <x v="0"/>
    <m/>
    <m/>
    <m/>
    <m/>
    <m/>
    <m/>
    <m/>
    <m/>
    <m/>
    <m/>
    <m/>
    <m/>
    <m/>
    <m/>
    <m/>
    <m/>
    <m/>
    <m/>
    <m/>
    <m/>
    <m/>
  </r>
  <r>
    <x v="1"/>
    <x v="1"/>
    <s v="1634C0089"/>
    <s v="GE-DR Grand Est"/>
    <s v="RUARO Julien"/>
    <s v="VAL'ERGIE"/>
    <s v="PRIVE-Privé"/>
    <s v="Extension d'un réseau de chaleur (985 ml) dans le cadre d'une délégation de service publique pour une valorisation supplémentaire d'énergie (665 tep/an) de l'unité de valorisation énergétique de Ludres par Val'ergie."/>
    <s v="Grand-Est"/>
    <s v="54"/>
    <s v="MEURTHE-ET-MOSELLE"/>
    <s v="54328"/>
    <s v="Ludres"/>
    <n v="1200000"/>
    <n v="1200000"/>
    <n v="240000"/>
    <s v="1634C0089"/>
    <s v="Avec création d'un réseau"/>
    <s v="UIOM"/>
    <s v="CHALF-Chaleur fatale"/>
    <s v="récup + réseau de chaleur"/>
    <s v="externe"/>
    <n v="199"/>
    <m/>
    <n v="0"/>
    <m/>
    <m/>
    <n v="7739"/>
    <n v="7"/>
    <n v="2034"/>
    <n v="0"/>
    <m/>
    <m/>
    <m/>
    <s v="-"/>
    <m/>
    <x v="0"/>
    <m/>
    <m/>
    <m/>
    <m/>
    <m/>
    <m/>
    <m/>
    <m/>
    <m/>
    <m/>
    <m/>
    <m/>
    <m/>
    <m/>
    <m/>
    <m/>
    <m/>
    <m/>
    <m/>
    <m/>
    <m/>
  </r>
  <r>
    <x v="1"/>
    <x v="1"/>
    <s v="1636C0127"/>
    <s v="HF-DR Hauts de France"/>
    <s v="DE FREMINVILLE Herminie"/>
    <s v="COMMUNAUTE COMMUNES DESVRES SAMER"/>
    <s v="PUBLI-Public"/>
    <s v="Récupération de chaleur fatale sur le site d'Arcelor Mittal et création d'un réseau de chaleur sur la commune de Desvres Samer pour alimenter la piscine et le Musée de Desvres dans le cadre du Fonds chaleur renouvelable_x000a_"/>
    <s v="Hauts-de-France"/>
    <s v="62"/>
    <s v="PAS-DE-CALAIS"/>
    <s v="62268"/>
    <s v="Desvres"/>
    <n v="441845"/>
    <n v="331845"/>
    <n v="165922"/>
    <s v="1636C0127"/>
    <s v="Avec création d'un réseau"/>
    <s v="MET-Industrie des métaux"/>
    <s v="CHALF-Chaleur fatale"/>
    <s v="récup + réseau de chaleur"/>
    <s v="externe"/>
    <n v="100"/>
    <s v="PAC"/>
    <n v="385"/>
    <m/>
    <m/>
    <n v="1733"/>
    <n v="1"/>
    <n v="149"/>
    <n v="0"/>
    <m/>
    <m/>
    <m/>
    <s v="-"/>
    <m/>
    <x v="0"/>
    <m/>
    <m/>
    <m/>
    <m/>
    <m/>
    <m/>
    <m/>
    <m/>
    <m/>
    <m/>
    <m/>
    <m/>
    <m/>
    <m/>
    <m/>
    <m/>
    <m/>
    <m/>
    <m/>
    <m/>
    <m/>
  </r>
  <r>
    <x v="1"/>
    <x v="0"/>
    <s v="17CLC0032"/>
    <s v="CL-DR Centre Val de Loire"/>
    <s v="CAZAUX Pierre-Louis"/>
    <s v="ENGIE ENERGIE SERVICES"/>
    <s v="ENTRE-Entreprise"/>
    <s v="installation de récupération, transport et remontée de température de chaleur fatale sur process pour usage de chauffage, chez LISI AUTOMOTIVE FORMER à St-Florent-sur-Cher"/>
    <s v="Centre-Val de Loire"/>
    <s v="18"/>
    <s v="Cher"/>
    <s v="18207"/>
    <s v="Saint-Florent-sur-Cher"/>
    <n v="63474"/>
    <n v="26486"/>
    <n v="7945"/>
    <m/>
    <s v="SANS-Sans création d'un réseau"/>
    <s v="TERT-Secteur Tertiaire"/>
    <s v="CHALF-Chaleur fatale"/>
    <s v="récup seule"/>
    <s v="interne"/>
    <n v="100"/>
    <m/>
    <n v="0"/>
    <m/>
    <m/>
    <n v="447"/>
    <n v="0.25"/>
    <n v="134"/>
    <n v="0"/>
    <m/>
    <m/>
    <m/>
    <s v="-"/>
    <m/>
    <x v="0"/>
    <m/>
    <m/>
    <m/>
    <m/>
    <m/>
    <m/>
    <m/>
    <m/>
    <m/>
    <m/>
    <m/>
    <m/>
    <m/>
    <m/>
    <m/>
    <m/>
    <m/>
    <m/>
    <m/>
    <m/>
    <m/>
  </r>
  <r>
    <x v="1"/>
    <x v="0"/>
    <s v="17BFC0141"/>
    <s v="BF-DR Bourgogne Franche Comté"/>
    <s v="MORIN Florence"/>
    <s v="LOOK FIXATIONS SA"/>
    <s v="ENTRE-Entreprise"/>
    <s v="CHALEUR FATALE : Récupération de chaleur fatale issue de compresseurs pour pré-chauffer les eaux de la chaudière chez LOOK FIXATIONS (58)."/>
    <s v="Bourgogne-Franche-Comté"/>
    <s v="58"/>
    <s v="Nièvre"/>
    <s v="58194"/>
    <s v="Nevers"/>
    <n v="124095.3"/>
    <n v="124095.3"/>
    <n v="37228"/>
    <m/>
    <s v="SANS-Sans création d'un réseau"/>
    <s v="MAT-Ind. matériaux non métalliques"/>
    <s v="CHALF-Chaleur fatale"/>
    <s v="récup seule"/>
    <s v="interne"/>
    <n v="199"/>
    <m/>
    <n v="0"/>
    <m/>
    <m/>
    <n v="152"/>
    <n v="0.45"/>
    <n v="37"/>
    <n v="0"/>
    <m/>
    <m/>
    <m/>
    <s v="-"/>
    <m/>
    <x v="0"/>
    <m/>
    <m/>
    <m/>
    <m/>
    <m/>
    <m/>
    <m/>
    <m/>
    <m/>
    <m/>
    <m/>
    <m/>
    <m/>
    <m/>
    <m/>
    <m/>
    <m/>
    <m/>
    <m/>
    <m/>
    <m/>
  </r>
  <r>
    <x v="1"/>
    <x v="0"/>
    <s v="17BFC0142"/>
    <s v="BF-DR Bourgogne Franche Comté"/>
    <s v="MORIN Florence"/>
    <s v="TERREAL"/>
    <s v="PRIVE-Privé"/>
    <s v="CHALEUR FATALE - Récupération de chaleur des fumées des fours pour alimenter un broyeur sécheur sur le site TERREAL de CHAGNY 2 à CHAGNY (21)."/>
    <s v="Bourgogne-Franche-Comté"/>
    <s v="71"/>
    <s v="Saône-et-Loire"/>
    <s v="71073"/>
    <s v="Chagny"/>
    <n v="1200000"/>
    <n v="1200000"/>
    <n v="360000"/>
    <m/>
    <s v="SANS-Sans création d'un réseau"/>
    <s v="MAT-Ind. matériaux non métalliques"/>
    <s v="CHALF-Chaleur fatale"/>
    <s v="récup seule"/>
    <s v="interne"/>
    <n v="199"/>
    <m/>
    <n v="0"/>
    <m/>
    <m/>
    <n v="8708"/>
    <n v="1.75"/>
    <n v="2092"/>
    <n v="0"/>
    <m/>
    <m/>
    <m/>
    <s v="-"/>
    <m/>
    <x v="0"/>
    <m/>
    <m/>
    <m/>
    <m/>
    <m/>
    <m/>
    <m/>
    <m/>
    <m/>
    <m/>
    <m/>
    <m/>
    <m/>
    <m/>
    <m/>
    <m/>
    <m/>
    <m/>
    <m/>
    <m/>
    <m/>
  </r>
  <r>
    <x v="1"/>
    <x v="0"/>
    <s v="17BFC0303"/>
    <s v="BF-DR Bourgogne Franche Comté"/>
    <s v="MORIN Florence"/>
    <s v="DALKIA"/>
    <s v="PRIVE-Privé"/>
    <s v="AAP CHALEUR FATALE - Récupération de chaleur fatale via une pompe à chaleur sur le site MICHELIN à BLANZY (71)."/>
    <s v="Bourgogne-Franche-Comté"/>
    <s v="71"/>
    <s v="Saône-et-Loire"/>
    <s v="71040"/>
    <s v="Blanzy"/>
    <n v="609066"/>
    <n v="609066"/>
    <n v="182719"/>
    <m/>
    <s v="SANS-Sans création d'un réseau"/>
    <s v="MAT-Ind. matériaux non métalliques"/>
    <s v="CHALF-Chaleur fatale"/>
    <s v="récup seule"/>
    <s v="interne"/>
    <n v="100"/>
    <s v="PAC"/>
    <n v="1646"/>
    <m/>
    <m/>
    <n v="6603"/>
    <n v="1.5"/>
    <n v="1624"/>
    <n v="0"/>
    <m/>
    <m/>
    <m/>
    <s v="-"/>
    <m/>
    <x v="0"/>
    <m/>
    <m/>
    <m/>
    <m/>
    <m/>
    <m/>
    <m/>
    <m/>
    <m/>
    <m/>
    <m/>
    <m/>
    <m/>
    <m/>
    <m/>
    <m/>
    <m/>
    <m/>
    <m/>
    <m/>
    <m/>
  </r>
  <r>
    <x v="1"/>
    <x v="0"/>
    <s v="17BFC0304"/>
    <s v="BF-DR Bourgogne Franche Comté"/>
    <s v="MORIN Florence"/>
    <s v="DALKIA"/>
    <s v="ENTRE-Entreprise"/>
    <s v="AAP CHALEUR FATALE : Récupération de chaleur fatale sur le site APERAM de GEUGNON (71)."/>
    <s v="Bourgogne-Franche-Comté"/>
    <s v="71"/>
    <s v="Saône-et-Loire"/>
    <s v="71230"/>
    <s v="Gueugnon"/>
    <n v="1454505"/>
    <n v="1454505"/>
    <n v="436351"/>
    <m/>
    <s v="SANS-Sans création d'un réseau"/>
    <s v="MET-Industrie des métaux"/>
    <s v="CHALF-Chaleur fatale"/>
    <s v="récup seule"/>
    <s v="interne"/>
    <n v="499"/>
    <m/>
    <n v="0"/>
    <m/>
    <m/>
    <n v="17873"/>
    <n v="3.1"/>
    <n v="4468"/>
    <n v="0"/>
    <m/>
    <m/>
    <m/>
    <s v="-"/>
    <m/>
    <x v="0"/>
    <m/>
    <m/>
    <m/>
    <m/>
    <m/>
    <m/>
    <m/>
    <m/>
    <m/>
    <m/>
    <m/>
    <m/>
    <m/>
    <m/>
    <m/>
    <m/>
    <m/>
    <m/>
    <m/>
    <m/>
    <m/>
  </r>
  <r>
    <x v="1"/>
    <x v="1"/>
    <s v="17BRC0192"/>
    <s v="BR-DR Bretagne"/>
    <s v="BARAIS Claire"/>
    <s v="SMICTOM DU SUD EST 35"/>
    <s v="PUBLI-Public"/>
    <s v="AAP Chaleur Fatale : Extension d'un réseau de chaleur urbain public à partir d'énergie fatale industrielle à Vitré (35)."/>
    <s v="Bretagne"/>
    <s v="35"/>
    <s v="Ille-et-Vilaine"/>
    <s v="35360"/>
    <s v="Vitré"/>
    <n v="1732805"/>
    <n v="1732805"/>
    <n v="244594"/>
    <s v="17BRC0192"/>
    <s v="Avec création d'un réseau"/>
    <s v="IAGR-Indus.agro-alimentaire"/>
    <s v="CHALF-Chaleur fatale"/>
    <s v="récup + réseau de chaleur"/>
    <s v="externe"/>
    <n v="100"/>
    <m/>
    <n v="0"/>
    <m/>
    <m/>
    <n v="19522"/>
    <n v="9.3000000000000007"/>
    <n v="3241"/>
    <n v="0"/>
    <m/>
    <m/>
    <m/>
    <s v="-"/>
    <m/>
    <x v="0"/>
    <m/>
    <m/>
    <m/>
    <m/>
    <m/>
    <m/>
    <m/>
    <m/>
    <m/>
    <m/>
    <m/>
    <m/>
    <m/>
    <m/>
    <m/>
    <m/>
    <m/>
    <m/>
    <m/>
    <m/>
    <m/>
  </r>
  <r>
    <x v="1"/>
    <x v="0"/>
    <s v="17GEC0524"/>
    <s v="GE-DR Grand Est"/>
    <s v="MULLER Jonathan"/>
    <s v="ROSSMANN"/>
    <s v="ENTRE-Entreprise"/>
    <s v="réaliser un investissement pour récupérer et valoriser la chaleur fatale des turbos de l'entreprise de cartonnerie située à Sainte Croix aux Mines - APP Chaleur fatale 2017 (68)"/>
    <s v="Grand-Est"/>
    <s v="68"/>
    <s v="Haut-Rhin"/>
    <s v="68294"/>
    <s v="Sainte-Croix-aux-Mines"/>
    <n v="1210000"/>
    <n v="1210000"/>
    <n v="484000"/>
    <m/>
    <s v="SANS-Sans création d'un réseau"/>
    <s v="PAP-Industrie des papiers-cartons"/>
    <s v="CHALF-Chaleur fatale"/>
    <s v="récup seule"/>
    <s v="interne"/>
    <n v="199"/>
    <m/>
    <n v="0"/>
    <m/>
    <m/>
    <n v="6360"/>
    <n v="0.8"/>
    <n v="1218"/>
    <n v="0"/>
    <m/>
    <m/>
    <m/>
    <s v="-"/>
    <m/>
    <x v="0"/>
    <m/>
    <m/>
    <m/>
    <m/>
    <m/>
    <m/>
    <m/>
    <m/>
    <m/>
    <m/>
    <m/>
    <m/>
    <m/>
    <m/>
    <m/>
    <m/>
    <m/>
    <m/>
    <m/>
    <m/>
    <m/>
  </r>
  <r>
    <x v="1"/>
    <x v="0"/>
    <s v="17CLC0128"/>
    <s v="CL-DR Centre Val de Loire"/>
    <s v="CAZAUX Pierre-Louis"/>
    <s v="CHENE DE FRANCE COMMERCIAL"/>
    <s v="ENTRE-Entreprise"/>
    <s v="la réalisation d'une réhausse de température par pompe à chaleur sur la récupération de chaleur fatale sur la boucle d'eaux tièdes de la centrale nucléaire d'Avoine, pour le séchage de bois."/>
    <s v="Centre-Val de Loire"/>
    <s v="37"/>
    <s v="INDRE-ET-LOIRE"/>
    <s v="37011"/>
    <s v="Avoine"/>
    <n v="71078.52"/>
    <n v="71078.52"/>
    <n v="33202"/>
    <m/>
    <s v="SANS-Sans création d'un réseau"/>
    <s v="Autres secteurs industriels"/>
    <s v="CHALF-Chaleur fatale"/>
    <s v="récup seule"/>
    <s v="externe"/>
    <n v="100"/>
    <s v="PAC"/>
    <n v="65"/>
    <m/>
    <m/>
    <n v="196"/>
    <n v="0.05"/>
    <n v="10"/>
    <n v="0"/>
    <m/>
    <m/>
    <m/>
    <s v="-"/>
    <m/>
    <x v="0"/>
    <m/>
    <m/>
    <m/>
    <m/>
    <m/>
    <m/>
    <m/>
    <m/>
    <m/>
    <m/>
    <m/>
    <m/>
    <m/>
    <m/>
    <m/>
    <m/>
    <m/>
    <m/>
    <m/>
    <m/>
    <m/>
  </r>
  <r>
    <x v="1"/>
    <x v="0"/>
    <s v="17IFC0049"/>
    <s v="IF-DR Ile de France"/>
    <s v="FLORETTE Claire"/>
    <s v="AGENCE METROPOLITAINE DES DECHETS MENAGERS"/>
    <s v="PUBLI-Public"/>
    <s v="Récupération de chaleur sur les fumées de l'unité d'incinération de déchets non dangereux (UIDND)  de Saint-Ouen (93)."/>
    <s v="Île-de-France"/>
    <s v="93"/>
    <s v="Seine-Saint-Denis"/>
    <s v="93070"/>
    <s v="Saint-Ouen"/>
    <n v="32475756"/>
    <n v="31524724"/>
    <n v="1686402"/>
    <m/>
    <s v="SANS-Sans création d'un réseau"/>
    <s v="UIOM"/>
    <s v="CHALF-Chaleur fatale"/>
    <s v="récup seule"/>
    <s v="externe"/>
    <n v="199"/>
    <m/>
    <n v="0"/>
    <m/>
    <m/>
    <n v="132000"/>
    <n v="16.07"/>
    <n v="31128"/>
    <n v="0"/>
    <m/>
    <m/>
    <m/>
    <s v="-"/>
    <m/>
    <x v="0"/>
    <m/>
    <m/>
    <m/>
    <m/>
    <m/>
    <m/>
    <m/>
    <m/>
    <m/>
    <m/>
    <m/>
    <m/>
    <m/>
    <m/>
    <m/>
    <m/>
    <m/>
    <m/>
    <m/>
    <m/>
    <m/>
  </r>
  <r>
    <x v="1"/>
    <x v="0"/>
    <s v="17IFC0161"/>
    <s v="IF-DR Ile de France"/>
    <s v="FLORETTE Claire"/>
    <s v="SYND MIXTE TRAITEMENT ORDURES MENAGERES ASSIMILEES CENTRE OUEST SEINE MARNAIS"/>
    <s v="PUBLI-Public"/>
    <s v="Récupération de chaleur fatale sur l'unité d'incinération des déchets non dangereux (UIDND) de Vaux-le-Pénil (77)."/>
    <s v="Île-de-France"/>
    <s v="77"/>
    <s v="Seine-et-Marne"/>
    <s v="77487"/>
    <s v="Vaux-le-Pénil"/>
    <n v="945202"/>
    <n v="701826"/>
    <n v="350913"/>
    <m/>
    <s v="Sans création d'un réseau"/>
    <s v="UIOM"/>
    <s v="CHALF-Chaleur fatale"/>
    <s v="récup seule"/>
    <s v="externe"/>
    <n v="299"/>
    <m/>
    <n v="0"/>
    <m/>
    <m/>
    <n v="17568"/>
    <n v="4"/>
    <n v="216"/>
    <n v="0"/>
    <m/>
    <m/>
    <m/>
    <s v="-"/>
    <m/>
    <x v="0"/>
    <m/>
    <m/>
    <m/>
    <m/>
    <m/>
    <m/>
    <m/>
    <m/>
    <m/>
    <m/>
    <m/>
    <m/>
    <m/>
    <m/>
    <m/>
    <m/>
    <m/>
    <m/>
    <m/>
    <m/>
    <m/>
  </r>
  <r>
    <x v="1"/>
    <x v="0"/>
    <s v="17RAC0146"/>
    <s v="RA-DR Rhône Alpes Auvergne"/>
    <s v="GILLET Olivier"/>
    <s v="POLE UTILITES SERVICES"/>
    <s v="PRIVE-Privé"/>
    <s v="Appel à projet 2017 &quot;Transition énergétique &amp; climatique en entreprise&quot; - Récupération de chaleur sur tour aéro-réfrigérante à Grenoble (38)"/>
    <s v="Auvergne-Rhône-Alpes"/>
    <s v="38"/>
    <s v="Isère"/>
    <s v="38185"/>
    <s v="Grenoble"/>
    <n v="508498"/>
    <n v="489278"/>
    <n v="146783"/>
    <m/>
    <s v="SANS-Sans création d'un réseau"/>
    <s v="TERT-Secteur Tertiaire"/>
    <s v="CHALF-Chaleur fatale"/>
    <s v="récup seule"/>
    <s v="interne"/>
    <n v="100"/>
    <s v="PAC"/>
    <n v="2747"/>
    <m/>
    <m/>
    <n v="2955"/>
    <n v="1.22"/>
    <n v="927"/>
    <n v="0"/>
    <m/>
    <m/>
    <m/>
    <s v="-"/>
    <m/>
    <x v="0"/>
    <m/>
    <m/>
    <m/>
    <m/>
    <m/>
    <m/>
    <m/>
    <m/>
    <m/>
    <m/>
    <m/>
    <m/>
    <m/>
    <m/>
    <m/>
    <m/>
    <m/>
    <m/>
    <m/>
    <m/>
    <m/>
  </r>
  <r>
    <x v="1"/>
    <x v="0"/>
    <s v="17RAC0210"/>
    <s v="RA-DR Rhône Alpes Auvergne"/>
    <s v="LAURENT Pierre"/>
    <s v="O-I MANUFACTURING FRANCE"/>
    <s v="PRIVE-Privé"/>
    <s v="AURAENERGY 2017 : mise en place d'une récupération et valorisation  d'énergie sur des fours de recuits du verre pour assurer une partie des besoins de chauffage sur le site d'OI à Puy Guillaume (63)"/>
    <s v="Auvergne-Rhône-Alpes"/>
    <s v="63"/>
    <s v="Puy-de-Dôme"/>
    <s v="63291"/>
    <s v="Puy-Guillaume"/>
    <n v="167600"/>
    <n v="167600"/>
    <n v="50280"/>
    <m/>
    <s v="SANS-Sans création d'un réseau"/>
    <s v="MAT-Ind. matériaux non métalliques"/>
    <s v="CHALF-Chaleur fatale"/>
    <s v="récup seule"/>
    <s v="interne"/>
    <n v="100"/>
    <m/>
    <n v="0"/>
    <m/>
    <m/>
    <n v="1858"/>
    <n v="2"/>
    <n v="448"/>
    <n v="0"/>
    <m/>
    <m/>
    <m/>
    <s v="-"/>
    <m/>
    <x v="0"/>
    <m/>
    <m/>
    <m/>
    <m/>
    <m/>
    <m/>
    <m/>
    <m/>
    <m/>
    <m/>
    <m/>
    <m/>
    <m/>
    <m/>
    <m/>
    <m/>
    <m/>
    <m/>
    <m/>
    <m/>
    <m/>
  </r>
  <r>
    <x v="1"/>
    <x v="0"/>
    <s v="17RAC0212"/>
    <s v="RA-DR Rhône Alpes Auvergne"/>
    <s v="LAURENT Pierre"/>
    <s v="VERALLIA FRANCE"/>
    <s v="PRIVE-Privé"/>
    <s v="AURAENERGY 2017 : récupération de la chaleur fatale des arches de cuisson pour le chauffage des bâtiments et la production d'eau chaude sanitaire sur le site de VERALIA (Saint Romain sur le Puy)"/>
    <s v="Auvergne-Rhône-Alpes"/>
    <s v="43"/>
    <s v="Haute-Loire"/>
    <s v="43157"/>
    <s v="Puy-en-Velay"/>
    <n v="256241"/>
    <n v="256241"/>
    <n v="76872"/>
    <m/>
    <s v="SANS-Sans création d'un réseau"/>
    <s v="MAT-Ind. matériaux non métalliques"/>
    <s v="CHALF-Chaleur fatale"/>
    <s v="récup seule"/>
    <s v="interne"/>
    <n v="100"/>
    <m/>
    <n v="0"/>
    <m/>
    <m/>
    <n v="3490"/>
    <n v="2"/>
    <n v="841"/>
    <n v="0"/>
    <m/>
    <m/>
    <m/>
    <s v="-"/>
    <m/>
    <x v="0"/>
    <m/>
    <m/>
    <m/>
    <m/>
    <m/>
    <m/>
    <m/>
    <m/>
    <m/>
    <m/>
    <m/>
    <m/>
    <m/>
    <m/>
    <m/>
    <m/>
    <m/>
    <m/>
    <m/>
    <m/>
    <m/>
  </r>
  <r>
    <x v="2"/>
    <x v="1"/>
    <s v="1421C0110"/>
    <s v="21-DR Aquitaine"/>
    <s v="BODIN François"/>
    <s v="ASTRIA"/>
    <s v="PRIVE-Privé"/>
    <s v="Récupération de chaleur sur l'usine d'incinération de Bègles"/>
    <s v="Aquitaine"/>
    <s v="33"/>
    <s v="GIRONDE"/>
    <s v="33039"/>
    <s v="Bègles"/>
    <n v="2878698"/>
    <n v="2818798"/>
    <n v="682290"/>
    <s v="1321C0296"/>
    <s v="Avec création d'un réseau"/>
    <s v="UIOM"/>
    <s v="CHALF-Chaleur fatale"/>
    <s v="récup + réseau de chaleur"/>
    <s v="externe"/>
    <n v="199"/>
    <m/>
    <n v="0"/>
    <m/>
    <m/>
    <n v="54572"/>
    <n v="14"/>
    <n v="13150"/>
    <n v="0"/>
    <m/>
    <m/>
    <m/>
    <s v="-"/>
    <m/>
    <x v="0"/>
    <m/>
    <m/>
    <m/>
    <m/>
    <m/>
    <m/>
    <m/>
    <m/>
    <m/>
    <m/>
    <m/>
    <m/>
    <m/>
    <m/>
    <m/>
    <m/>
    <m/>
    <m/>
    <m/>
    <m/>
    <m/>
  </r>
  <r>
    <x v="2"/>
    <x v="1"/>
    <s v="1527C0149"/>
    <s v="27-DR Champagne Ardenne"/>
    <s v="WYCKHUYSE Axel"/>
    <s v="DALKIA"/>
    <s v="PRIVE-Privé"/>
    <s v="Récupération de chaleur industrielle sur réseau de chaleur urbain Quartier Saint Rémi à  Reims (51)"/>
    <s v="Champagne-Ardenne"/>
    <s v="51"/>
    <s v="MARNE"/>
    <s v="51454"/>
    <s v="Reims"/>
    <n v="1697670"/>
    <n v="482950"/>
    <n v="96590"/>
    <s v="1527C0149"/>
    <s v="Avec création d'un réseau"/>
    <s v="MAT-Ind. matériaux non métalliques"/>
    <s v="CHALF-Chaleur fatale"/>
    <s v="récup + réseau de chaleur"/>
    <s v="externe"/>
    <n v="199"/>
    <m/>
    <n v="0"/>
    <m/>
    <m/>
    <n v="11787"/>
    <n v="1.9"/>
    <n v="2319"/>
    <n v="0"/>
    <m/>
    <m/>
    <m/>
    <s v="-"/>
    <m/>
    <x v="0"/>
    <m/>
    <m/>
    <m/>
    <m/>
    <m/>
    <m/>
    <m/>
    <m/>
    <m/>
    <m/>
    <m/>
    <m/>
    <m/>
    <m/>
    <m/>
    <m/>
    <m/>
    <m/>
    <m/>
    <m/>
    <m/>
  </r>
  <r>
    <x v="2"/>
    <x v="1"/>
    <s v="1535C0250"/>
    <s v="35-DR Midi Pyrénées"/>
    <s v="DAUJEAN Gaetan"/>
    <s v="TOULOUSE ENERGIE DURABLE"/>
    <s v="PRIVE-Privé"/>
    <s v="Création du réseau de chaleur &quot;Plaine Campus&quot; sur la Métropole de Toulouse"/>
    <s v="Midi-Pyrénées"/>
    <s v="31"/>
    <s v="Haute-Garonne"/>
    <s v="31555"/>
    <s v="Toulouse"/>
    <n v="3387843"/>
    <n v="2994534"/>
    <n v="598907"/>
    <s v="1535C0250"/>
    <s v="Avec création d'un réseau"/>
    <s v="UIOM"/>
    <s v="CHALF-Chaleur fatale"/>
    <s v="récup + réseau de chaleur"/>
    <s v="externe"/>
    <n v="199"/>
    <m/>
    <n v="0"/>
    <m/>
    <m/>
    <n v="76862"/>
    <n v="22.3"/>
    <n v="16065"/>
    <n v="0"/>
    <m/>
    <m/>
    <m/>
    <s v="-"/>
    <m/>
    <x v="0"/>
    <m/>
    <m/>
    <m/>
    <m/>
    <m/>
    <m/>
    <m/>
    <m/>
    <m/>
    <m/>
    <m/>
    <m/>
    <m/>
    <m/>
    <m/>
    <m/>
    <m/>
    <m/>
    <m/>
    <m/>
    <m/>
  </r>
  <r>
    <x v="2"/>
    <x v="1"/>
    <s v="1540C0208"/>
    <s v="40-DR Provence Alpes Côte d’Azur"/>
    <s v="GUIBAUD Brigitte"/>
    <s v="ENGIE ENERGIE SERVICES"/>
    <s v="PRIVE-Privé"/>
    <s v="Raccordement de l'usine CONTINENTAL Foods du Pontet à l'UIOM de Vedène avec création de réseau de chaleur (projet vapeur verte)"/>
    <s v="Provence-Alpes-Côte d'Azur"/>
    <s v="84"/>
    <s v="Vaucluse"/>
    <s v="84141"/>
    <s v="Vedène"/>
    <n v="470400"/>
    <n v="312500"/>
    <n v="62500"/>
    <s v="1540C0208"/>
    <s v="Avec création d'un réseau"/>
    <s v="UIOM"/>
    <s v="CHALF-Chaleur fatale"/>
    <s v="récup + réseau de chaleur"/>
    <s v="externe"/>
    <n v="299"/>
    <m/>
    <n v="0"/>
    <m/>
    <m/>
    <n v="26810"/>
    <n v="0"/>
    <n v="4210"/>
    <n v="0"/>
    <m/>
    <m/>
    <m/>
    <s v="-"/>
    <m/>
    <x v="0"/>
    <m/>
    <m/>
    <m/>
    <m/>
    <m/>
    <m/>
    <m/>
    <m/>
    <m/>
    <m/>
    <m/>
    <m/>
    <m/>
    <m/>
    <m/>
    <m/>
    <m/>
    <m/>
    <m/>
    <m/>
    <m/>
  </r>
  <r>
    <x v="2"/>
    <x v="0"/>
    <s v="1605C0041"/>
    <s v="05-Service Réseaux EnergiesRenouvelables"/>
    <s v="MORLOT Rodolphe"/>
    <s v="SUEZ RV CENTRE EST"/>
    <s v="PRIVE-Privé"/>
    <s v="Récupération de la chaleur fatale issue de la cogénération de biogaz de l'ISDND de Sauvigny-le-Bois pour alimenter un groupe froid à absorption sur l'entrepôt frigorique SCHIEVER - Projet &quot; FROID SAUVIGNY &quot;"/>
    <s v="Bourgogne"/>
    <s v="89"/>
    <s v="Yonne"/>
    <m/>
    <m/>
    <n v="3039000"/>
    <n v="1901500"/>
    <n v="381300"/>
    <m/>
    <s v="Avec création d'un réseau"/>
    <s v="UIOM"/>
    <s v="CHALF-Chaleur fatale"/>
    <s v="récup seule"/>
    <s v="externe"/>
    <n v="100"/>
    <m/>
    <n v="0"/>
    <m/>
    <m/>
    <n v="9060"/>
    <n v="1.1299999999999999"/>
    <n v="756.8"/>
    <n v="1"/>
    <m/>
    <m/>
    <m/>
    <s v="-"/>
    <m/>
    <x v="0"/>
    <m/>
    <m/>
    <m/>
    <m/>
    <m/>
    <m/>
    <m/>
    <m/>
    <m/>
    <m/>
    <m/>
    <m/>
    <m/>
    <m/>
    <m/>
    <m/>
    <m/>
    <m/>
    <m/>
    <m/>
    <m/>
  </r>
  <r>
    <x v="2"/>
    <x v="1"/>
    <s v="1641C0428"/>
    <s v="41-DR Rhône Alpes"/>
    <s v="GILLET Olivier"/>
    <s v="RHODIA OPERATIONS"/>
    <s v="PRIVE-Privé"/>
    <s v="Récupération de chaleur fatale (H2) puis mise sur réseau de chaleur à Pont-de-Claix (38)"/>
    <s v="Rhône-Alpes"/>
    <s v="38"/>
    <s v="Isère"/>
    <s v="38317"/>
    <s v="Pont-de-Claix"/>
    <n v="5830000"/>
    <n v="5830000"/>
    <n v="518928.3"/>
    <s v="1541C0022"/>
    <s v="Avec création d'un réseau"/>
    <s v="ICP-Indus. chimiq pharmaceutiq"/>
    <s v="GAZF-Gaz fatal"/>
    <s v="récup + réseau de chaleur"/>
    <s v="interne / externe"/>
    <n v="100"/>
    <m/>
    <n v="0"/>
    <m/>
    <m/>
    <n v="150000"/>
    <n v="30"/>
    <n v="38000"/>
    <n v="0"/>
    <m/>
    <m/>
    <m/>
    <s v="-"/>
    <m/>
    <x v="0"/>
    <m/>
    <m/>
    <m/>
    <m/>
    <m/>
    <m/>
    <m/>
    <m/>
    <m/>
    <m/>
    <m/>
    <m/>
    <m/>
    <m/>
    <m/>
    <m/>
    <m/>
    <m/>
    <m/>
    <m/>
    <m/>
  </r>
  <r>
    <x v="2"/>
    <x v="0"/>
    <s v="1640C0041"/>
    <s v="40-DR Provence Alpes Côte d’Azur"/>
    <s v="MIDY Sophie"/>
    <s v="COMPAGNIE INDUSTRIELLE DES FILLERS ET CHAUX"/>
    <s v="PRIVE-Privé"/>
    <s v="Récupération de chaleur fatale par la valorisation du gaz de coke issu d'ArcelorMittal pour la production de chaux - Fos-sur-Mer (13)."/>
    <s v="Provence-Alpes-Côte d'Azur"/>
    <s v="13"/>
    <s v="Bouches-du-Rhône"/>
    <s v="13039"/>
    <s v="Fos-sur-Mer"/>
    <n v="1428000"/>
    <n v="1153500"/>
    <n v="345000"/>
    <m/>
    <s v="SANS-Sans création d'un réseau"/>
    <s v="MET-Industrie des métaux"/>
    <s v="GAZF-Gaz fatal"/>
    <s v="récup seule"/>
    <s v="externe"/>
    <n v="100"/>
    <m/>
    <n v="0"/>
    <m/>
    <m/>
    <n v="116000"/>
    <n v="14.5"/>
    <n v="28000"/>
    <n v="0"/>
    <m/>
    <m/>
    <m/>
    <s v="-"/>
    <m/>
    <x v="0"/>
    <m/>
    <m/>
    <m/>
    <m/>
    <m/>
    <m/>
    <m/>
    <m/>
    <m/>
    <m/>
    <m/>
    <m/>
    <m/>
    <m/>
    <m/>
    <m/>
    <m/>
    <m/>
    <m/>
    <m/>
    <m/>
  </r>
  <r>
    <x v="2"/>
    <x v="0"/>
    <s v="1636C0019"/>
    <s v="36-DR Nord Pas de Calais"/>
    <s v="DE FREMINVILLE Herminie"/>
    <s v="SICAL"/>
    <s v="PRIVE-Privé"/>
    <s v="Récupération de chaleur fatale sur une onduleuse pour le chauffage des ateliers dans le cadre du Fonds chaleur renouvelable"/>
    <s v="Nord-Pas-de-Calais"/>
    <s v="62"/>
    <s v="Pas-de-Calais"/>
    <s v="62534"/>
    <s v="Lumbres"/>
    <n v="155000"/>
    <n v="155000"/>
    <n v="31000"/>
    <m/>
    <s v="SANS-Sans création d'un réseau"/>
    <s v="PAP-Industrie des papiers-cartons"/>
    <s v="CHALF-Chaleur fatale"/>
    <s v="récup seule"/>
    <s v="interne"/>
    <n v="199"/>
    <m/>
    <n v="0"/>
    <m/>
    <m/>
    <n v="1172"/>
    <n v="0.43"/>
    <n v="398"/>
    <n v="0"/>
    <m/>
    <m/>
    <m/>
    <s v="-"/>
    <m/>
    <x v="0"/>
    <m/>
    <m/>
    <m/>
    <m/>
    <m/>
    <m/>
    <m/>
    <m/>
    <m/>
    <m/>
    <m/>
    <m/>
    <m/>
    <m/>
    <m/>
    <m/>
    <m/>
    <m/>
    <m/>
    <m/>
    <m/>
  </r>
  <r>
    <x v="2"/>
    <x v="0"/>
    <s v="1620C0142"/>
    <s v="20-DR Alsace"/>
    <s v="HUC Florence"/>
    <s v="SOJINAL"/>
    <s v="PRIVE-Privé"/>
    <s v="Equipements de récupération de chaleur (AS, 68) AAP chaleur fatale"/>
    <s v="Alsace"/>
    <m/>
    <m/>
    <m/>
    <m/>
    <n v="2315515"/>
    <n v="2098358"/>
    <n v="629507"/>
    <m/>
    <s v="SANS-Sans création d'un réseau"/>
    <s v="IAGR-Indus.agro-alimentaire"/>
    <s v="CHALF-Chaleur fatale"/>
    <s v="récup seule"/>
    <s v="interne"/>
    <n v="199"/>
    <s v="PAC"/>
    <n v="2901"/>
    <m/>
    <m/>
    <n v="8449"/>
    <n v="1"/>
    <n v="2036"/>
    <n v="0"/>
    <m/>
    <m/>
    <m/>
    <s v="-"/>
    <m/>
    <x v="0"/>
    <m/>
    <m/>
    <m/>
    <m/>
    <m/>
    <m/>
    <m/>
    <m/>
    <m/>
    <m/>
    <m/>
    <m/>
    <m/>
    <m/>
    <m/>
    <m/>
    <m/>
    <m/>
    <m/>
    <m/>
    <m/>
  </r>
  <r>
    <x v="2"/>
    <x v="0"/>
    <s v="1626C0101"/>
    <s v="26-DR Centre"/>
    <s v="CLERGET Gilles"/>
    <s v="CARTONNERIE OUDIN"/>
    <s v="PRIVE-Privé"/>
    <s v="Récupération de chaleur fatale sur process"/>
    <s v="Centre"/>
    <s v="37"/>
    <s v="Indre-et-Loire"/>
    <s v="37263"/>
    <s v="Truyes"/>
    <n v="254085"/>
    <n v="236085"/>
    <n v="70825.5"/>
    <m/>
    <s v="SANS-Sans création d'un réseau"/>
    <s v="PAP-Industrie des papiers-cartons"/>
    <s v="CHALF-Chaleur fatale"/>
    <s v="récup seule"/>
    <s v="interne"/>
    <n v="100"/>
    <m/>
    <n v="0"/>
    <m/>
    <m/>
    <n v="4667"/>
    <n v="1"/>
    <n v="924"/>
    <n v="0"/>
    <m/>
    <m/>
    <m/>
    <s v="-"/>
    <m/>
    <x v="0"/>
    <m/>
    <m/>
    <m/>
    <m/>
    <m/>
    <m/>
    <m/>
    <m/>
    <m/>
    <m/>
    <m/>
    <m/>
    <m/>
    <m/>
    <m/>
    <m/>
    <m/>
    <m/>
    <m/>
    <m/>
    <m/>
  </r>
  <r>
    <x v="2"/>
    <x v="0"/>
    <s v="1620C0162"/>
    <s v="20-DR Alsace"/>
    <s v="HUC Florence"/>
    <s v="TIMMEL FRERES"/>
    <s v="PRIVE-Privé"/>
    <s v="récupération de chaleur fatale sur les eaux grises de l'entreprise de lavage de citernes située à Beinheim (AS, 67) AAP chaleur fatale"/>
    <s v="Alsace"/>
    <s v="67"/>
    <s v="Bas-Rhin"/>
    <m/>
    <m/>
    <n v="195000"/>
    <n v="195000"/>
    <n v="78000"/>
    <m/>
    <s v="SANS-Sans création d'un réseau"/>
    <s v="AUT-Autres secteurs"/>
    <s v="CHALF-Chaleur fatale"/>
    <s v="récup seule"/>
    <s v="interne"/>
    <n v="100"/>
    <m/>
    <n v="0"/>
    <m/>
    <m/>
    <n v="1395"/>
    <n v="2.2000000000000002"/>
    <n v="373"/>
    <n v="0"/>
    <m/>
    <m/>
    <m/>
    <s v="-"/>
    <m/>
    <x v="0"/>
    <m/>
    <m/>
    <m/>
    <m/>
    <m/>
    <m/>
    <m/>
    <m/>
    <m/>
    <m/>
    <m/>
    <m/>
    <m/>
    <m/>
    <m/>
    <m/>
    <m/>
    <m/>
    <m/>
    <m/>
    <m/>
  </r>
  <r>
    <x v="2"/>
    <x v="0"/>
    <s v="1620C0297"/>
    <s v="20-DR Alsace"/>
    <s v="MULLER Jonathan"/>
    <s v="SOCIETE COLMARIENNE DE CHAUFFAGE URBAIN"/>
    <s v="PRIVE-Privé"/>
    <s v="réaliser une installation de valorisation de la chaleur fatale de l'UIOM de COLMAR pour alimenter l'industriel Capsugel (AS, 68)"/>
    <s v="Alsace"/>
    <s v="68"/>
    <s v="Haut-Rhin"/>
    <s v="68066"/>
    <s v="Colmar"/>
    <n v="308424"/>
    <n v="308424"/>
    <n v="92527"/>
    <m/>
    <s v="SANS-Sans création d'un réseau"/>
    <s v="UIOM"/>
    <s v="CHALF-Chaleur fatale"/>
    <s v="récup + réseau de chaleur"/>
    <s v="externe"/>
    <n v="299"/>
    <m/>
    <n v="0"/>
    <m/>
    <m/>
    <n v="12000"/>
    <n v="6.5"/>
    <n v="3200"/>
    <n v="1"/>
    <m/>
    <m/>
    <m/>
    <s v="-"/>
    <m/>
    <x v="0"/>
    <m/>
    <m/>
    <m/>
    <m/>
    <m/>
    <m/>
    <m/>
    <m/>
    <m/>
    <m/>
    <m/>
    <m/>
    <m/>
    <m/>
    <m/>
    <m/>
    <m/>
    <m/>
    <m/>
    <m/>
    <m/>
  </r>
  <r>
    <x v="2"/>
    <x v="0"/>
    <s v="1629C0154"/>
    <s v="29-DR Franche Comté"/>
    <s v="MORIN Florence"/>
    <s v="LISI AUTOMOTIVE FORMER"/>
    <s v="PRIVE-Privé"/>
    <s v="Installation de récupération de chaleur fatale sur une ligne de traitement thermique sur le site LISI AUTOMOTIVE de DELLE (90)."/>
    <s v="Franche-Comté"/>
    <s v="90"/>
    <s v="Territoire de Belfort"/>
    <s v="90033"/>
    <s v="Delle"/>
    <n v="366000"/>
    <n v="366000"/>
    <n v="73200"/>
    <m/>
    <s v="SANS-Sans création d'un réseau"/>
    <s v="MET-Industrie des métaux"/>
    <s v="CHALF-Chaleur fatale"/>
    <s v="récup seule"/>
    <s v="interne"/>
    <n v="100"/>
    <m/>
    <n v="0"/>
    <m/>
    <m/>
    <n v="1036"/>
    <n v="0.9"/>
    <n v="55"/>
    <n v="0"/>
    <m/>
    <m/>
    <m/>
    <s v="-"/>
    <m/>
    <x v="0"/>
    <m/>
    <m/>
    <m/>
    <m/>
    <m/>
    <m/>
    <m/>
    <m/>
    <m/>
    <m/>
    <m/>
    <m/>
    <m/>
    <m/>
    <m/>
    <m/>
    <m/>
    <m/>
    <m/>
    <m/>
    <m/>
  </r>
  <r>
    <x v="2"/>
    <x v="0"/>
    <s v="1630C0120"/>
    <s v="30-DR Haute Normandie"/>
    <s v="POITRAT Eddy"/>
    <s v="NESTLE FRANCE"/>
    <s v="PRIVE-Privé"/>
    <s v="Equipement de récupération et de valorisation de la chaleur fatale."/>
    <s v="Haute-Normandie"/>
    <m/>
    <m/>
    <m/>
    <m/>
    <n v="356437"/>
    <n v="356437"/>
    <n v="71287.399999999994"/>
    <m/>
    <s v="SANS-Sans création d'un réseau"/>
    <s v="IAGR-Indus.agro-alimentaire"/>
    <s v="CHALF-Chaleur fatale"/>
    <s v="récup seule"/>
    <s v="interne"/>
    <n v="100"/>
    <m/>
    <n v="0"/>
    <m/>
    <m/>
    <n v="3012"/>
    <n v="0.39"/>
    <n v="554"/>
    <n v="0"/>
    <m/>
    <m/>
    <m/>
    <s v="-"/>
    <m/>
    <x v="0"/>
    <m/>
    <m/>
    <m/>
    <m/>
    <m/>
    <m/>
    <m/>
    <m/>
    <m/>
    <m/>
    <m/>
    <m/>
    <m/>
    <m/>
    <m/>
    <m/>
    <m/>
    <m/>
    <m/>
    <m/>
    <m/>
  </r>
  <r>
    <x v="2"/>
    <x v="0"/>
    <s v="1639C0152"/>
    <s v="39-DR Poitou Charentes"/>
    <s v="ARDON Samuel"/>
    <s v="AUBIN IMPRIMEUR"/>
    <s v="PRIVE-Privé"/>
    <s v="Récupération de chaleur fatale sur compresseurs"/>
    <s v="Poitou-Charentes"/>
    <s v="86"/>
    <s v="Vienne"/>
    <s v="86133"/>
    <s v="Ligugé"/>
    <n v="147545.37"/>
    <n v="36303.78"/>
    <n v="10891"/>
    <m/>
    <s v="SANS-Sans création d'un réseau"/>
    <s v="PAP-Industrie des papiers-cartons"/>
    <s v="CHALF-Chaleur fatale"/>
    <s v="récup seule"/>
    <s v="interne"/>
    <n v="100"/>
    <m/>
    <n v="0"/>
    <m/>
    <m/>
    <n v="249"/>
    <n v="0.13"/>
    <n v="68"/>
    <n v="0"/>
    <m/>
    <m/>
    <m/>
    <s v="-"/>
    <m/>
    <x v="0"/>
    <m/>
    <m/>
    <m/>
    <m/>
    <m/>
    <m/>
    <m/>
    <m/>
    <m/>
    <m/>
    <m/>
    <m/>
    <m/>
    <m/>
    <m/>
    <m/>
    <m/>
    <m/>
    <m/>
    <m/>
    <m/>
  </r>
  <r>
    <x v="2"/>
    <x v="0"/>
    <s v="1636C0066"/>
    <s v="36-DR Nord Pas de Calais"/>
    <s v="DE FREMINVILLE Herminie"/>
    <s v="HERTA"/>
    <s v="PRIVE-Privé"/>
    <s v="Investissement portant sur la récuperation de chaleur des groupes froids pour la production d'eau chaude de lavage dans le cadre du Fonds chaleur renouvelable"/>
    <s v="Nord-Pas-de-Calais"/>
    <s v="62"/>
    <s v="Pas-de-Calais"/>
    <s v="62767"/>
    <s v="Saint-Pol-sur-Ternoise"/>
    <n v="460000"/>
    <n v="460000"/>
    <n v="92000"/>
    <m/>
    <s v="SANS-Sans création d'un réseau"/>
    <s v="IAGR-Indus.agro-alimentaire"/>
    <s v="CHALF-Chaleur fatale"/>
    <s v="récup seule"/>
    <s v="interne"/>
    <n v="100"/>
    <m/>
    <n v="0"/>
    <m/>
    <m/>
    <n v="2350"/>
    <n v="0.7"/>
    <n v="1157"/>
    <n v="0"/>
    <m/>
    <m/>
    <m/>
    <s v="-"/>
    <m/>
    <x v="0"/>
    <m/>
    <m/>
    <m/>
    <m/>
    <m/>
    <m/>
    <m/>
    <m/>
    <m/>
    <m/>
    <m/>
    <m/>
    <m/>
    <m/>
    <m/>
    <m/>
    <m/>
    <m/>
    <m/>
    <m/>
    <m/>
  </r>
  <r>
    <x v="2"/>
    <x v="0"/>
    <s v="1638C0157"/>
    <s v="38-DR Picardie"/>
    <s v="DE FREMINVILLE Herminie"/>
    <s v="NOVABION"/>
    <s v="PRIVE-Privé"/>
    <s v="Récupération de chaleur fatale sur les fumées du four de l'usine Novabion à Nogent l'Artaud dans le cadre du Fonds chaleur renouvelable"/>
    <s v="Picardie"/>
    <s v="02"/>
    <s v="Aisne"/>
    <s v="02555"/>
    <s v="Nogent-l'Artaud"/>
    <n v="573631"/>
    <n v="573631"/>
    <n v="229452"/>
    <m/>
    <s v="SANS-Sans création d'un réseau"/>
    <s v="ICP-Indus. chimiq pharmaceutiq"/>
    <s v="CHALF-Chaleur fatale"/>
    <s v="récup seule"/>
    <s v="interne"/>
    <n v="199"/>
    <m/>
    <n v="0"/>
    <m/>
    <m/>
    <n v="3080"/>
    <n v="773"/>
    <n v="744"/>
    <n v="0"/>
    <m/>
    <m/>
    <m/>
    <s v="Aucune caleur de quantité de chaleur valorisée dans la base reporting. Pas de convention trouvée, donc la valeur est conservée."/>
    <m/>
    <x v="0"/>
    <m/>
    <m/>
    <m/>
    <m/>
    <m/>
    <m/>
    <m/>
    <m/>
    <m/>
    <m/>
    <m/>
    <m/>
    <m/>
    <m/>
    <m/>
    <m/>
    <m/>
    <m/>
    <m/>
    <m/>
    <m/>
  </r>
  <r>
    <x v="2"/>
    <x v="0"/>
    <s v="1627C0119"/>
    <s v="27-DR Champagne Ardenne"/>
    <s v="WYCKHUYSE Axel"/>
    <s v="COGESAL-MIKO"/>
    <s v="PRIVE-Privé"/>
    <s v="Installation d'une PAC haute température expérimentale pour la récupération de chaleur fatale sur la désurchauffe des groupes frigorifiques"/>
    <s v="Champagne-Ardenne"/>
    <s v="52"/>
    <s v="Haute-Marne"/>
    <s v="52448"/>
    <s v="Saint-Dizier"/>
    <n v="46300"/>
    <n v="46300"/>
    <n v="13890"/>
    <m/>
    <s v="SANS-Sans création d'un réseau"/>
    <s v="IAGR-Indus.agro-alimentaire"/>
    <s v="CHALF-Chaleur fatale"/>
    <s v="récup seule"/>
    <s v="interne"/>
    <n v="100"/>
    <m/>
    <n v="0"/>
    <m/>
    <m/>
    <n v="600"/>
    <n v="0.2"/>
    <n v="30"/>
    <n v="0"/>
    <m/>
    <m/>
    <m/>
    <s v="-"/>
    <m/>
    <x v="0"/>
    <m/>
    <m/>
    <m/>
    <m/>
    <m/>
    <m/>
    <m/>
    <m/>
    <m/>
    <m/>
    <m/>
    <m/>
    <m/>
    <m/>
    <m/>
    <m/>
    <m/>
    <m/>
    <m/>
    <m/>
    <m/>
  </r>
  <r>
    <x v="2"/>
    <x v="0"/>
    <s v="1649C0015"/>
    <s v="49-Représentation territoriale - Polynésie Française"/>
    <s v="FABRE Guy"/>
    <s v="SHR HOTEL LE MERIDIEN TAHITI"/>
    <s v="PRIVE-Privé"/>
    <s v="Mise en oeuvre d'un système de récupération de chaleur fatale sur la production d'eau glacée de l'hôtel Le Méridien Tahiti pour valorisation sur sa production d'eau chaude sanitaire."/>
    <m/>
    <s v="987"/>
    <s v="Polynésie française"/>
    <m/>
    <m/>
    <n v="70124.679999999993"/>
    <n v="70124.679999999993"/>
    <n v="31556"/>
    <m/>
    <s v="SANS-Sans création d'un réseau"/>
    <s v="AUT-Autres secteurs"/>
    <s v="CHALF-Chaleur fatale"/>
    <s v="récup seule"/>
    <s v="interne"/>
    <n v="100"/>
    <s v="PAC"/>
    <n v="173"/>
    <m/>
    <m/>
    <n v="342"/>
    <n v="0"/>
    <n v="61"/>
    <n v="0"/>
    <m/>
    <m/>
    <m/>
    <s v="-"/>
    <m/>
    <x v="0"/>
    <m/>
    <m/>
    <m/>
    <m/>
    <m/>
    <m/>
    <m/>
    <m/>
    <m/>
    <m/>
    <m/>
    <m/>
    <m/>
    <m/>
    <m/>
    <m/>
    <m/>
    <m/>
    <m/>
    <m/>
    <m/>
  </r>
  <r>
    <x v="2"/>
    <x v="0"/>
    <s v="1635C0077"/>
    <s v="35-DR Midi Pyrénées"/>
    <s v="DE MAULEON DE BRUYERES Thierry"/>
    <s v="PISCICULTURE D'ESTALENS"/>
    <s v="PRIVE-Privé"/>
    <s v="Mise en place de récupération de chaleur sur le forage de Nogaro (32)"/>
    <s v="Midi-Pyrénées"/>
    <s v="32"/>
    <s v="Gers"/>
    <s v="32296"/>
    <s v="Nogaro"/>
    <n v="315388.33"/>
    <n v="226747.67"/>
    <n v="81618"/>
    <m/>
    <s v="AVEC-Avec création d'un réseau"/>
    <s v="TERT-Autre secteur tertiaire"/>
    <s v="CHALF-Chaleur fatale"/>
    <m/>
    <m/>
    <n v="100"/>
    <m/>
    <n v="0"/>
    <m/>
    <m/>
    <n v="4072"/>
    <n v="0.9"/>
    <n v="133"/>
    <n v="0"/>
    <m/>
    <m/>
    <m/>
    <s v="-"/>
    <m/>
    <x v="0"/>
    <m/>
    <m/>
    <m/>
    <m/>
    <m/>
    <m/>
    <m/>
    <m/>
    <m/>
    <m/>
    <m/>
    <m/>
    <m/>
    <m/>
    <m/>
    <m/>
    <m/>
    <m/>
    <m/>
    <m/>
    <m/>
  </r>
  <r>
    <x v="0"/>
    <x v="2"/>
    <s v="1525C0205-1"/>
    <m/>
    <s v="DANVERT Patrick"/>
    <s v="IDEX ENVIRONNEMENT BRETAGNE"/>
    <m/>
    <s v="Création d'un réseau de chaleur - valorisation de la chaleur fatale de l'UVE de Taden pour le rechauffage de serres de culture sur la commune"/>
    <s v="Bretagne"/>
    <m/>
    <s v="COTES-D'ARMOR"/>
    <m/>
    <s v="DINAN"/>
    <m/>
    <m/>
    <m/>
    <m/>
    <m/>
    <m/>
    <s v="UIOM"/>
    <m/>
    <m/>
    <m/>
    <m/>
    <m/>
    <m/>
    <m/>
    <m/>
    <m/>
    <m/>
    <s v="N"/>
    <m/>
    <m/>
    <m/>
    <m/>
    <n v="700000"/>
    <x v="1"/>
    <n v="420000"/>
    <n v="0"/>
    <m/>
    <m/>
    <m/>
    <s v="BP-Basse pression (eau chaude)"/>
    <m/>
    <n v="1000"/>
    <n v="1000"/>
    <n v="100"/>
    <m/>
    <m/>
    <m/>
    <n v="25000"/>
    <m/>
    <m/>
    <m/>
    <n v="2083"/>
    <m/>
    <m/>
    <m/>
  </r>
  <r>
    <x v="0"/>
    <x v="2"/>
    <s v="1526C0141-1"/>
    <m/>
    <s v="BARRAS Thierry"/>
    <s v="COMMUNE DE BLOIS"/>
    <m/>
    <s v="création d'un réseau de chaleur sur le quartier des provinces et le quartier de l'ilot laplace à Blois."/>
    <s v="Centre"/>
    <m/>
    <s v="LOIR-ET-CHER"/>
    <m/>
    <s v="BLOIS"/>
    <m/>
    <m/>
    <m/>
    <m/>
    <m/>
    <m/>
    <s v="UIOM"/>
    <m/>
    <m/>
    <m/>
    <m/>
    <m/>
    <m/>
    <m/>
    <m/>
    <m/>
    <m/>
    <s v="N"/>
    <m/>
    <m/>
    <m/>
    <m/>
    <n v="5915323"/>
    <x v="2"/>
    <n v="1900000"/>
    <n v="0"/>
    <m/>
    <m/>
    <m/>
    <s v="BP-Basse pression (eau chaude)"/>
    <m/>
    <n v="9060"/>
    <n v="9060"/>
    <n v="80"/>
    <m/>
    <m/>
    <m/>
    <n v="29900"/>
    <m/>
    <m/>
    <m/>
    <n v="2904"/>
    <m/>
    <m/>
    <m/>
  </r>
  <r>
    <x v="0"/>
    <x v="2"/>
    <s v="1430C0212-1"/>
    <m/>
    <s v="DE FREMINVILLE Herminie"/>
    <s v="OREADE"/>
    <m/>
    <s v="reseau de chaleur OREADE/TEREOS"/>
    <s v="Haute-Normandie"/>
    <m/>
    <s v="SEINE-MARITIME"/>
    <m/>
    <s v="SAINT-JEAN-DE-FOLLEVILLE"/>
    <m/>
    <m/>
    <m/>
    <m/>
    <m/>
    <m/>
    <s v="UIOM"/>
    <m/>
    <m/>
    <m/>
    <m/>
    <m/>
    <m/>
    <m/>
    <m/>
    <m/>
    <m/>
    <s v="N"/>
    <m/>
    <m/>
    <m/>
    <m/>
    <n v="11347842"/>
    <x v="3"/>
    <n v="1695708"/>
    <n v="0"/>
    <m/>
    <m/>
    <m/>
    <s v="HP-Haute pression (vap/eau surch)"/>
    <m/>
    <n v="2877"/>
    <n v="2877"/>
    <n v="100"/>
    <m/>
    <m/>
    <m/>
    <n v="323123"/>
    <m/>
    <m/>
    <m/>
    <n v="1"/>
    <m/>
    <m/>
    <m/>
  </r>
  <r>
    <x v="0"/>
    <x v="2"/>
    <s v="1437C0368-1"/>
    <m/>
    <s v="GARNIER Cédric"/>
    <s v="SECHE ECO INDUSTRIES"/>
    <m/>
    <s v="AAP Réseaux de chaleur 2014 - Fourniture de chaleur de récupération depuis le site industriel de Changé vers le réseau de chaleur urbain de la ville de Laval (53)"/>
    <s v="Pays de la Loire"/>
    <m/>
    <s v="MAYENNE"/>
    <m/>
    <s v="CHANGE"/>
    <m/>
    <m/>
    <m/>
    <m/>
    <m/>
    <m/>
    <s v="Mélange ENR"/>
    <m/>
    <m/>
    <m/>
    <m/>
    <m/>
    <m/>
    <m/>
    <m/>
    <m/>
    <m/>
    <s v="N"/>
    <m/>
    <m/>
    <m/>
    <m/>
    <n v="12812200"/>
    <x v="4"/>
    <n v="4591000"/>
    <n v="0"/>
    <m/>
    <m/>
    <m/>
    <s v="BP-Basse pression (eau chaude)"/>
    <m/>
    <n v="10300"/>
    <n v="10300"/>
    <n v="100"/>
    <m/>
    <m/>
    <m/>
    <n v="69648"/>
    <m/>
    <m/>
    <m/>
    <n v="5767"/>
    <m/>
    <m/>
    <m/>
  </r>
  <r>
    <x v="0"/>
    <x v="2"/>
    <s v="1540C0224-1"/>
    <m/>
    <s v="GUIBAUD Brigitte"/>
    <s v="AIR FRANCE SOPHIA ANTIPOLIS"/>
    <m/>
    <s v="Recuperation d'Energie sur Data Center - Green IT - création d'un réseau de chaleur"/>
    <s v="Provence-Alpes-Côte d'Azur"/>
    <m/>
    <s v="ALPES-MARITIMES"/>
    <m/>
    <s v="ANTIBES"/>
    <m/>
    <m/>
    <m/>
    <m/>
    <m/>
    <m/>
    <s v="RECUP-Chaleur de récup. process"/>
    <m/>
    <m/>
    <m/>
    <m/>
    <m/>
    <m/>
    <m/>
    <m/>
    <m/>
    <m/>
    <s v="N"/>
    <m/>
    <m/>
    <m/>
    <m/>
    <n v="194876"/>
    <x v="5"/>
    <n v="120240"/>
    <n v="0"/>
    <m/>
    <m/>
    <m/>
    <s v="BP-Basse pression (eau chaude)"/>
    <m/>
    <n v="387"/>
    <n v="387"/>
    <n v="100"/>
    <m/>
    <m/>
    <m/>
    <n v="893.3"/>
    <m/>
    <m/>
    <m/>
    <n v="149"/>
    <m/>
    <m/>
    <m/>
  </r>
  <r>
    <x v="0"/>
    <x v="2"/>
    <s v="1520C0364-1"/>
    <m/>
    <s v="MULLER Jonathan"/>
    <s v="SOCIETE COLMARIENNE DE CHAUFFAGE URBAIN"/>
    <m/>
    <s v="réaliser une extension du réseau de chaleur urbain pour alimenter le lycée Martin Schongauer à COLMAR (GA, 68)"/>
    <s v="Alsace"/>
    <m/>
    <s v="HAUT-RHIN"/>
    <m/>
    <s v="COLMAR"/>
    <m/>
    <m/>
    <m/>
    <m/>
    <m/>
    <m/>
    <s v="UIOM"/>
    <m/>
    <m/>
    <m/>
    <m/>
    <m/>
    <m/>
    <m/>
    <m/>
    <m/>
    <m/>
    <s v="N"/>
    <m/>
    <m/>
    <m/>
    <m/>
    <n v="139122"/>
    <x v="6"/>
    <n v="68412"/>
    <n v="0"/>
    <m/>
    <m/>
    <m/>
    <s v="BP-Basse pression (eau chaude)"/>
    <n v="240"/>
    <m/>
    <n v="240"/>
    <n v="78"/>
    <m/>
    <m/>
    <m/>
    <m/>
    <n v="548"/>
    <m/>
    <m/>
    <n v="86"/>
    <m/>
    <m/>
    <m/>
  </r>
  <r>
    <x v="0"/>
    <x v="2"/>
    <s v="1531C0038-1"/>
    <m/>
    <s v="DONAT Romain"/>
    <s v="CYEL, CIE DE CHAUFFAGE URBAIN DE CERGY PONTOISE"/>
    <m/>
    <s v="Extension du réseau de chaleur de Cergy-Pontoise (95) de 2 350 ml sur la ZAC des Linandes."/>
    <s v="Île-de-France"/>
    <m/>
    <s v="VAL-D'OISE"/>
    <m/>
    <s v="CERGY"/>
    <m/>
    <m/>
    <m/>
    <m/>
    <m/>
    <m/>
    <s v="Mélange ENR"/>
    <m/>
    <m/>
    <m/>
    <m/>
    <m/>
    <m/>
    <m/>
    <m/>
    <m/>
    <m/>
    <s v="N"/>
    <m/>
    <m/>
    <m/>
    <m/>
    <n v="4659000"/>
    <x v="7"/>
    <n v="724574"/>
    <n v="0"/>
    <m/>
    <m/>
    <m/>
    <s v="BP-Basse pression (eau chaude)"/>
    <n v="2350"/>
    <m/>
    <n v="2350"/>
    <n v="60"/>
    <m/>
    <m/>
    <m/>
    <m/>
    <n v="7800"/>
    <m/>
    <m/>
    <n v="2365"/>
    <m/>
    <m/>
    <m/>
  </r>
  <r>
    <x v="0"/>
    <x v="2"/>
    <s v="1531C0069-1"/>
    <m/>
    <s v="CAPOU Olivier"/>
    <s v="IDEX SEGUIN RIVES DE SEINE ENERGIES"/>
    <m/>
    <s v="Extension du réseau de Chaleur Seguin Rives de Seine sur le quartier de Silly Gallieni à Boulogne-Billancourt (92)"/>
    <s v="Île-de-France"/>
    <m/>
    <s v="HAUTS-DE-SEINE"/>
    <m/>
    <s v="BOULOGNE-BILLANCOURT"/>
    <m/>
    <m/>
    <m/>
    <m/>
    <m/>
    <m/>
    <s v="Mélange ENR"/>
    <m/>
    <m/>
    <m/>
    <m/>
    <m/>
    <m/>
    <m/>
    <m/>
    <m/>
    <m/>
    <s v="N"/>
    <m/>
    <m/>
    <m/>
    <m/>
    <n v="2957337"/>
    <x v="8"/>
    <n v="498960"/>
    <n v="0"/>
    <m/>
    <m/>
    <m/>
    <s v="BP-Basse pression (eau chaude)"/>
    <n v="1848"/>
    <m/>
    <n v="1848"/>
    <n v="57"/>
    <m/>
    <m/>
    <m/>
    <m/>
    <n v="8030"/>
    <m/>
    <m/>
    <n v="1062"/>
    <m/>
    <m/>
    <m/>
  </r>
  <r>
    <x v="0"/>
    <x v="2"/>
    <s v="1531C0075-1"/>
    <m/>
    <s v="CAPOU Olivier"/>
    <s v="KALITA"/>
    <m/>
    <s v="- Récupération de la chaleur fatale du Data-Center GLOBAL SWITCH à Clichy_x000a_- Interconnexion des 2 réseaux de Levallois-Perret : Front de Paris et Front de Seine_x000a_- Réalisation d'une sous-station eau chaude / vapeur CPCU"/>
    <s v="Île-de-France"/>
    <m/>
    <s v="HAUTS-DE-SEINE"/>
    <m/>
    <s v="LEVALLOIS-PERRET"/>
    <m/>
    <m/>
    <m/>
    <m/>
    <m/>
    <m/>
    <s v="RECUP-Chaleur de récup. process"/>
    <m/>
    <m/>
    <m/>
    <m/>
    <m/>
    <m/>
    <m/>
    <m/>
    <m/>
    <m/>
    <s v="N"/>
    <m/>
    <m/>
    <m/>
    <m/>
    <n v="4584410"/>
    <x v="9"/>
    <n v="1120980"/>
    <n v="0"/>
    <m/>
    <m/>
    <m/>
    <s v="BP-Basse pression (eau chaude)"/>
    <n v="14150"/>
    <m/>
    <n v="14150"/>
    <n v="53"/>
    <m/>
    <m/>
    <m/>
    <m/>
    <n v="87139"/>
    <m/>
    <m/>
    <n v="0"/>
    <m/>
    <m/>
    <m/>
  </r>
  <r>
    <x v="0"/>
    <x v="2"/>
    <s v="1437C0421-1"/>
    <m/>
    <s v="GARNIER Cédric"/>
    <s v="LAVAL ENERGIE NOUVELLE"/>
    <m/>
    <s v="AAP Réseaux de chaleur 2014 - Extension sur 14 km du réseau de chaleur de la ville de Laval (53) avec récupération d'énergie sur le site de stockage de déchets de Changé"/>
    <s v="Pays de la Loire"/>
    <m/>
    <s v="MAYENNE"/>
    <m/>
    <s v="LAVAL"/>
    <m/>
    <m/>
    <m/>
    <m/>
    <m/>
    <m/>
    <s v="Mélange ENR"/>
    <m/>
    <m/>
    <m/>
    <m/>
    <m/>
    <m/>
    <m/>
    <m/>
    <m/>
    <m/>
    <s v="N"/>
    <m/>
    <m/>
    <m/>
    <m/>
    <n v="14695974.369999999"/>
    <x v="10"/>
    <n v="5321429"/>
    <n v="0"/>
    <m/>
    <m/>
    <m/>
    <s v="BP-Basse pression (eau chaude)"/>
    <n v="14027"/>
    <m/>
    <n v="14027"/>
    <n v="80"/>
    <m/>
    <m/>
    <m/>
    <m/>
    <n v="0"/>
    <m/>
    <m/>
    <n v="3682"/>
    <m/>
    <m/>
    <m/>
  </r>
  <r>
    <x v="0"/>
    <x v="2"/>
    <s v="1541C0130-1"/>
    <m/>
    <s v="BREMOND David"/>
    <s v="VILLE DE THONON LES BAINS"/>
    <m/>
    <s v="Appel à projets réseaux de chaleur 2015 - Extension de 500 ml du réseau de chaleur pour alimenter les serres municipales à Thonon-les-Bains (74)"/>
    <s v="Rhône-Alpes"/>
    <m/>
    <s v="HAUTE-SAVOIE"/>
    <m/>
    <s v="THONON-LES-BAINS"/>
    <m/>
    <m/>
    <m/>
    <m/>
    <m/>
    <m/>
    <s v="UIOM"/>
    <m/>
    <m/>
    <m/>
    <m/>
    <m/>
    <m/>
    <m/>
    <m/>
    <m/>
    <m/>
    <s v="N"/>
    <m/>
    <m/>
    <m/>
    <m/>
    <n v="500000"/>
    <x v="11"/>
    <n v="156000"/>
    <m/>
    <m/>
    <m/>
    <m/>
    <s v="BP-Basse pression (eau chaude)"/>
    <n v="500"/>
    <m/>
    <n v="500"/>
    <n v="100"/>
    <m/>
    <m/>
    <m/>
    <m/>
    <n v="970"/>
    <m/>
    <m/>
    <n v="1"/>
    <m/>
    <m/>
    <m/>
  </r>
  <r>
    <x v="1"/>
    <x v="2"/>
    <s v="1637C0344"/>
    <s v="PL-DR Pays de Loire"/>
    <s v="GARNIER Cédric"/>
    <s v="NOVAE"/>
    <m/>
    <s v="AAP Réseaux de chaleur 2017 - Création d'un réseau de chaleur de 33 km sur le quartier Nord-Chézine, à Nantes (44)"/>
    <s v="Pays de la Loire"/>
    <s v="44"/>
    <s v="Loire-Atlantique"/>
    <s v="44109"/>
    <s v="Nantes"/>
    <m/>
    <m/>
    <m/>
    <m/>
    <m/>
    <s v="UIOM"/>
    <s v="UIOM-UIOM"/>
    <s v="réseau de chaleur ss investissement récup"/>
    <m/>
    <m/>
    <m/>
    <m/>
    <m/>
    <m/>
    <m/>
    <m/>
    <m/>
    <n v="0"/>
    <m/>
    <m/>
    <m/>
    <m/>
    <n v="38877832"/>
    <x v="12"/>
    <n v="16325512"/>
    <m/>
    <n v="62"/>
    <m/>
    <m/>
    <s v="BP-Basse pression (eau chaude)"/>
    <m/>
    <n v="33170"/>
    <n v="33170"/>
    <n v="83"/>
    <n v="92"/>
    <m/>
    <n v="49651"/>
    <n v="83145"/>
    <m/>
    <m/>
    <m/>
    <n v="7272"/>
    <n v="82"/>
    <m/>
    <m/>
  </r>
  <r>
    <x v="1"/>
    <x v="2"/>
    <s v="1634C0178"/>
    <s v="GE-DR Grand Est"/>
    <s v="RUARO Julien"/>
    <s v="ELECTRICITE DE FRANCE EDF SEI"/>
    <m/>
    <s v="Création d'un réseau de chaleur (350 ml) par EDF sur le site deTronville-en-Barrois (55) permettant l'injection de 400 tep supplémentaires de l'UIOM"/>
    <s v="Grand-Est"/>
    <s v="55"/>
    <s v="Meuse"/>
    <s v="55519"/>
    <s v="Tronville-en-Barrois"/>
    <m/>
    <m/>
    <m/>
    <m/>
    <m/>
    <s v="UIOM"/>
    <s v="UIOM-UIOM"/>
    <s v="réseau de chaleur ss investissement récup"/>
    <m/>
    <m/>
    <m/>
    <m/>
    <m/>
    <m/>
    <m/>
    <m/>
    <m/>
    <n v="0"/>
    <m/>
    <m/>
    <m/>
    <m/>
    <n v="353074"/>
    <x v="13"/>
    <n v="133700"/>
    <m/>
    <n v="43"/>
    <m/>
    <m/>
    <s v="BP-Basse pression (eau chaude)"/>
    <n v="350"/>
    <m/>
    <n v="350"/>
    <n v="100"/>
    <n v="86"/>
    <n v="1.7"/>
    <m/>
    <m/>
    <n v="4651"/>
    <n v="4651"/>
    <m/>
    <n v="350"/>
    <n v="2"/>
    <m/>
    <m/>
  </r>
  <r>
    <x v="1"/>
    <x v="2"/>
    <s v="1535C0246"/>
    <s v="OC-DR Occitanie"/>
    <s v="DAUJEAN Gaetan"/>
    <s v="ENERIANCE"/>
    <m/>
    <s v="extension du réseau de chaleur de Eneriance vers le quartier de Bagatelle à Toulouse"/>
    <s v="Occitanie"/>
    <s v="31"/>
    <s v="Haute-Garonne"/>
    <s v="31555"/>
    <s v="Toulouse"/>
    <m/>
    <m/>
    <m/>
    <m/>
    <m/>
    <s v="UIOM"/>
    <s v="UIOM-UIOM"/>
    <s v="réseau de chaleur ss investissement récup"/>
    <m/>
    <m/>
    <m/>
    <m/>
    <m/>
    <m/>
    <m/>
    <m/>
    <m/>
    <n v="0"/>
    <m/>
    <m/>
    <m/>
    <m/>
    <n v="6195256.4900000002"/>
    <x v="14"/>
    <n v="1095333"/>
    <m/>
    <n v="63"/>
    <m/>
    <m/>
    <s v="BP-Basse pression (eau chaude)"/>
    <n v="5569"/>
    <m/>
    <n v="5569"/>
    <n v="90"/>
    <n v="85"/>
    <n v="13.5"/>
    <m/>
    <m/>
    <n v="18102"/>
    <n v="21178"/>
    <m/>
    <n v="2500"/>
    <n v="49"/>
    <m/>
    <m/>
  </r>
  <r>
    <x v="1"/>
    <x v="2"/>
    <s v="1623C0448"/>
    <s v="NO-DR Normandie"/>
    <s v="LEFRANCOIS Guillaume"/>
    <s v="CU CAEN LA MER"/>
    <m/>
    <s v="Extension du réseau de chaleur d'Hérouville-Saint-Clair vers le CHU de Caen (14)"/>
    <s v="Normandie"/>
    <s v="14"/>
    <s v="Calvados"/>
    <s v="14118"/>
    <s v="Caen"/>
    <m/>
    <m/>
    <m/>
    <m/>
    <m/>
    <s v="UIOM"/>
    <s v="UIOM-UIOM"/>
    <s v="réseau de chaleur ss investissement récup"/>
    <m/>
    <m/>
    <m/>
    <m/>
    <m/>
    <m/>
    <m/>
    <m/>
    <m/>
    <n v="0"/>
    <m/>
    <m/>
    <m/>
    <m/>
    <n v="4550206"/>
    <x v="15"/>
    <n v="825000"/>
    <m/>
    <n v="65"/>
    <m/>
    <m/>
    <s v="BP-Basse pression (eau chaude)"/>
    <n v="2990"/>
    <m/>
    <n v="2990"/>
    <n v="73"/>
    <n v="83"/>
    <n v="28"/>
    <m/>
    <m/>
    <n v="23100"/>
    <n v="61100"/>
    <m/>
    <n v="5000"/>
    <n v="12"/>
    <m/>
    <m/>
  </r>
  <r>
    <x v="1"/>
    <x v="2"/>
    <s v="1637C0298"/>
    <s v="PL-DR Pays de Loire"/>
    <s v="GARNIER Cédric"/>
    <s v="SYNER'GIE"/>
    <m/>
    <s v="AAP Réseaux de chaleur 2016 - Création d'une interconnexion de 16,7km entre les réseaux de chaleur du Mans Métropole (72)"/>
    <s v="Pays de la Loire"/>
    <s v="72"/>
    <s v="Sarthe"/>
    <s v="72181"/>
    <s v="Mans"/>
    <m/>
    <m/>
    <m/>
    <m/>
    <m/>
    <s v="UIOM"/>
    <s v="UIOM-UIOM"/>
    <s v="réseau de chaleur ss investissement récup"/>
    <m/>
    <m/>
    <m/>
    <m/>
    <m/>
    <m/>
    <m/>
    <m/>
    <m/>
    <n v="0"/>
    <m/>
    <m/>
    <m/>
    <m/>
    <n v="22784424"/>
    <x v="16"/>
    <n v="2000000"/>
    <m/>
    <n v="56"/>
    <m/>
    <m/>
    <s v="BP-Basse pression (eau chaude)"/>
    <n v="19457"/>
    <m/>
    <n v="19457"/>
    <n v="85"/>
    <n v="88"/>
    <n v="28.3"/>
    <m/>
    <m/>
    <n v="108217"/>
    <n v="126846"/>
    <m/>
    <n v="16332"/>
    <n v="102"/>
    <m/>
    <m/>
  </r>
  <r>
    <x v="1"/>
    <x v="2"/>
    <s v="17IFC0032"/>
    <s v="IF-DR Ile de France"/>
    <s v="FLORETTE Claire"/>
    <s v="OUEST OM ENERGIE - SI TRAIT RESIDUS URBAINS BOUCLE SEINE"/>
    <m/>
    <s v="Extension du réseau de chaleur du SITRU sur Houilles, Chatou à partir de l'Unité d'Incinération des Déchets Non Dangereux de Carrières-sur-Seine (78)."/>
    <s v="Île-de-France"/>
    <s v="78"/>
    <s v="Yvelines"/>
    <s v="78124"/>
    <s v="Carrières-sur-Seine"/>
    <m/>
    <m/>
    <m/>
    <m/>
    <m/>
    <s v="UIOM"/>
    <s v="UIOM-UIOM"/>
    <s v="réseau de chaleur ss investissement récup"/>
    <m/>
    <m/>
    <m/>
    <m/>
    <m/>
    <m/>
    <m/>
    <m/>
    <m/>
    <n v="0"/>
    <m/>
    <m/>
    <m/>
    <m/>
    <n v="3895422"/>
    <x v="17"/>
    <n v="818887"/>
    <m/>
    <n v="73"/>
    <m/>
    <m/>
    <s v="BP-Basse pression (eau chaude)"/>
    <n v="2482"/>
    <m/>
    <n v="2482"/>
    <n v="98"/>
    <n v="86"/>
    <n v="4.8"/>
    <m/>
    <m/>
    <n v="8431"/>
    <n v="8638"/>
    <m/>
    <n v="740"/>
    <n v="12"/>
    <m/>
    <m/>
  </r>
  <r>
    <x v="1"/>
    <x v="2"/>
    <s v="1623C0060"/>
    <s v="NO-DR Normandie"/>
    <s v="LEFRANCOIS Guillaume"/>
    <s v="LA NORMANDISE"/>
    <m/>
    <s v="Récupération de chaleur fatale sur le site de La Normandise à Vire pour une valorisation externe (méthaniseur et chauffage de batiments)"/>
    <s v="Normandie"/>
    <s v="14"/>
    <s v="Calvados"/>
    <s v="14762"/>
    <s v="Vire"/>
    <m/>
    <m/>
    <m/>
    <m/>
    <m/>
    <s v="IAGR-Indus.agro-alimentaire"/>
    <s v="RECUP-Chaleur de récup. process"/>
    <s v="réseau de chaleur ss investissement récup"/>
    <m/>
    <m/>
    <m/>
    <m/>
    <m/>
    <m/>
    <m/>
    <m/>
    <m/>
    <n v="0"/>
    <m/>
    <m/>
    <m/>
    <m/>
    <n v="984977"/>
    <x v="18"/>
    <n v="240000"/>
    <m/>
    <n v="26"/>
    <m/>
    <m/>
    <s v="BP-Basse pression (eau chaude)"/>
    <m/>
    <n v="2623"/>
    <n v="2623"/>
    <n v="94"/>
    <n v="90"/>
    <m/>
    <n v="2"/>
    <n v="4771"/>
    <m/>
    <m/>
    <m/>
    <n v="400"/>
    <n v="4"/>
    <m/>
    <m/>
  </r>
  <r>
    <x v="1"/>
    <x v="2"/>
    <s v="1641C0112"/>
    <s v="RA-DR Rhône Alpes Auvergne"/>
    <s v="BREMOND David"/>
    <s v="ELM"/>
    <m/>
    <s v="Création d'une chaufferie bois de 51 MW et extension de 38 km du réseau de chaleur de Lyon/Villeurbanne/Bron (69)"/>
    <s v="Auvergne-Rhône-Alpes"/>
    <s v="69"/>
    <s v="Rhône"/>
    <s v="69123"/>
    <s v="Lyon"/>
    <m/>
    <m/>
    <m/>
    <m/>
    <m/>
    <s v="UIOM"/>
    <s v="MEL-Mélange ENR"/>
    <s v="réseau de chaleur ss investissement récup"/>
    <m/>
    <m/>
    <m/>
    <m/>
    <m/>
    <m/>
    <m/>
    <m/>
    <m/>
    <n v="1"/>
    <m/>
    <m/>
    <m/>
    <m/>
    <n v="65694473.810287997"/>
    <x v="19"/>
    <n v="9218878.4000000004"/>
    <m/>
    <n v="67"/>
    <m/>
    <m/>
    <s v="BP-Basse pression (eau chaude)"/>
    <n v="38502"/>
    <m/>
    <n v="38502"/>
    <n v="66"/>
    <n v="90"/>
    <n v="281"/>
    <m/>
    <n v="113333.68"/>
    <n v="308299"/>
    <m/>
    <m/>
    <n v="50205"/>
    <n v="165"/>
    <s v="Projet mixe ENR&amp;R (Biomasse et UIOM). L'aide est calculée au pro-rata de l'énergie injectée dans le réseau (194965MWh/an issue de la biomasse et 113334MHh/an issue de l'UIOM soit 36,76% d'UIOM) + avance remboursable de 6,5 M€"/>
    <m/>
  </r>
  <r>
    <x v="1"/>
    <x v="2"/>
    <s v="17IFC0212"/>
    <s v="IF-DR Ile de France"/>
    <s v="CARPENE Lilian"/>
    <s v="RESEAU OUEST PARISIEN"/>
    <m/>
    <s v="Densification du réseau de chaleur de Plaisir alimenté par l'UIDND du SIDOMPE."/>
    <s v="Île-de-France"/>
    <s v="78"/>
    <s v="Yvelines"/>
    <m/>
    <m/>
    <m/>
    <m/>
    <m/>
    <m/>
    <m/>
    <s v="UIOM"/>
    <m/>
    <m/>
    <m/>
    <m/>
    <m/>
    <m/>
    <m/>
    <m/>
    <m/>
    <m/>
    <m/>
    <m/>
    <m/>
    <m/>
    <m/>
    <m/>
    <n v="774123"/>
    <x v="20"/>
    <n v="273000"/>
    <m/>
    <m/>
    <m/>
    <m/>
    <m/>
    <m/>
    <n v="839"/>
    <n v="839"/>
    <m/>
    <m/>
    <m/>
    <n v="6251"/>
    <m/>
    <n v="7678"/>
    <m/>
    <m/>
    <n v="910"/>
    <n v="6"/>
    <m/>
    <m/>
  </r>
  <r>
    <x v="2"/>
    <x v="2"/>
    <s v="1636C0093"/>
    <s v="36-DR Nord Pas de Calais"/>
    <s v="DE FREMINVILLE Herminie"/>
    <s v="DALKIA"/>
    <s v="MIXT-Mixte"/>
    <s v="Raccordement du réseau de chaleur de la Ville de Dunkerque et d'un site industriel au Centre de Valorisation Energétique, noeud énergétique dans le cadre du Fonds chaleur renouvelable - DALKIA"/>
    <s v="Nord-Pas-de-Calais"/>
    <s v="59"/>
    <s v="Nord"/>
    <s v="59183"/>
    <s v="Dunkerque"/>
    <m/>
    <m/>
    <m/>
    <m/>
    <m/>
    <m/>
    <s v="UIOM"/>
    <m/>
    <m/>
    <m/>
    <m/>
    <m/>
    <m/>
    <m/>
    <m/>
    <m/>
    <m/>
    <n v="0"/>
    <m/>
    <m/>
    <m/>
    <m/>
    <n v="1955000"/>
    <x v="21"/>
    <n v="1173000"/>
    <m/>
    <n v="24"/>
    <m/>
    <m/>
    <s v="HP-Haute pression (vap/eau surch)"/>
    <m/>
    <n v="1040"/>
    <n v="1040"/>
    <n v="76"/>
    <n v="82"/>
    <m/>
    <n v="60000"/>
    <n v="38779"/>
    <m/>
    <m/>
    <m/>
    <n v="13816"/>
    <n v="3"/>
    <s v="Message envoyé à Herminie De Freminville"/>
    <s v="RC-Réseau de chaleur"/>
  </r>
  <r>
    <x v="2"/>
    <x v="2"/>
    <s v="1541C0151"/>
    <s v="41-DR Rhône Alpes"/>
    <s v="BREMOND David"/>
    <s v="COMPAGNIE DE CHAUFFAGE INTERCOMMUNALE DE L'AGGLOMERATION GRENOBLOISE CC"/>
    <s v="MIXT-Mixte"/>
    <s v="Création d'un réseau de chaleur entre la plateforme chimique de Pont-de-Claix et le réseau de chaleur de la CCIAG - partie CCIAG 600ml/2511ml (38)"/>
    <s v="Rhône-Alpes"/>
    <s v="38"/>
    <s v="Isère"/>
    <s v="38317"/>
    <s v="Pont-de-Claix"/>
    <m/>
    <m/>
    <m/>
    <m/>
    <m/>
    <m/>
    <s v="UIOM"/>
    <m/>
    <m/>
    <m/>
    <m/>
    <m/>
    <m/>
    <m/>
    <m/>
    <m/>
    <m/>
    <n v="0"/>
    <m/>
    <m/>
    <m/>
    <m/>
    <n v="1254074"/>
    <x v="22"/>
    <n v="648000"/>
    <m/>
    <n v="30"/>
    <m/>
    <m/>
    <s v="BP-Basse pression (eau chaude)"/>
    <m/>
    <n v="600"/>
    <n v="600"/>
    <n v="100"/>
    <n v="90"/>
    <m/>
    <n v="4"/>
    <n v="11000"/>
    <m/>
    <m/>
    <m/>
    <n v="1"/>
    <n v="1"/>
    <m/>
    <s v="RC-Réseau de chaleur"/>
  </r>
  <r>
    <x v="2"/>
    <x v="2"/>
    <s v="1620C0003"/>
    <s v="20-DR Alsace"/>
    <s v="MULLER Jonathan"/>
    <s v="SOCIETE COLMARIENNE DE CHAUFFAGE URBAIN"/>
    <s v="MIXT-Mixte"/>
    <s v="réaliser une extension du réseau de chaleur urbain de 360 ml pour alimenter l'hôtel Turenne, 34 logements et le gymnase Bartholdi à COLMAR (GA, 68)"/>
    <s v="Alsace"/>
    <s v="68"/>
    <s v="Haut-Rhin"/>
    <s v="68066"/>
    <s v="Colmar"/>
    <m/>
    <m/>
    <m/>
    <m/>
    <m/>
    <m/>
    <s v="UIOM"/>
    <m/>
    <m/>
    <m/>
    <m/>
    <m/>
    <m/>
    <m/>
    <m/>
    <m/>
    <m/>
    <n v="0"/>
    <m/>
    <m/>
    <m/>
    <m/>
    <n v="220250"/>
    <x v="23"/>
    <n v="106776"/>
    <m/>
    <n v="70"/>
    <m/>
    <m/>
    <s v="BP-Basse pression (eau chaude)"/>
    <n v="360"/>
    <m/>
    <n v="360"/>
    <n v="79"/>
    <n v="80"/>
    <n v="1360"/>
    <m/>
    <m/>
    <n v="1155"/>
    <n v="1170"/>
    <m/>
    <n v="140"/>
    <n v="4"/>
    <m/>
    <s v="DSP-Sce public distrib. sous DSP"/>
  </r>
  <r>
    <x v="2"/>
    <x v="2"/>
    <s v="1620C0075"/>
    <s v="20-DR Alsace"/>
    <s v="MULLER Jonathan"/>
    <s v="SOCIETE COLMARIENNE DE CHAUFFAGE URBAIN"/>
    <s v="PRIVE-Privé"/>
    <s v="réaliser une extension du réseau de chaleur urbain pour alimenter 90 logements sociaux rue Schlesser à COLMAR (GA, 68)"/>
    <s v="Alsace"/>
    <s v="68"/>
    <s v="Haut-Rhin"/>
    <s v="68066"/>
    <s v="Colmar"/>
    <m/>
    <m/>
    <m/>
    <m/>
    <m/>
    <m/>
    <s v="UIOM"/>
    <m/>
    <m/>
    <m/>
    <m/>
    <m/>
    <m/>
    <m/>
    <m/>
    <m/>
    <m/>
    <n v="0"/>
    <m/>
    <m/>
    <m/>
    <m/>
    <n v="186000"/>
    <x v="24"/>
    <n v="79266"/>
    <m/>
    <n v="70"/>
    <m/>
    <m/>
    <s v="BP-Basse pression (eau chaude)"/>
    <n v="262"/>
    <m/>
    <n v="262"/>
    <n v="79"/>
    <n v="80"/>
    <n v="0.52"/>
    <m/>
    <m/>
    <n v="588"/>
    <n v="745"/>
    <m/>
    <n v="90"/>
    <n v="2"/>
    <m/>
    <s v="DSP-Sce public distrib. sous DSP"/>
  </r>
  <r>
    <x v="2"/>
    <x v="2"/>
    <s v="1527C0223"/>
    <s v="27-DR Champagne Ardenne"/>
    <s v="WYCKHUYSE Axel"/>
    <s v="CHAUMONT ENERGIES &amp; ENVIRONNEMENT"/>
    <s v="PRIVE-Privé"/>
    <s v="Extension du réseau de chaleur sur les quartiers Nord à Chaumont (52)"/>
    <s v="Champagne-Ardenne"/>
    <s v="52"/>
    <s v="Haute-Marne"/>
    <s v="52121"/>
    <s v="Chaumont"/>
    <m/>
    <m/>
    <m/>
    <m/>
    <m/>
    <m/>
    <s v="UIOM"/>
    <m/>
    <m/>
    <m/>
    <m/>
    <m/>
    <m/>
    <m/>
    <m/>
    <m/>
    <m/>
    <n v="0"/>
    <m/>
    <m/>
    <m/>
    <m/>
    <n v="8015346.8700000001"/>
    <x v="25"/>
    <n v="3024561"/>
    <m/>
    <n v="58"/>
    <m/>
    <m/>
    <s v="BP-Basse pression (eau chaude)"/>
    <n v="5555"/>
    <m/>
    <n v="5555"/>
    <n v="69"/>
    <n v="92"/>
    <n v="13320"/>
    <m/>
    <m/>
    <n v="15732"/>
    <n v="21017"/>
    <m/>
    <n v="1751"/>
    <n v="19"/>
    <m/>
    <s v="DSP-Sce public distrib. sous DSP"/>
  </r>
  <r>
    <x v="2"/>
    <x v="2"/>
    <s v="1640C0274"/>
    <s v="40-DR Provence Alpes Côte d’Azur"/>
    <s v="GUIBAUD Brigitte"/>
    <s v="DALKIA"/>
    <s v="PUBLI-Public"/>
    <s v="Raccordement du Centre Antoine Lacassagne à Nice au réseau de chaleur de chauffage urbain de Nice Est."/>
    <s v="Provence-Alpes-Côte d'Azur"/>
    <s v="06"/>
    <s v="Alpes-Maritimes"/>
    <s v="06088"/>
    <s v="Nice"/>
    <m/>
    <m/>
    <m/>
    <m/>
    <m/>
    <m/>
    <s v="UIOM"/>
    <m/>
    <m/>
    <m/>
    <m/>
    <m/>
    <m/>
    <m/>
    <m/>
    <m/>
    <m/>
    <n v="0"/>
    <m/>
    <m/>
    <m/>
    <m/>
    <n v="133500"/>
    <x v="26"/>
    <n v="17190"/>
    <m/>
    <n v="70"/>
    <m/>
    <m/>
    <s v="BP-Basse pression (eau chaude)"/>
    <n v="265"/>
    <m/>
    <n v="265"/>
    <n v="95"/>
    <n v="95"/>
    <n v="1400"/>
    <m/>
    <m/>
    <n v="1200"/>
    <n v="1263"/>
    <m/>
    <n v="100"/>
    <n v="9"/>
    <m/>
    <s v="DSP-Sce public distrib. sous DSP"/>
  </r>
  <r>
    <x v="2"/>
    <x v="2"/>
    <s v="1641C0117"/>
    <s v="41-DR Rhône Alpes"/>
    <s v="BREMOND David"/>
    <s v="SYND MIXTE D ELIMINATION DE TRAITEMENT ET DE VALORISATION DES DECHETS BEAUJOLAIS DOMBES"/>
    <s v="MIXT-Mixte"/>
    <s v="AAP AURARESEAU 2016 - Extension du réseau de chaleur de Villefranche-sur-Saône pour desservir la ZAC Quarantaine et le bâtiment RoofTop (69)"/>
    <s v="Rhône-Alpes"/>
    <s v="69"/>
    <s v="Rhône"/>
    <s v="69264"/>
    <s v="Villefranche-sur-Saône"/>
    <m/>
    <m/>
    <m/>
    <m/>
    <m/>
    <m/>
    <s v="UIOM"/>
    <m/>
    <m/>
    <m/>
    <m/>
    <m/>
    <m/>
    <m/>
    <m/>
    <m/>
    <m/>
    <n v="0"/>
    <m/>
    <m/>
    <m/>
    <m/>
    <n v="943500"/>
    <x v="27"/>
    <n v="405750"/>
    <m/>
    <n v="56"/>
    <m/>
    <m/>
    <s v="BP-Basse pression (eau chaude)"/>
    <n v="1390"/>
    <m/>
    <n v="1390"/>
    <n v="50"/>
    <n v="90"/>
    <n v="1850"/>
    <m/>
    <m/>
    <n v="1540"/>
    <n v="3080"/>
    <m/>
    <n v="660"/>
    <n v="11"/>
    <m/>
    <s v="RC-Réseau de chaleur"/>
  </r>
  <r>
    <x v="2"/>
    <x v="2"/>
    <s v="1641C0143"/>
    <s v="41-DR Rhône Alpes"/>
    <s v="BREMOND David"/>
    <s v="BERJALIA"/>
    <s v="PRIVE-Privé"/>
    <s v="AAP AURARESEAU 2016 - Extension du réseau de chaleur de Bourgoin-Jallieu vers l'hôpital Pierre Oudot (38)"/>
    <s v="Rhône-Alpes"/>
    <s v="38"/>
    <s v="Isère"/>
    <s v="38053"/>
    <s v="Bourgoin-Jallieu"/>
    <m/>
    <m/>
    <m/>
    <m/>
    <m/>
    <m/>
    <s v="UIOM"/>
    <m/>
    <m/>
    <m/>
    <m/>
    <m/>
    <m/>
    <m/>
    <m/>
    <m/>
    <m/>
    <n v="0"/>
    <m/>
    <m/>
    <m/>
    <m/>
    <n v="230212"/>
    <x v="28"/>
    <n v="99320"/>
    <m/>
    <n v="66"/>
    <m/>
    <m/>
    <s v="BP-Basse pression (eau chaude)"/>
    <n v="260"/>
    <m/>
    <n v="260"/>
    <n v="79"/>
    <n v="85"/>
    <n v="2"/>
    <m/>
    <m/>
    <n v="2619"/>
    <n v="3330"/>
    <m/>
    <n v="315"/>
    <n v="1"/>
    <m/>
    <s v="RC-Réseau de chaleur"/>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leau croisé dynamique1" cacheId="2"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6:H10" firstHeaderRow="0" firstDataRow="1" firstDataCol="1" rowPageCount="3" colPageCount="1"/>
  <pivotFields count="55">
    <pivotField axis="axisRow" showAll="0">
      <items count="4">
        <item x="0"/>
        <item x="2"/>
        <item x="1"/>
        <item t="default"/>
      </items>
    </pivotField>
    <pivotField axis="axisPage" multipleItemSelectionAllowed="1" showAll="0">
      <items count="5">
        <item x="1"/>
        <item x="2"/>
        <item x="3"/>
        <item x="0"/>
        <item t="default"/>
      </items>
    </pivotField>
    <pivotField showAll="0">
      <items count="93">
        <item x="43"/>
        <item x="0"/>
        <item x="64"/>
        <item x="67"/>
        <item x="73"/>
        <item x="69"/>
        <item x="1"/>
        <item x="2"/>
        <item x="20"/>
        <item x="3"/>
        <item x="4"/>
        <item x="62"/>
        <item x="5"/>
        <item x="6"/>
        <item x="7"/>
        <item x="63"/>
        <item x="8"/>
        <item x="44"/>
        <item x="9"/>
        <item x="88"/>
        <item x="70"/>
        <item x="71"/>
        <item x="72"/>
        <item x="10"/>
        <item x="11"/>
        <item x="12"/>
        <item x="65"/>
        <item x="66"/>
        <item x="13"/>
        <item x="14"/>
        <item x="77"/>
        <item x="45"/>
        <item x="15"/>
        <item x="16"/>
        <item x="46"/>
        <item x="68"/>
        <item x="74"/>
        <item x="85"/>
        <item x="17"/>
        <item x="18"/>
        <item x="19"/>
        <item x="47"/>
        <item x="86"/>
        <item x="87"/>
        <item x="51"/>
        <item x="53"/>
        <item x="54"/>
        <item x="81"/>
        <item x="78"/>
        <item x="25"/>
        <item x="52"/>
        <item x="60"/>
        <item x="55"/>
        <item x="56"/>
        <item x="28"/>
        <item x="76"/>
        <item x="50"/>
        <item x="58"/>
        <item x="84"/>
        <item x="22"/>
        <item x="24"/>
        <item x="23"/>
        <item x="29"/>
        <item x="79"/>
        <item x="75"/>
        <item x="59"/>
        <item x="57"/>
        <item x="49"/>
        <item x="89"/>
        <item x="82"/>
        <item x="90"/>
        <item x="91"/>
        <item x="48"/>
        <item x="21"/>
        <item x="61"/>
        <item x="31"/>
        <item x="32"/>
        <item x="26"/>
        <item x="33"/>
        <item x="34"/>
        <item x="35"/>
        <item x="30"/>
        <item x="37"/>
        <item x="36"/>
        <item x="80"/>
        <item x="38"/>
        <item x="39"/>
        <item x="83"/>
        <item x="27"/>
        <item x="40"/>
        <item x="41"/>
        <item x="42"/>
        <item t="default"/>
      </items>
    </pivotField>
    <pivotField axis="axisPage" showAll="0">
      <items count="38">
        <item x="24"/>
        <item x="27"/>
        <item x="0"/>
        <item x="20"/>
        <item x="1"/>
        <item x="2"/>
        <item x="3"/>
        <item x="28"/>
        <item x="4"/>
        <item x="21"/>
        <item x="29"/>
        <item x="30"/>
        <item x="5"/>
        <item x="6"/>
        <item x="7"/>
        <item x="8"/>
        <item x="22"/>
        <item x="9"/>
        <item x="26"/>
        <item x="10"/>
        <item x="32"/>
        <item x="31"/>
        <item x="23"/>
        <item x="11"/>
        <item x="25"/>
        <item x="33"/>
        <item x="16"/>
        <item x="15"/>
        <item x="18"/>
        <item x="17"/>
        <item x="14"/>
        <item x="19"/>
        <item x="12"/>
        <item x="36"/>
        <item x="35"/>
        <item x="13"/>
        <item x="34"/>
        <item t="default"/>
      </items>
    </pivotField>
    <pivotField showAll="0"/>
    <pivotField showAll="0"/>
    <pivotField showAll="0"/>
    <pivotField showAll="0"/>
    <pivotField axis="axisPage" multipleItemSelectionAllowed="1" showAll="0">
      <items count="36">
        <item x="25"/>
        <item x="0"/>
        <item x="13"/>
        <item x="1"/>
        <item x="22"/>
        <item x="15"/>
        <item x="2"/>
        <item x="3"/>
        <item x="18"/>
        <item x="4"/>
        <item x="26"/>
        <item x="17"/>
        <item x="30"/>
        <item x="16"/>
        <item x="14"/>
        <item x="5"/>
        <item x="19"/>
        <item x="6"/>
        <item x="7"/>
        <item x="8"/>
        <item x="20"/>
        <item x="9"/>
        <item x="24"/>
        <item x="12"/>
        <item x="10"/>
        <item x="34"/>
        <item x="32"/>
        <item x="33"/>
        <item x="31"/>
        <item x="28"/>
        <item x="27"/>
        <item x="21"/>
        <item x="11"/>
        <item x="23"/>
        <item x="29"/>
        <item t="default"/>
      </items>
    </pivotField>
    <pivotField showAll="0"/>
    <pivotField showAll="0"/>
    <pivotField showAll="0"/>
    <pivotField showAll="0"/>
    <pivotField dataField="1" showAll="0"/>
    <pivotField dataField="1" showAll="0"/>
    <pivotField dataField="1" showAll="0"/>
    <pivotField dataField="1" showAll="0"/>
    <pivotField dataField="1" showAll="0"/>
    <pivotField dataField="1"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0"/>
  </rowFields>
  <rowItems count="4">
    <i>
      <x/>
    </i>
    <i>
      <x v="1"/>
    </i>
    <i>
      <x v="2"/>
    </i>
    <i t="grand">
      <x/>
    </i>
  </rowItems>
  <colFields count="1">
    <field x="-2"/>
  </colFields>
  <colItems count="7">
    <i>
      <x/>
    </i>
    <i i="1">
      <x v="1"/>
    </i>
    <i i="2">
      <x v="2"/>
    </i>
    <i i="3">
      <x v="3"/>
    </i>
    <i i="4">
      <x v="4"/>
    </i>
    <i i="5">
      <x v="5"/>
    </i>
    <i i="6">
      <x v="6"/>
    </i>
  </colItems>
  <pageFields count="3">
    <pageField fld="1" hier="-1"/>
    <pageField fld="3" hier="-1"/>
    <pageField fld="8" hier="-1"/>
  </pageFields>
  <dataFields count="7">
    <dataField name="Somme de Coût de l'opération (CF)" fld="13" baseField="0" baseItem="0" numFmtId="166"/>
    <dataField name="Somme de Dépenses éligibles (CF)" fld="14" baseField="0" baseItem="0" numFmtId="166"/>
    <dataField name="Somme de Aide ADEME (CF)" fld="15" baseField="0" baseItem="0" numFmtId="166"/>
    <dataField name="Somme de Coût de l'opération (RES)" fld="16" baseField="0" baseItem="0" numFmtId="166"/>
    <dataField name="Somme de Dépenses éligibles (RES)" fld="17" baseField="0" baseItem="0" numFmtId="166"/>
    <dataField name="Somme de Aide ADEME (RES)" fld="18" baseField="0" baseItem="0" numFmtId="166"/>
    <dataField name="Somme de Quantité de chaleur valorisée (MWh)" fld="27" baseField="0" baseItem="0"/>
  </dataFields>
  <formats count="6">
    <format dxfId="11">
      <pivotArea collapsedLevelsAreSubtotals="1" fieldPosition="0">
        <references count="2">
          <reference field="4294967294" count="1" selected="0">
            <x v="0"/>
          </reference>
          <reference field="0" count="0"/>
        </references>
      </pivotArea>
    </format>
    <format dxfId="10">
      <pivotArea collapsedLevelsAreSubtotals="1" fieldPosition="0">
        <references count="2">
          <reference field="4294967294" count="1" selected="0">
            <x v="0"/>
          </reference>
          <reference field="0" count="0"/>
        </references>
      </pivotArea>
    </format>
    <format dxfId="9">
      <pivotArea collapsedLevelsAreSubtotals="1" fieldPosition="0">
        <references count="2">
          <reference field="4294967294" count="1" selected="0">
            <x v="0"/>
          </reference>
          <reference field="0" count="0"/>
        </references>
      </pivotArea>
    </format>
    <format dxfId="8">
      <pivotArea outline="0" collapsedLevelsAreSubtotals="1" fieldPosition="0">
        <references count="1">
          <reference field="4294967294" count="6" selected="0">
            <x v="0"/>
            <x v="1"/>
            <x v="2"/>
            <x v="3"/>
            <x v="4"/>
            <x v="5"/>
          </reference>
        </references>
      </pivotArea>
    </format>
    <format dxfId="7">
      <pivotArea outline="0" collapsedLevelsAreSubtotals="1" fieldPosition="0">
        <references count="1">
          <reference field="4294967294" count="6" selected="0">
            <x v="0"/>
            <x v="1"/>
            <x v="2"/>
            <x v="3"/>
            <x v="4"/>
            <x v="5"/>
          </reference>
        </references>
      </pivotArea>
    </format>
    <format dxfId="6">
      <pivotArea outline="0" collapsedLevelsAreSubtotals="1" fieldPosition="0">
        <references count="1">
          <reference field="4294967294" count="6" selected="0">
            <x v="0"/>
            <x v="1"/>
            <x v="2"/>
            <x v="3"/>
            <x v="4"/>
            <x v="5"/>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1" cacheId="3"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location ref="A3:J7" firstHeaderRow="0" firstDataRow="1" firstDataCol="1" rowPageCount="1" colPageCount="1"/>
  <pivotFields count="58">
    <pivotField axis="axisPage" showAll="0">
      <items count="4">
        <item x="0"/>
        <item x="2"/>
        <item x="1"/>
        <item t="default"/>
      </items>
    </pivotField>
    <pivotField axis="axisRow" showAll="0">
      <items count="4">
        <item x="0"/>
        <item x="1"/>
        <item x="2"/>
        <item t="default"/>
      </items>
    </pivotField>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dataField="1" showAll="0"/>
    <pivotField dataField="1" showAll="0">
      <items count="30">
        <item x="6"/>
        <item x="26"/>
        <item x="24"/>
        <item x="5"/>
        <item x="28"/>
        <item x="23"/>
        <item x="13"/>
        <item x="11"/>
        <item x="1"/>
        <item x="20"/>
        <item x="27"/>
        <item x="18"/>
        <item x="8"/>
        <item x="22"/>
        <item x="17"/>
        <item x="21"/>
        <item x="7"/>
        <item x="15"/>
        <item x="25"/>
        <item x="9"/>
        <item x="2"/>
        <item x="14"/>
        <item x="10"/>
        <item x="4"/>
        <item x="3"/>
        <item x="16"/>
        <item x="19"/>
        <item x="12"/>
        <item x="0"/>
        <item t="default"/>
      </items>
    </pivotField>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showAll="0"/>
    <pivotField showAll="0"/>
    <pivotField showAll="0"/>
    <pivotField showAll="0"/>
    <pivotField showAll="0"/>
    <pivotField showAll="0"/>
  </pivotFields>
  <rowFields count="1">
    <field x="1"/>
  </rowFields>
  <rowItems count="4">
    <i>
      <x/>
    </i>
    <i>
      <x v="1"/>
    </i>
    <i>
      <x v="2"/>
    </i>
    <i t="grand">
      <x/>
    </i>
  </rowItems>
  <colFields count="1">
    <field x="-2"/>
  </colFields>
  <colItems count="9">
    <i>
      <x/>
    </i>
    <i i="1">
      <x v="1"/>
    </i>
    <i i="2">
      <x v="2"/>
    </i>
    <i i="3">
      <x v="3"/>
    </i>
    <i i="4">
      <x v="4"/>
    </i>
    <i i="5">
      <x v="5"/>
    </i>
    <i i="6">
      <x v="6"/>
    </i>
    <i i="7">
      <x v="7"/>
    </i>
    <i i="8">
      <x v="8"/>
    </i>
  </colItems>
  <pageFields count="1">
    <pageField fld="0" hier="-1"/>
  </pageFields>
  <dataFields count="9">
    <dataField name="Somme de Quantité de chaleur valorisée (MWh)" fld="27" baseField="1" baseItem="0"/>
    <dataField name="Somme de Quantité annuelle chaleur ENR&amp;R injectée" fld="50" baseField="1" baseItem="0"/>
    <dataField name="Somme de Quant.chaleur ENR&amp;R suppl inject extens." fld="51" baseField="1" baseItem="0"/>
    <dataField name="Somme de Coût de l'opération (CF)" fld="13" baseField="1" baseItem="0"/>
    <dataField name="Somme de Dépenses éligibles (CF)" fld="14" baseField="1" baseItem="0"/>
    <dataField name="Somme de Aide ADEME (CF)" fld="15" baseField="1" baseItem="0"/>
    <dataField name="Somme de Coût de l'opération (RES)" fld="35" baseField="1" baseItem="0"/>
    <dataField name="Somme de Dépenses éligibles (RES)" fld="36" baseField="1" baseItem="0"/>
    <dataField name="Somme de Aide ADEME (RES)" fld="37" baseField="1" baseItem="0"/>
  </dataFields>
  <formats count="6">
    <format dxfId="5">
      <pivotArea field="1" type="button" dataOnly="0" labelOnly="1" outline="0" axis="axisRow" fieldPosition="0"/>
    </format>
    <format dxfId="4">
      <pivotArea dataOnly="0" labelOnly="1" outline="0" fieldPosition="0">
        <references count="1">
          <reference field="4294967294" count="9">
            <x v="0"/>
            <x v="1"/>
            <x v="2"/>
            <x v="3"/>
            <x v="4"/>
            <x v="5"/>
            <x v="6"/>
            <x v="7"/>
            <x v="8"/>
          </reference>
        </references>
      </pivotArea>
    </format>
    <format dxfId="3">
      <pivotArea field="1" type="button" dataOnly="0" labelOnly="1" outline="0" axis="axisRow" fieldPosition="0"/>
    </format>
    <format dxfId="2">
      <pivotArea dataOnly="0" labelOnly="1" outline="0" fieldPosition="0">
        <references count="1">
          <reference field="4294967294" count="9">
            <x v="0"/>
            <x v="1"/>
            <x v="2"/>
            <x v="3"/>
            <x v="4"/>
            <x v="5"/>
            <x v="6"/>
            <x v="7"/>
            <x v="8"/>
          </reference>
        </references>
      </pivotArea>
    </format>
    <format dxfId="1">
      <pivotArea field="1" type="button" dataOnly="0" labelOnly="1" outline="0" axis="axisRow" fieldPosition="0"/>
    </format>
    <format dxfId="0">
      <pivotArea dataOnly="0" labelOnly="1" outline="0" fieldPosition="0">
        <references count="1">
          <reference field="4294967294" count="9">
            <x v="0"/>
            <x v="1"/>
            <x v="2"/>
            <x v="3"/>
            <x v="4"/>
            <x v="5"/>
            <x v="6"/>
            <x v="7"/>
            <x v="8"/>
          </reference>
        </references>
      </pivotArea>
    </format>
  </formats>
  <chartFormats count="9">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0" format="3" series="1">
      <pivotArea type="data" outline="0" fieldPosition="0">
        <references count="1">
          <reference field="4294967294" count="1" selected="0">
            <x v="3"/>
          </reference>
        </references>
      </pivotArea>
    </chartFormat>
    <chartFormat chart="0" format="4" series="1">
      <pivotArea type="data" outline="0" fieldPosition="0">
        <references count="1">
          <reference field="4294967294" count="1" selected="0">
            <x v="4"/>
          </reference>
        </references>
      </pivotArea>
    </chartFormat>
    <chartFormat chart="0" format="5" series="1">
      <pivotArea type="data" outline="0" fieldPosition="0">
        <references count="1">
          <reference field="4294967294" count="1" selected="0">
            <x v="5"/>
          </reference>
        </references>
      </pivotArea>
    </chartFormat>
    <chartFormat chart="0" format="6" series="1">
      <pivotArea type="data" outline="0" fieldPosition="0">
        <references count="1">
          <reference field="4294967294" count="1" selected="0">
            <x v="6"/>
          </reference>
        </references>
      </pivotArea>
    </chartFormat>
    <chartFormat chart="0" format="7" series="1">
      <pivotArea type="data" outline="0" fieldPosition="0">
        <references count="1">
          <reference field="4294967294" count="1" selected="0">
            <x v="7"/>
          </reference>
        </references>
      </pivotArea>
    </chartFormat>
    <chartFormat chart="0" format="8" series="1">
      <pivotArea type="data" outline="0" fieldPosition="0">
        <references count="1">
          <reference field="4294967294" count="1" selected="0">
            <x v="8"/>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S33"/>
  <sheetViews>
    <sheetView topLeftCell="D1" workbookViewId="0">
      <pane ySplit="1" topLeftCell="A2" activePane="bottomLeft" state="frozen"/>
      <selection pane="bottomLeft" activeCell="S4" sqref="S4"/>
    </sheetView>
  </sheetViews>
  <sheetFormatPr baseColWidth="10" defaultRowHeight="15" x14ac:dyDescent="0.25"/>
  <cols>
    <col min="1" max="1" width="21.85546875" customWidth="1"/>
    <col min="7" max="7" width="14.85546875" customWidth="1"/>
    <col min="13" max="13" width="14.85546875" customWidth="1"/>
  </cols>
  <sheetData>
    <row r="1" spans="1:19" s="1" customFormat="1" ht="75" x14ac:dyDescent="0.25">
      <c r="A1" s="251" t="s">
        <v>493</v>
      </c>
      <c r="B1" s="250"/>
      <c r="C1" s="252" t="s">
        <v>176</v>
      </c>
      <c r="D1" s="250"/>
      <c r="E1" s="253" t="s">
        <v>2</v>
      </c>
      <c r="F1" s="250"/>
      <c r="G1" s="253" t="s">
        <v>492</v>
      </c>
      <c r="H1" s="250"/>
      <c r="I1" s="254" t="s">
        <v>666</v>
      </c>
      <c r="J1" s="250"/>
      <c r="K1" s="255" t="s">
        <v>495</v>
      </c>
      <c r="L1" s="250"/>
      <c r="M1" s="254" t="s">
        <v>494</v>
      </c>
      <c r="N1" s="250"/>
      <c r="O1" s="251" t="s">
        <v>769</v>
      </c>
      <c r="P1" s="250"/>
      <c r="Q1" s="5" t="s">
        <v>808</v>
      </c>
      <c r="S1" s="1" t="s">
        <v>815</v>
      </c>
    </row>
    <row r="2" spans="1:19" x14ac:dyDescent="0.25">
      <c r="A2" s="4" t="s">
        <v>391</v>
      </c>
      <c r="B2" s="250"/>
      <c r="C2" s="4" t="s">
        <v>255</v>
      </c>
      <c r="D2" s="250"/>
      <c r="E2" s="6" t="s">
        <v>9</v>
      </c>
      <c r="F2" s="250"/>
      <c r="G2" s="6" t="s">
        <v>11</v>
      </c>
      <c r="H2" s="250"/>
      <c r="I2" s="4" t="s">
        <v>505</v>
      </c>
      <c r="J2" s="250"/>
      <c r="K2" s="4" t="s">
        <v>343</v>
      </c>
      <c r="L2" s="250"/>
      <c r="M2" s="4" t="s">
        <v>433</v>
      </c>
      <c r="N2" s="250"/>
      <c r="O2" s="250" t="s">
        <v>770</v>
      </c>
      <c r="P2" s="250"/>
      <c r="Q2" s="5" t="s">
        <v>809</v>
      </c>
      <c r="S2" t="s">
        <v>813</v>
      </c>
    </row>
    <row r="3" spans="1:19" x14ac:dyDescent="0.25">
      <c r="A3" s="4" t="s">
        <v>414</v>
      </c>
      <c r="B3" s="250"/>
      <c r="C3" s="6" t="s">
        <v>186</v>
      </c>
      <c r="D3" s="250"/>
      <c r="E3" s="6" t="s">
        <v>39</v>
      </c>
      <c r="F3" s="250"/>
      <c r="G3" s="6" t="s">
        <v>90</v>
      </c>
      <c r="H3" s="250"/>
      <c r="I3" s="4" t="s">
        <v>512</v>
      </c>
      <c r="J3" s="250"/>
      <c r="K3" s="4" t="s">
        <v>347</v>
      </c>
      <c r="L3" s="250"/>
      <c r="M3" s="4" t="s">
        <v>419</v>
      </c>
      <c r="N3" s="250"/>
      <c r="O3" s="250" t="s">
        <v>771</v>
      </c>
      <c r="P3" s="250"/>
      <c r="Q3" s="5" t="s">
        <v>810</v>
      </c>
      <c r="S3" t="s">
        <v>814</v>
      </c>
    </row>
    <row r="4" spans="1:19" x14ac:dyDescent="0.25">
      <c r="A4" s="4" t="s">
        <v>393</v>
      </c>
      <c r="B4" s="250"/>
      <c r="C4" s="4" t="s">
        <v>384</v>
      </c>
      <c r="D4" s="250"/>
      <c r="E4" s="4" t="s">
        <v>607</v>
      </c>
      <c r="F4" s="250"/>
      <c r="G4" s="4" t="s">
        <v>191</v>
      </c>
      <c r="H4" s="250"/>
      <c r="I4" s="250"/>
      <c r="J4" s="250"/>
      <c r="K4" s="4" t="s">
        <v>346</v>
      </c>
      <c r="L4" s="250"/>
      <c r="M4" s="250"/>
      <c r="N4" s="250"/>
      <c r="O4" s="250" t="s">
        <v>772</v>
      </c>
      <c r="P4" s="250"/>
      <c r="Q4" s="5" t="s">
        <v>811</v>
      </c>
    </row>
    <row r="5" spans="1:19" x14ac:dyDescent="0.25">
      <c r="A5" s="4" t="s">
        <v>379</v>
      </c>
      <c r="B5" s="250"/>
      <c r="C5" s="6" t="s">
        <v>675</v>
      </c>
      <c r="D5" s="250"/>
      <c r="E5" s="250"/>
      <c r="F5" s="250"/>
      <c r="G5" s="4" t="s">
        <v>230</v>
      </c>
      <c r="H5" s="250"/>
      <c r="I5" s="250"/>
      <c r="J5" s="250"/>
      <c r="K5" s="250"/>
      <c r="L5" s="250"/>
      <c r="M5" s="250"/>
      <c r="N5" s="250"/>
      <c r="O5" s="250" t="s">
        <v>773</v>
      </c>
      <c r="P5" s="250"/>
      <c r="Q5" s="250"/>
    </row>
    <row r="6" spans="1:19" x14ac:dyDescent="0.25">
      <c r="A6" s="6" t="s">
        <v>15</v>
      </c>
      <c r="B6" s="250"/>
      <c r="C6" s="4" t="s">
        <v>247</v>
      </c>
      <c r="D6" s="250"/>
      <c r="E6" s="250"/>
      <c r="F6" s="250"/>
      <c r="G6" s="4" t="s">
        <v>420</v>
      </c>
      <c r="H6" s="250"/>
      <c r="I6" s="250"/>
      <c r="J6" s="250"/>
      <c r="K6" s="250"/>
      <c r="L6" s="250"/>
      <c r="M6" s="250"/>
      <c r="N6" s="250"/>
      <c r="O6" s="250" t="s">
        <v>774</v>
      </c>
      <c r="P6" s="250"/>
      <c r="Q6" s="250"/>
    </row>
    <row r="7" spans="1:19" x14ac:dyDescent="0.25">
      <c r="A7" s="4" t="s">
        <v>404</v>
      </c>
      <c r="B7" s="250"/>
      <c r="C7" s="4" t="s">
        <v>403</v>
      </c>
      <c r="D7" s="250"/>
      <c r="E7" s="250"/>
      <c r="F7" s="250"/>
      <c r="G7" s="73" t="s">
        <v>40</v>
      </c>
      <c r="H7" s="250"/>
      <c r="I7" s="250"/>
      <c r="J7" s="250"/>
      <c r="K7" s="250"/>
      <c r="L7" s="250"/>
      <c r="M7" s="250"/>
      <c r="N7" s="250"/>
      <c r="O7" s="250"/>
      <c r="P7" s="250"/>
      <c r="Q7" s="250"/>
    </row>
    <row r="8" spans="1:19" x14ac:dyDescent="0.25">
      <c r="A8" s="4" t="s">
        <v>382</v>
      </c>
      <c r="B8" s="250"/>
      <c r="C8" s="6" t="s">
        <v>388</v>
      </c>
      <c r="D8" s="250"/>
      <c r="E8" s="250"/>
      <c r="F8" s="250"/>
      <c r="G8" s="5" t="s">
        <v>138</v>
      </c>
      <c r="H8" s="250"/>
      <c r="I8" s="250"/>
      <c r="J8" s="250"/>
      <c r="K8" s="250"/>
      <c r="L8" s="250"/>
      <c r="M8" s="250"/>
      <c r="N8" s="250"/>
      <c r="O8" s="250"/>
      <c r="P8" s="250"/>
      <c r="Q8" s="250"/>
    </row>
    <row r="9" spans="1:19" x14ac:dyDescent="0.25">
      <c r="A9" s="4" t="s">
        <v>394</v>
      </c>
      <c r="B9" s="250"/>
      <c r="C9" s="6" t="s">
        <v>261</v>
      </c>
      <c r="D9" s="250"/>
      <c r="E9" s="250"/>
      <c r="F9" s="250"/>
      <c r="G9" s="250"/>
      <c r="H9" s="250"/>
      <c r="I9" s="250"/>
      <c r="J9" s="250"/>
      <c r="K9" s="250"/>
      <c r="L9" s="250"/>
      <c r="M9" s="250"/>
      <c r="N9" s="250"/>
      <c r="O9" s="250"/>
      <c r="P9" s="250"/>
      <c r="Q9" s="250"/>
    </row>
    <row r="10" spans="1:19" x14ac:dyDescent="0.25">
      <c r="A10" s="4" t="s">
        <v>415</v>
      </c>
      <c r="B10" s="250"/>
      <c r="C10" s="4" t="s">
        <v>376</v>
      </c>
      <c r="D10" s="250"/>
      <c r="E10" s="250"/>
      <c r="F10" s="250"/>
      <c r="G10" s="250"/>
      <c r="H10" s="250"/>
      <c r="I10" s="250"/>
      <c r="J10" s="250"/>
      <c r="K10" s="250"/>
      <c r="L10" s="250"/>
      <c r="M10" s="250"/>
      <c r="N10" s="250"/>
      <c r="O10" s="250"/>
      <c r="P10" s="250"/>
      <c r="Q10" s="250"/>
    </row>
    <row r="11" spans="1:19" x14ac:dyDescent="0.25">
      <c r="A11" s="4" t="s">
        <v>401</v>
      </c>
      <c r="B11" s="250"/>
      <c r="C11" s="6" t="s">
        <v>197</v>
      </c>
      <c r="D11" s="250"/>
      <c r="E11" s="250"/>
      <c r="F11" s="250"/>
      <c r="G11" s="250"/>
      <c r="H11" s="250"/>
      <c r="I11" s="250"/>
      <c r="J11" s="250"/>
      <c r="K11" s="250"/>
      <c r="L11" s="250"/>
      <c r="M11" s="250"/>
      <c r="N11" s="250"/>
      <c r="O11" s="250"/>
      <c r="P11" s="250"/>
      <c r="Q11" s="250"/>
    </row>
    <row r="12" spans="1:19" x14ac:dyDescent="0.25">
      <c r="A12" s="4" t="s">
        <v>407</v>
      </c>
      <c r="B12" s="250"/>
      <c r="C12" s="4" t="s">
        <v>282</v>
      </c>
      <c r="D12" s="250"/>
      <c r="E12" s="250"/>
      <c r="F12" s="250"/>
      <c r="G12" s="250"/>
      <c r="H12" s="250"/>
      <c r="I12" s="250"/>
      <c r="J12" s="250"/>
      <c r="K12" s="250"/>
      <c r="L12" s="250"/>
      <c r="M12" s="250"/>
      <c r="N12" s="250"/>
      <c r="O12" s="250"/>
      <c r="P12" s="250"/>
      <c r="Q12" s="250"/>
    </row>
    <row r="13" spans="1:19" x14ac:dyDescent="0.25">
      <c r="A13" s="4" t="s">
        <v>406</v>
      </c>
      <c r="B13" s="250"/>
      <c r="C13" s="4" t="s">
        <v>397</v>
      </c>
      <c r="D13" s="250"/>
      <c r="E13" s="250"/>
      <c r="F13" s="250"/>
      <c r="G13" s="250"/>
      <c r="H13" s="250"/>
      <c r="I13" s="250"/>
      <c r="J13" s="250"/>
      <c r="K13" s="250"/>
      <c r="L13" s="250"/>
      <c r="M13" s="250"/>
      <c r="N13" s="250"/>
      <c r="O13" s="250"/>
      <c r="P13" s="250"/>
      <c r="Q13" s="250"/>
    </row>
    <row r="14" spans="1:19" x14ac:dyDescent="0.25">
      <c r="A14" s="4" t="s">
        <v>398</v>
      </c>
      <c r="B14" s="250"/>
      <c r="C14" s="4" t="s">
        <v>292</v>
      </c>
      <c r="D14" s="250"/>
      <c r="E14" s="250"/>
      <c r="F14" s="250"/>
      <c r="G14" s="250"/>
      <c r="H14" s="250"/>
      <c r="I14" s="250"/>
      <c r="J14" s="250"/>
      <c r="K14" s="250"/>
      <c r="L14" s="250"/>
      <c r="M14" s="250"/>
      <c r="N14" s="250"/>
      <c r="O14" s="250"/>
      <c r="P14" s="250"/>
      <c r="Q14" s="250"/>
    </row>
    <row r="15" spans="1:19" x14ac:dyDescent="0.25">
      <c r="A15" s="4" t="s">
        <v>392</v>
      </c>
      <c r="B15" s="250"/>
      <c r="C15" s="4" t="s">
        <v>381</v>
      </c>
      <c r="D15" s="250"/>
      <c r="E15" s="250"/>
      <c r="F15" s="250"/>
      <c r="G15" s="250"/>
      <c r="H15" s="250"/>
      <c r="I15" s="250"/>
      <c r="J15" s="250"/>
      <c r="K15" s="250"/>
      <c r="L15" s="250"/>
      <c r="M15" s="250"/>
      <c r="N15" s="250"/>
      <c r="O15" s="250"/>
      <c r="P15" s="250"/>
      <c r="Q15" s="250"/>
    </row>
    <row r="16" spans="1:19" x14ac:dyDescent="0.25">
      <c r="A16" s="4" t="s">
        <v>408</v>
      </c>
      <c r="B16" s="250"/>
      <c r="C16" s="4" t="s">
        <v>486</v>
      </c>
      <c r="D16" s="250"/>
      <c r="E16" s="250"/>
      <c r="F16" s="250"/>
      <c r="G16" s="250"/>
      <c r="H16" s="250"/>
      <c r="I16" s="250"/>
      <c r="J16" s="250"/>
      <c r="K16" s="250"/>
      <c r="L16" s="250"/>
      <c r="M16" s="250"/>
      <c r="N16" s="250"/>
      <c r="O16" s="250"/>
      <c r="P16" s="250"/>
      <c r="Q16" s="250"/>
    </row>
    <row r="17" spans="1:17" x14ac:dyDescent="0.25">
      <c r="A17" s="6" t="s">
        <v>503</v>
      </c>
      <c r="B17" s="250"/>
      <c r="C17" s="6" t="s">
        <v>676</v>
      </c>
      <c r="D17" s="250"/>
      <c r="E17" s="250"/>
      <c r="F17" s="250"/>
      <c r="G17" s="250"/>
      <c r="H17" s="250"/>
      <c r="I17" s="250"/>
      <c r="J17" s="250"/>
      <c r="K17" s="250"/>
      <c r="L17" s="250"/>
      <c r="M17" s="250"/>
      <c r="N17" s="250"/>
      <c r="O17" s="250"/>
      <c r="P17" s="250"/>
      <c r="Q17" s="250"/>
    </row>
    <row r="18" spans="1:17" x14ac:dyDescent="0.25">
      <c r="A18" s="6" t="s">
        <v>40</v>
      </c>
      <c r="B18" s="250"/>
      <c r="C18" s="6" t="s">
        <v>677</v>
      </c>
      <c r="D18" s="250"/>
      <c r="E18" s="250"/>
      <c r="F18" s="250"/>
      <c r="G18" s="250"/>
      <c r="H18" s="250"/>
      <c r="I18" s="250"/>
      <c r="J18" s="250"/>
      <c r="K18" s="250"/>
      <c r="L18" s="250"/>
      <c r="M18" s="250"/>
      <c r="N18" s="250"/>
      <c r="O18" s="250"/>
      <c r="P18" s="250"/>
      <c r="Q18" s="250"/>
    </row>
    <row r="19" spans="1:17" x14ac:dyDescent="0.25">
      <c r="A19" s="4" t="s">
        <v>413</v>
      </c>
      <c r="B19" s="250"/>
      <c r="C19" s="4" t="s">
        <v>208</v>
      </c>
      <c r="D19" s="250"/>
      <c r="E19" s="250"/>
      <c r="F19" s="250"/>
      <c r="G19" s="250"/>
      <c r="H19" s="250"/>
      <c r="I19" s="250"/>
      <c r="J19" s="250"/>
      <c r="K19" s="250"/>
      <c r="L19" s="250"/>
      <c r="M19" s="250"/>
      <c r="N19" s="250"/>
      <c r="O19" s="250"/>
      <c r="P19" s="250"/>
      <c r="Q19" s="250"/>
    </row>
    <row r="20" spans="1:17" x14ac:dyDescent="0.25">
      <c r="A20" s="250"/>
      <c r="B20" s="250"/>
      <c r="C20" s="4" t="s">
        <v>236</v>
      </c>
      <c r="D20" s="250"/>
      <c r="E20" s="250"/>
      <c r="F20" s="250"/>
      <c r="G20" s="250"/>
      <c r="H20" s="250"/>
      <c r="I20" s="250"/>
      <c r="J20" s="250"/>
      <c r="K20" s="250"/>
      <c r="L20" s="250"/>
      <c r="M20" s="250"/>
      <c r="N20" s="250"/>
      <c r="O20" s="250"/>
      <c r="P20" s="250"/>
      <c r="Q20" s="250"/>
    </row>
    <row r="21" spans="1:17" x14ac:dyDescent="0.25">
      <c r="A21" s="250"/>
      <c r="B21" s="250"/>
      <c r="C21" s="4" t="s">
        <v>412</v>
      </c>
      <c r="D21" s="250"/>
      <c r="E21" s="250"/>
      <c r="F21" s="250"/>
      <c r="G21" s="250"/>
      <c r="H21" s="250"/>
      <c r="I21" s="250"/>
      <c r="J21" s="250"/>
      <c r="K21" s="250"/>
      <c r="L21" s="250"/>
      <c r="M21" s="250"/>
      <c r="N21" s="250"/>
      <c r="O21" s="250"/>
      <c r="P21" s="250"/>
      <c r="Q21" s="250"/>
    </row>
    <row r="22" spans="1:17" x14ac:dyDescent="0.25">
      <c r="A22" s="250"/>
      <c r="B22" s="250"/>
      <c r="C22" s="6" t="s">
        <v>102</v>
      </c>
      <c r="D22" s="250"/>
      <c r="E22" s="250"/>
      <c r="F22" s="250"/>
      <c r="G22" s="250"/>
      <c r="H22" s="250"/>
      <c r="I22" s="250"/>
      <c r="J22" s="250"/>
      <c r="K22" s="250"/>
      <c r="L22" s="250"/>
      <c r="M22" s="250"/>
      <c r="N22" s="250"/>
      <c r="O22" s="250"/>
      <c r="P22" s="250"/>
      <c r="Q22" s="250"/>
    </row>
    <row r="23" spans="1:17" x14ac:dyDescent="0.25">
      <c r="A23" s="250"/>
      <c r="B23" s="250"/>
      <c r="C23" s="4" t="s">
        <v>400</v>
      </c>
      <c r="D23" s="250"/>
      <c r="E23" s="250"/>
      <c r="F23" s="250"/>
      <c r="G23" s="250"/>
      <c r="H23" s="250"/>
      <c r="I23" s="250"/>
      <c r="J23" s="250"/>
      <c r="K23" s="250"/>
      <c r="L23" s="250"/>
      <c r="M23" s="250"/>
      <c r="N23" s="250"/>
      <c r="O23" s="250"/>
      <c r="P23" s="250"/>
      <c r="Q23" s="250"/>
    </row>
    <row r="24" spans="1:17" x14ac:dyDescent="0.25">
      <c r="A24" s="250"/>
      <c r="B24" s="250"/>
      <c r="C24" s="4" t="s">
        <v>443</v>
      </c>
      <c r="D24" s="250"/>
      <c r="E24" s="250"/>
      <c r="F24" s="250"/>
      <c r="G24" s="250"/>
      <c r="H24" s="250"/>
      <c r="I24" s="250"/>
      <c r="J24" s="250"/>
      <c r="K24" s="250"/>
      <c r="L24" s="250"/>
      <c r="M24" s="250"/>
      <c r="N24" s="250"/>
      <c r="O24" s="250"/>
      <c r="P24" s="250"/>
      <c r="Q24" s="250"/>
    </row>
    <row r="25" spans="1:17" x14ac:dyDescent="0.25">
      <c r="A25" s="250"/>
      <c r="B25" s="250"/>
      <c r="C25" s="4" t="s">
        <v>313</v>
      </c>
      <c r="D25" s="250"/>
      <c r="E25" s="250"/>
      <c r="F25" s="250"/>
      <c r="G25" s="250"/>
      <c r="H25" s="250"/>
      <c r="I25" s="250"/>
      <c r="J25" s="250"/>
      <c r="K25" s="250"/>
      <c r="L25" s="250"/>
      <c r="M25" s="250"/>
      <c r="N25" s="250"/>
      <c r="O25" s="250"/>
      <c r="P25" s="250"/>
      <c r="Q25" s="250"/>
    </row>
    <row r="26" spans="1:17" x14ac:dyDescent="0.25">
      <c r="A26" s="250"/>
      <c r="B26" s="250"/>
      <c r="C26" s="4" t="s">
        <v>299</v>
      </c>
      <c r="D26" s="250"/>
      <c r="E26" s="250"/>
      <c r="F26" s="250"/>
      <c r="G26" s="250"/>
      <c r="H26" s="250"/>
      <c r="I26" s="250"/>
      <c r="J26" s="250"/>
      <c r="K26" s="250"/>
      <c r="L26" s="250"/>
      <c r="M26" s="250"/>
      <c r="N26" s="250"/>
      <c r="O26" s="250"/>
      <c r="P26" s="250"/>
      <c r="Q26" s="250"/>
    </row>
    <row r="27" spans="1:17" x14ac:dyDescent="0.25">
      <c r="A27" s="250"/>
      <c r="B27" s="250"/>
      <c r="C27" s="4" t="s">
        <v>217</v>
      </c>
      <c r="D27" s="250"/>
      <c r="E27" s="250"/>
      <c r="F27" s="250"/>
      <c r="G27" s="250"/>
      <c r="H27" s="250"/>
      <c r="I27" s="250"/>
      <c r="J27" s="250"/>
      <c r="K27" s="250"/>
      <c r="L27" s="250"/>
      <c r="M27" s="250"/>
      <c r="N27" s="250"/>
      <c r="O27" s="250"/>
      <c r="P27" s="250"/>
      <c r="Q27" s="250"/>
    </row>
    <row r="28" spans="1:17" x14ac:dyDescent="0.25">
      <c r="A28" s="250"/>
      <c r="B28" s="250"/>
      <c r="C28" s="4" t="s">
        <v>322</v>
      </c>
      <c r="D28" s="250"/>
      <c r="E28" s="250"/>
      <c r="F28" s="250"/>
      <c r="G28" s="250"/>
      <c r="H28" s="250"/>
      <c r="I28" s="250"/>
      <c r="J28" s="250"/>
      <c r="K28" s="250"/>
      <c r="L28" s="250"/>
      <c r="M28" s="250"/>
      <c r="N28" s="250"/>
      <c r="O28" s="250"/>
      <c r="P28" s="250"/>
      <c r="Q28" s="250"/>
    </row>
    <row r="29" spans="1:17" x14ac:dyDescent="0.25">
      <c r="A29" s="250"/>
      <c r="B29" s="250"/>
      <c r="C29" s="250"/>
      <c r="D29" s="250"/>
      <c r="E29" s="250"/>
      <c r="F29" s="250"/>
      <c r="G29" s="250"/>
      <c r="H29" s="250"/>
      <c r="I29" s="250"/>
      <c r="J29" s="250"/>
      <c r="K29" s="250"/>
      <c r="L29" s="250"/>
      <c r="M29" s="250"/>
      <c r="N29" s="250"/>
      <c r="O29" s="250"/>
      <c r="P29" s="250"/>
      <c r="Q29" s="250"/>
    </row>
    <row r="30" spans="1:17" x14ac:dyDescent="0.25">
      <c r="A30" s="1"/>
      <c r="B30" s="1"/>
      <c r="C30" s="1"/>
      <c r="D30" s="1"/>
      <c r="E30" s="1"/>
      <c r="F30" s="1"/>
      <c r="G30" s="1"/>
      <c r="H30" s="1"/>
      <c r="I30" s="1"/>
      <c r="J30" s="1"/>
      <c r="K30" s="1"/>
      <c r="L30" s="1"/>
      <c r="M30" s="1"/>
      <c r="N30" s="1"/>
      <c r="O30" s="1"/>
      <c r="P30" s="1"/>
      <c r="Q30" s="1"/>
    </row>
    <row r="31" spans="1:17" x14ac:dyDescent="0.25">
      <c r="A31" s="1"/>
      <c r="B31" s="1"/>
      <c r="C31" s="1"/>
      <c r="D31" s="1"/>
      <c r="E31" s="1"/>
      <c r="F31" s="1"/>
      <c r="G31" s="1"/>
      <c r="H31" s="1"/>
      <c r="I31" s="1"/>
      <c r="J31" s="1"/>
      <c r="K31" s="1"/>
      <c r="L31" s="1"/>
      <c r="M31" s="1"/>
      <c r="N31" s="1"/>
      <c r="O31" s="1"/>
      <c r="P31" s="1"/>
      <c r="Q31" s="1"/>
    </row>
    <row r="32" spans="1:17" x14ac:dyDescent="0.25">
      <c r="A32" s="1"/>
      <c r="B32" s="1"/>
      <c r="C32" s="1"/>
      <c r="D32" s="1"/>
      <c r="E32" s="1"/>
      <c r="F32" s="1"/>
      <c r="G32" s="1"/>
      <c r="H32" s="1"/>
      <c r="I32" s="1"/>
      <c r="J32" s="1"/>
      <c r="K32" s="1"/>
      <c r="L32" s="1"/>
      <c r="M32" s="1"/>
      <c r="N32" s="1"/>
      <c r="O32" s="1"/>
      <c r="P32" s="1"/>
      <c r="Q32" s="1"/>
    </row>
    <row r="33" spans="1:17" x14ac:dyDescent="0.25">
      <c r="A33" s="1"/>
      <c r="B33" s="1"/>
      <c r="C33" s="1"/>
      <c r="D33" s="1"/>
      <c r="E33" s="1"/>
      <c r="F33" s="1"/>
      <c r="G33" s="1"/>
      <c r="H33" s="1"/>
      <c r="I33" s="1"/>
      <c r="J33" s="1"/>
      <c r="K33" s="1"/>
      <c r="L33" s="1"/>
      <c r="M33" s="1"/>
      <c r="N33" s="1"/>
      <c r="O33" s="1"/>
      <c r="P33" s="1"/>
      <c r="Q33" s="1"/>
    </row>
  </sheetData>
  <sortState ref="C6:C28">
    <sortCondition ref="C6"/>
  </sortState>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J116"/>
  <sheetViews>
    <sheetView topLeftCell="A27" zoomScale="85" zoomScaleNormal="85" workbookViewId="0">
      <pane xSplit="3" topLeftCell="D1" activePane="topRight" state="frozen"/>
      <selection activeCell="AP1" sqref="AP1:AP1048576"/>
      <selection pane="topRight" activeCell="G32" sqref="G32"/>
    </sheetView>
  </sheetViews>
  <sheetFormatPr baseColWidth="10" defaultRowHeight="15" x14ac:dyDescent="0.25"/>
  <cols>
    <col min="1" max="1" width="11.42578125" customWidth="1"/>
    <col min="6" max="6" width="16.85546875" customWidth="1"/>
    <col min="8" max="8" width="35.85546875" customWidth="1"/>
    <col min="14" max="15" width="13.140625" bestFit="1" customWidth="1"/>
    <col min="16" max="16" width="12.140625" bestFit="1" customWidth="1"/>
    <col min="25" max="25" width="13.5703125" bestFit="1" customWidth="1"/>
    <col min="28" max="28" width="15.5703125" bestFit="1" customWidth="1"/>
  </cols>
  <sheetData>
    <row r="1" spans="1:36" ht="120" x14ac:dyDescent="0.25">
      <c r="A1" s="8" t="s">
        <v>175</v>
      </c>
      <c r="B1" s="8" t="s">
        <v>632</v>
      </c>
      <c r="C1" s="8" t="s">
        <v>491</v>
      </c>
      <c r="D1" s="8" t="s">
        <v>172</v>
      </c>
      <c r="E1" s="8" t="s">
        <v>173</v>
      </c>
      <c r="F1" s="9" t="s">
        <v>174</v>
      </c>
      <c r="G1" s="9" t="s">
        <v>497</v>
      </c>
      <c r="H1" s="14" t="s">
        <v>1</v>
      </c>
      <c r="I1" s="10" t="s">
        <v>176</v>
      </c>
      <c r="J1" s="10" t="s">
        <v>177</v>
      </c>
      <c r="K1" s="10" t="s">
        <v>178</v>
      </c>
      <c r="L1" s="10" t="s">
        <v>179</v>
      </c>
      <c r="M1" s="10" t="s">
        <v>0</v>
      </c>
      <c r="N1" s="18" t="s">
        <v>625</v>
      </c>
      <c r="O1" s="18" t="s">
        <v>626</v>
      </c>
      <c r="P1" s="18" t="s">
        <v>627</v>
      </c>
      <c r="Q1" s="15" t="s">
        <v>631</v>
      </c>
      <c r="R1" s="15" t="s">
        <v>2</v>
      </c>
      <c r="S1" s="11" t="s">
        <v>493</v>
      </c>
      <c r="T1" s="15" t="s">
        <v>492</v>
      </c>
      <c r="U1" s="22" t="s">
        <v>496</v>
      </c>
      <c r="V1" s="22" t="s">
        <v>495</v>
      </c>
      <c r="W1" s="11" t="s">
        <v>499</v>
      </c>
      <c r="X1" s="127" t="s">
        <v>769</v>
      </c>
      <c r="Y1" s="128" t="s">
        <v>777</v>
      </c>
      <c r="Z1" s="128" t="s">
        <v>775</v>
      </c>
      <c r="AA1" s="128" t="s">
        <v>776</v>
      </c>
      <c r="AB1" s="54" t="s">
        <v>501</v>
      </c>
      <c r="AC1" s="56" t="s">
        <v>498</v>
      </c>
      <c r="AD1" s="16" t="s">
        <v>502</v>
      </c>
      <c r="AE1" s="136" t="s">
        <v>500</v>
      </c>
      <c r="AF1" s="24" t="s">
        <v>808</v>
      </c>
      <c r="AG1" s="24" t="s">
        <v>669</v>
      </c>
      <c r="AH1" s="24" t="s">
        <v>670</v>
      </c>
      <c r="AI1" s="24" t="s">
        <v>788</v>
      </c>
    </row>
    <row r="2" spans="1:36" s="227" customFormat="1" x14ac:dyDescent="0.25">
      <c r="A2" s="208">
        <v>2015</v>
      </c>
      <c r="B2" s="208" t="s">
        <v>525</v>
      </c>
      <c r="C2" s="209" t="s">
        <v>700</v>
      </c>
      <c r="D2" s="209" t="s">
        <v>3</v>
      </c>
      <c r="E2" s="209" t="s">
        <v>8</v>
      </c>
      <c r="F2" s="209" t="s">
        <v>4</v>
      </c>
      <c r="G2" s="208"/>
      <c r="H2" s="209" t="s">
        <v>7</v>
      </c>
      <c r="I2" s="209" t="s">
        <v>186</v>
      </c>
      <c r="J2" s="208"/>
      <c r="K2" s="209" t="s">
        <v>5</v>
      </c>
      <c r="L2" s="208"/>
      <c r="M2" s="209" t="s">
        <v>6</v>
      </c>
      <c r="N2" s="213">
        <v>239854</v>
      </c>
      <c r="O2" s="213">
        <v>239854</v>
      </c>
      <c r="P2" s="211">
        <v>47970</v>
      </c>
      <c r="Q2" s="209"/>
      <c r="R2" s="209" t="s">
        <v>9</v>
      </c>
      <c r="S2" s="209" t="s">
        <v>394</v>
      </c>
      <c r="T2" s="209" t="s">
        <v>11</v>
      </c>
      <c r="U2" s="209"/>
      <c r="V2" s="209"/>
      <c r="W2" s="208"/>
      <c r="X2" s="208"/>
      <c r="Y2" s="218"/>
      <c r="Z2" s="218"/>
      <c r="AA2" s="218"/>
      <c r="AB2" s="228">
        <v>637</v>
      </c>
      <c r="AC2" s="229">
        <v>0.9</v>
      </c>
      <c r="AD2" s="230">
        <v>123</v>
      </c>
      <c r="AE2" s="231">
        <v>0</v>
      </c>
      <c r="AF2" s="208"/>
      <c r="AG2" s="208"/>
      <c r="AH2" s="208"/>
      <c r="AI2" s="222" t="s">
        <v>789</v>
      </c>
    </row>
    <row r="3" spans="1:36" s="227" customFormat="1" x14ac:dyDescent="0.25">
      <c r="A3" s="208">
        <v>2015</v>
      </c>
      <c r="B3" s="208" t="s">
        <v>525</v>
      </c>
      <c r="C3" s="209" t="s">
        <v>701</v>
      </c>
      <c r="D3" s="209" t="s">
        <v>3</v>
      </c>
      <c r="E3" s="209" t="s">
        <v>8</v>
      </c>
      <c r="F3" s="209" t="s">
        <v>12</v>
      </c>
      <c r="G3" s="208"/>
      <c r="H3" s="209" t="s">
        <v>14</v>
      </c>
      <c r="I3" s="209" t="s">
        <v>186</v>
      </c>
      <c r="J3" s="208"/>
      <c r="K3" s="209" t="s">
        <v>5</v>
      </c>
      <c r="L3" s="208"/>
      <c r="M3" s="209" t="s">
        <v>13</v>
      </c>
      <c r="N3" s="213">
        <v>466580.5</v>
      </c>
      <c r="O3" s="213">
        <v>466580.5</v>
      </c>
      <c r="P3" s="211">
        <v>36899</v>
      </c>
      <c r="Q3" s="209"/>
      <c r="R3" s="209" t="s">
        <v>9</v>
      </c>
      <c r="S3" s="209" t="s">
        <v>15</v>
      </c>
      <c r="T3" s="209" t="s">
        <v>11</v>
      </c>
      <c r="U3" s="209"/>
      <c r="V3" s="209"/>
      <c r="W3" s="208"/>
      <c r="X3" s="208"/>
      <c r="Y3" s="218"/>
      <c r="Z3" s="218"/>
      <c r="AA3" s="218"/>
      <c r="AB3" s="228">
        <v>106</v>
      </c>
      <c r="AC3" s="229">
        <v>0.09</v>
      </c>
      <c r="AD3" s="230">
        <v>17</v>
      </c>
      <c r="AE3" s="231">
        <v>0</v>
      </c>
      <c r="AF3" s="208"/>
      <c r="AG3" s="208"/>
      <c r="AH3" s="208"/>
      <c r="AI3" s="222" t="s">
        <v>760</v>
      </c>
    </row>
    <row r="4" spans="1:36" s="227" customFormat="1" x14ac:dyDescent="0.25">
      <c r="A4" s="208">
        <v>2015</v>
      </c>
      <c r="B4" s="208" t="s">
        <v>525</v>
      </c>
      <c r="C4" s="209" t="s">
        <v>702</v>
      </c>
      <c r="D4" s="209" t="s">
        <v>3</v>
      </c>
      <c r="E4" s="209" t="s">
        <v>8</v>
      </c>
      <c r="F4" s="209" t="s">
        <v>16</v>
      </c>
      <c r="G4" s="208"/>
      <c r="H4" s="209" t="s">
        <v>19</v>
      </c>
      <c r="I4" s="209" t="s">
        <v>186</v>
      </c>
      <c r="J4" s="208"/>
      <c r="K4" s="209" t="s">
        <v>17</v>
      </c>
      <c r="L4" s="208"/>
      <c r="M4" s="209" t="s">
        <v>18</v>
      </c>
      <c r="N4" s="213">
        <v>220000</v>
      </c>
      <c r="O4" s="213">
        <v>220000</v>
      </c>
      <c r="P4" s="211">
        <v>44000</v>
      </c>
      <c r="Q4" s="209"/>
      <c r="R4" s="209" t="s">
        <v>9</v>
      </c>
      <c r="S4" s="209" t="s">
        <v>415</v>
      </c>
      <c r="T4" s="209" t="s">
        <v>11</v>
      </c>
      <c r="U4" s="209"/>
      <c r="V4" s="209"/>
      <c r="W4" s="208"/>
      <c r="X4" s="208"/>
      <c r="Y4" s="218"/>
      <c r="Z4" s="218"/>
      <c r="AA4" s="218"/>
      <c r="AB4" s="228">
        <v>900</v>
      </c>
      <c r="AC4" s="229">
        <v>0.85</v>
      </c>
      <c r="AD4" s="230">
        <v>342</v>
      </c>
      <c r="AE4" s="231">
        <v>0</v>
      </c>
      <c r="AF4" s="208"/>
      <c r="AG4" s="208"/>
      <c r="AH4" s="208"/>
      <c r="AI4" s="222" t="s">
        <v>757</v>
      </c>
    </row>
    <row r="5" spans="1:36" s="227" customFormat="1" x14ac:dyDescent="0.25">
      <c r="A5" s="208">
        <v>2015</v>
      </c>
      <c r="B5" s="208" t="s">
        <v>525</v>
      </c>
      <c r="C5" s="209" t="s">
        <v>703</v>
      </c>
      <c r="D5" s="209" t="s">
        <v>20</v>
      </c>
      <c r="E5" s="209" t="s">
        <v>25</v>
      </c>
      <c r="F5" s="209" t="s">
        <v>21</v>
      </c>
      <c r="G5" s="208"/>
      <c r="H5" s="209" t="s">
        <v>24</v>
      </c>
      <c r="I5" s="209" t="s">
        <v>675</v>
      </c>
      <c r="J5" s="208"/>
      <c r="K5" s="209" t="s">
        <v>22</v>
      </c>
      <c r="L5" s="208"/>
      <c r="M5" s="209" t="s">
        <v>23</v>
      </c>
      <c r="N5" s="213">
        <v>1555000</v>
      </c>
      <c r="O5" s="213">
        <v>1555000</v>
      </c>
      <c r="P5" s="211">
        <v>311000</v>
      </c>
      <c r="Q5" s="209"/>
      <c r="R5" s="209" t="s">
        <v>9</v>
      </c>
      <c r="S5" s="209" t="s">
        <v>394</v>
      </c>
      <c r="T5" s="209" t="s">
        <v>11</v>
      </c>
      <c r="U5" s="209"/>
      <c r="V5" s="209"/>
      <c r="W5" s="208"/>
      <c r="X5" s="208"/>
      <c r="Y5" s="218"/>
      <c r="Z5" s="218"/>
      <c r="AA5" s="218"/>
      <c r="AB5" s="228">
        <v>5560</v>
      </c>
      <c r="AC5" s="229">
        <v>1.7</v>
      </c>
      <c r="AD5" s="230">
        <v>2775</v>
      </c>
      <c r="AE5" s="231">
        <v>0</v>
      </c>
      <c r="AF5" s="208"/>
      <c r="AG5" s="208"/>
      <c r="AH5" s="208"/>
      <c r="AI5" s="222" t="s">
        <v>757</v>
      </c>
    </row>
    <row r="6" spans="1:36" x14ac:dyDescent="0.25">
      <c r="A6" s="5">
        <v>2015</v>
      </c>
      <c r="B6" s="5" t="s">
        <v>525</v>
      </c>
      <c r="C6" s="6" t="s">
        <v>27</v>
      </c>
      <c r="D6" s="6" t="s">
        <v>26</v>
      </c>
      <c r="E6" s="6" t="s">
        <v>32</v>
      </c>
      <c r="F6" s="6" t="s">
        <v>28</v>
      </c>
      <c r="G6" s="5"/>
      <c r="H6" s="6" t="s">
        <v>31</v>
      </c>
      <c r="I6" s="6" t="s">
        <v>388</v>
      </c>
      <c r="J6" s="5"/>
      <c r="K6" s="6" t="s">
        <v>29</v>
      </c>
      <c r="L6" s="5"/>
      <c r="M6" s="6" t="s">
        <v>30</v>
      </c>
      <c r="N6" s="20">
        <v>575000</v>
      </c>
      <c r="O6" s="20">
        <v>475000</v>
      </c>
      <c r="P6" s="19">
        <v>190000</v>
      </c>
      <c r="Q6" s="6"/>
      <c r="R6" s="6" t="s">
        <v>9</v>
      </c>
      <c r="S6" s="6" t="s">
        <v>15</v>
      </c>
      <c r="T6" s="6" t="s">
        <v>11</v>
      </c>
      <c r="U6" s="6"/>
      <c r="V6" s="6"/>
      <c r="W6" s="5"/>
      <c r="X6" s="5"/>
      <c r="Y6" s="46"/>
      <c r="Z6" s="46"/>
      <c r="AA6" s="46"/>
      <c r="AB6" s="55">
        <v>6000</v>
      </c>
      <c r="AC6" s="57">
        <v>0.8</v>
      </c>
      <c r="AD6" s="7">
        <v>40</v>
      </c>
      <c r="AE6" s="137">
        <v>1</v>
      </c>
      <c r="AF6" s="13"/>
      <c r="AG6" s="13"/>
      <c r="AH6" s="13"/>
      <c r="AI6" s="17" t="s">
        <v>790</v>
      </c>
    </row>
    <row r="7" spans="1:36" x14ac:dyDescent="0.25">
      <c r="A7" s="5">
        <v>2015</v>
      </c>
      <c r="B7" s="5" t="s">
        <v>651</v>
      </c>
      <c r="C7" s="6" t="s">
        <v>34</v>
      </c>
      <c r="D7" s="6" t="s">
        <v>26</v>
      </c>
      <c r="E7" s="6" t="s">
        <v>32</v>
      </c>
      <c r="F7" s="6" t="s">
        <v>35</v>
      </c>
      <c r="G7" s="5"/>
      <c r="H7" s="6" t="s">
        <v>38</v>
      </c>
      <c r="I7" s="6" t="s">
        <v>388</v>
      </c>
      <c r="J7" s="5"/>
      <c r="K7" s="6" t="s">
        <v>36</v>
      </c>
      <c r="L7" s="5"/>
      <c r="M7" s="6" t="s">
        <v>37</v>
      </c>
      <c r="N7" s="20">
        <v>1797000</v>
      </c>
      <c r="O7" s="20">
        <v>1797000</v>
      </c>
      <c r="P7" s="19">
        <v>608901</v>
      </c>
      <c r="Q7" s="6" t="s">
        <v>34</v>
      </c>
      <c r="R7" s="6" t="s">
        <v>39</v>
      </c>
      <c r="S7" s="6" t="s">
        <v>40</v>
      </c>
      <c r="T7" s="6" t="s">
        <v>40</v>
      </c>
      <c r="U7" s="6"/>
      <c r="V7" s="6"/>
      <c r="W7" s="5"/>
      <c r="X7" s="5"/>
      <c r="Y7" s="46"/>
      <c r="Z7" s="46"/>
      <c r="AA7" s="46"/>
      <c r="AB7" s="55">
        <v>23150</v>
      </c>
      <c r="AC7" s="57">
        <v>9</v>
      </c>
      <c r="AD7" s="7">
        <v>1400</v>
      </c>
      <c r="AE7" s="137">
        <v>0</v>
      </c>
      <c r="AF7" s="13"/>
      <c r="AG7" s="13"/>
      <c r="AH7" s="13"/>
      <c r="AI7" s="17" t="s">
        <v>790</v>
      </c>
    </row>
    <row r="8" spans="1:36" x14ac:dyDescent="0.25">
      <c r="A8" s="5">
        <v>2015</v>
      </c>
      <c r="B8" s="5" t="s">
        <v>525</v>
      </c>
      <c r="C8" s="6" t="s">
        <v>707</v>
      </c>
      <c r="D8" s="6" t="s">
        <v>26</v>
      </c>
      <c r="E8" s="6" t="s">
        <v>32</v>
      </c>
      <c r="F8" s="6" t="s">
        <v>41</v>
      </c>
      <c r="G8" s="5"/>
      <c r="H8" s="6" t="s">
        <v>43</v>
      </c>
      <c r="I8" s="6" t="s">
        <v>388</v>
      </c>
      <c r="J8" s="5"/>
      <c r="K8" s="6" t="s">
        <v>29</v>
      </c>
      <c r="L8" s="5"/>
      <c r="M8" s="6" t="s">
        <v>42</v>
      </c>
      <c r="N8" s="20">
        <v>175000</v>
      </c>
      <c r="O8" s="20">
        <v>72000</v>
      </c>
      <c r="P8" s="19">
        <v>28800</v>
      </c>
      <c r="Q8" s="6"/>
      <c r="R8" s="6" t="s">
        <v>9</v>
      </c>
      <c r="S8" s="6" t="s">
        <v>394</v>
      </c>
      <c r="T8" s="6" t="s">
        <v>11</v>
      </c>
      <c r="U8" s="6"/>
      <c r="V8" s="6"/>
      <c r="W8" s="5"/>
      <c r="X8" s="5"/>
      <c r="Y8" s="46"/>
      <c r="Z8" s="46"/>
      <c r="AA8" s="46"/>
      <c r="AB8" s="55">
        <v>111</v>
      </c>
      <c r="AC8" s="57">
        <v>0.85</v>
      </c>
      <c r="AD8" s="7">
        <v>30</v>
      </c>
      <c r="AE8" s="137">
        <v>0</v>
      </c>
      <c r="AF8" s="13"/>
      <c r="AG8" s="13"/>
      <c r="AH8" s="13"/>
      <c r="AI8" s="17" t="s">
        <v>757</v>
      </c>
    </row>
    <row r="9" spans="1:36" s="227" customFormat="1" x14ac:dyDescent="0.25">
      <c r="A9" s="208">
        <v>2015</v>
      </c>
      <c r="B9" s="208" t="s">
        <v>525</v>
      </c>
      <c r="C9" s="209" t="s">
        <v>708</v>
      </c>
      <c r="D9" s="209" t="s">
        <v>44</v>
      </c>
      <c r="E9" s="209" t="s">
        <v>49</v>
      </c>
      <c r="F9" s="209" t="s">
        <v>45</v>
      </c>
      <c r="G9" s="208"/>
      <c r="H9" s="209" t="s">
        <v>48</v>
      </c>
      <c r="I9" s="209" t="s">
        <v>261</v>
      </c>
      <c r="J9" s="208"/>
      <c r="K9" s="209" t="s">
        <v>46</v>
      </c>
      <c r="L9" s="208"/>
      <c r="M9" s="209" t="s">
        <v>47</v>
      </c>
      <c r="N9" s="213">
        <v>960000</v>
      </c>
      <c r="O9" s="213">
        <v>500000</v>
      </c>
      <c r="P9" s="211">
        <v>100000</v>
      </c>
      <c r="Q9" s="209"/>
      <c r="R9" s="209" t="s">
        <v>9</v>
      </c>
      <c r="S9" s="210" t="s">
        <v>241</v>
      </c>
      <c r="T9" s="209" t="s">
        <v>11</v>
      </c>
      <c r="U9" s="209"/>
      <c r="V9" s="209"/>
      <c r="W9" s="208"/>
      <c r="X9" s="208"/>
      <c r="Y9" s="218"/>
      <c r="Z9" s="218"/>
      <c r="AA9" s="218"/>
      <c r="AB9" s="228">
        <v>23510</v>
      </c>
      <c r="AC9" s="229">
        <v>5.4</v>
      </c>
      <c r="AD9" s="230">
        <v>5400</v>
      </c>
      <c r="AE9" s="231">
        <v>0</v>
      </c>
      <c r="AF9" s="208"/>
      <c r="AG9" s="208"/>
      <c r="AH9" s="208"/>
      <c r="AI9" s="222" t="s">
        <v>757</v>
      </c>
    </row>
    <row r="10" spans="1:36" s="227" customFormat="1" x14ac:dyDescent="0.25">
      <c r="A10" s="208">
        <v>2015</v>
      </c>
      <c r="B10" s="208" t="s">
        <v>525</v>
      </c>
      <c r="C10" s="209" t="s">
        <v>709</v>
      </c>
      <c r="D10" s="209" t="s">
        <v>44</v>
      </c>
      <c r="E10" s="209" t="s">
        <v>49</v>
      </c>
      <c r="F10" s="209" t="s">
        <v>50</v>
      </c>
      <c r="G10" s="208"/>
      <c r="H10" s="209" t="s">
        <v>53</v>
      </c>
      <c r="I10" s="209" t="s">
        <v>261</v>
      </c>
      <c r="J10" s="208"/>
      <c r="K10" s="209" t="s">
        <v>51</v>
      </c>
      <c r="L10" s="208"/>
      <c r="M10" s="209" t="s">
        <v>52</v>
      </c>
      <c r="N10" s="213">
        <v>3511835</v>
      </c>
      <c r="O10" s="213">
        <v>2628392.5</v>
      </c>
      <c r="P10" s="211">
        <v>525678.5</v>
      </c>
      <c r="Q10" s="209"/>
      <c r="R10" s="209" t="s">
        <v>9</v>
      </c>
      <c r="S10" s="210" t="s">
        <v>241</v>
      </c>
      <c r="T10" s="209" t="s">
        <v>11</v>
      </c>
      <c r="U10" s="209"/>
      <c r="V10" s="209"/>
      <c r="W10" s="208"/>
      <c r="X10" s="208"/>
      <c r="Y10" s="218"/>
      <c r="Z10" s="218"/>
      <c r="AA10" s="218"/>
      <c r="AB10" s="228">
        <v>35000</v>
      </c>
      <c r="AC10" s="229">
        <v>6.2</v>
      </c>
      <c r="AD10" s="230">
        <v>10000</v>
      </c>
      <c r="AE10" s="231">
        <v>0</v>
      </c>
      <c r="AF10" s="208"/>
      <c r="AG10" s="208"/>
      <c r="AH10" s="208"/>
      <c r="AI10" s="222" t="s">
        <v>757</v>
      </c>
    </row>
    <row r="11" spans="1:36" s="227" customFormat="1" x14ac:dyDescent="0.25">
      <c r="A11" s="208">
        <v>2015</v>
      </c>
      <c r="B11" s="208" t="s">
        <v>525</v>
      </c>
      <c r="C11" s="209" t="s">
        <v>711</v>
      </c>
      <c r="D11" s="209" t="s">
        <v>54</v>
      </c>
      <c r="E11" s="209" t="s">
        <v>59</v>
      </c>
      <c r="F11" s="209" t="s">
        <v>55</v>
      </c>
      <c r="G11" s="208"/>
      <c r="H11" s="209" t="s">
        <v>58</v>
      </c>
      <c r="I11" s="209" t="s">
        <v>197</v>
      </c>
      <c r="J11" s="208"/>
      <c r="K11" s="209" t="s">
        <v>56</v>
      </c>
      <c r="L11" s="208"/>
      <c r="M11" s="209" t="s">
        <v>57</v>
      </c>
      <c r="N11" s="213">
        <v>2239306.1</v>
      </c>
      <c r="O11" s="213">
        <v>2239306.1</v>
      </c>
      <c r="P11" s="211">
        <v>447861</v>
      </c>
      <c r="Q11" s="209"/>
      <c r="R11" s="209" t="s">
        <v>9</v>
      </c>
      <c r="S11" s="209" t="s">
        <v>394</v>
      </c>
      <c r="T11" s="209" t="s">
        <v>11</v>
      </c>
      <c r="U11" s="209"/>
      <c r="V11" s="209"/>
      <c r="W11" s="208"/>
      <c r="X11" s="208"/>
      <c r="Y11" s="218"/>
      <c r="Z11" s="218"/>
      <c r="AA11" s="218"/>
      <c r="AB11" s="228">
        <v>22500</v>
      </c>
      <c r="AC11" s="229">
        <v>4.6399999999999997</v>
      </c>
      <c r="AD11" s="230">
        <v>5400</v>
      </c>
      <c r="AE11" s="231">
        <v>0</v>
      </c>
      <c r="AF11" s="208"/>
      <c r="AG11" s="208" t="s">
        <v>813</v>
      </c>
      <c r="AH11" s="208"/>
      <c r="AI11" s="222" t="s">
        <v>757</v>
      </c>
    </row>
    <row r="12" spans="1:36" x14ac:dyDescent="0.25">
      <c r="A12" s="5">
        <v>2015</v>
      </c>
      <c r="B12" s="5" t="s">
        <v>651</v>
      </c>
      <c r="C12" s="6" t="s">
        <v>61</v>
      </c>
      <c r="D12" s="6" t="s">
        <v>60</v>
      </c>
      <c r="E12" s="6" t="s">
        <v>66</v>
      </c>
      <c r="F12" s="6" t="s">
        <v>62</v>
      </c>
      <c r="G12" s="5"/>
      <c r="H12" s="6" t="s">
        <v>65</v>
      </c>
      <c r="I12" s="4" t="s">
        <v>486</v>
      </c>
      <c r="J12" s="5"/>
      <c r="K12" s="6" t="s">
        <v>63</v>
      </c>
      <c r="L12" s="5"/>
      <c r="M12" s="6" t="s">
        <v>64</v>
      </c>
      <c r="N12" s="20">
        <v>4800188</v>
      </c>
      <c r="O12" s="20">
        <v>4800188</v>
      </c>
      <c r="P12" s="19">
        <v>1440056</v>
      </c>
      <c r="Q12" s="6" t="s">
        <v>161</v>
      </c>
      <c r="R12" s="6" t="s">
        <v>39</v>
      </c>
      <c r="S12" s="6" t="s">
        <v>503</v>
      </c>
      <c r="T12" s="6" t="s">
        <v>11</v>
      </c>
      <c r="U12" s="6"/>
      <c r="V12" s="6"/>
      <c r="W12" s="5"/>
      <c r="X12" s="5"/>
      <c r="Y12" s="46"/>
      <c r="Z12" s="46"/>
      <c r="AA12" s="46"/>
      <c r="AB12" s="55">
        <v>33267</v>
      </c>
      <c r="AC12" s="57">
        <v>9.5</v>
      </c>
      <c r="AD12" s="7">
        <v>9434</v>
      </c>
      <c r="AE12" s="137">
        <v>0</v>
      </c>
      <c r="AF12" s="13"/>
      <c r="AG12" s="13"/>
      <c r="AH12" s="13"/>
      <c r="AI12" s="289" t="s">
        <v>797</v>
      </c>
    </row>
    <row r="13" spans="1:36" x14ac:dyDescent="0.25">
      <c r="A13" s="5">
        <v>2015</v>
      </c>
      <c r="B13" s="5" t="s">
        <v>651</v>
      </c>
      <c r="C13" s="6" t="s">
        <v>68</v>
      </c>
      <c r="D13" s="6" t="s">
        <v>60</v>
      </c>
      <c r="E13" s="6" t="s">
        <v>66</v>
      </c>
      <c r="F13" s="6" t="s">
        <v>62</v>
      </c>
      <c r="G13" s="5"/>
      <c r="H13" s="6" t="s">
        <v>65</v>
      </c>
      <c r="I13" s="4" t="s">
        <v>486</v>
      </c>
      <c r="J13" s="5"/>
      <c r="K13" s="6" t="s">
        <v>63</v>
      </c>
      <c r="L13" s="5"/>
      <c r="M13" s="6" t="s">
        <v>64</v>
      </c>
      <c r="N13" s="20">
        <v>29119284</v>
      </c>
      <c r="O13" s="20">
        <v>3978248</v>
      </c>
      <c r="P13" s="19">
        <v>1790212</v>
      </c>
      <c r="Q13" s="6" t="s">
        <v>161</v>
      </c>
      <c r="R13" s="6" t="s">
        <v>39</v>
      </c>
      <c r="S13" s="6" t="s">
        <v>40</v>
      </c>
      <c r="T13" s="6" t="s">
        <v>40</v>
      </c>
      <c r="U13" s="6"/>
      <c r="V13" s="6"/>
      <c r="W13" s="5"/>
      <c r="X13" s="5"/>
      <c r="Y13" s="46"/>
      <c r="Z13" s="46"/>
      <c r="AA13" s="46"/>
      <c r="AB13" s="55">
        <v>53872</v>
      </c>
      <c r="AC13" s="57">
        <v>100</v>
      </c>
      <c r="AD13" s="7">
        <v>15566</v>
      </c>
      <c r="AE13" s="137">
        <v>0</v>
      </c>
      <c r="AF13" s="5"/>
      <c r="AG13" s="5"/>
      <c r="AH13" s="5"/>
      <c r="AI13" s="290"/>
    </row>
    <row r="14" spans="1:36" s="182" customFormat="1" x14ac:dyDescent="0.25">
      <c r="A14" s="171">
        <v>2015</v>
      </c>
      <c r="B14" s="171" t="s">
        <v>651</v>
      </c>
      <c r="C14" s="172" t="s">
        <v>713</v>
      </c>
      <c r="D14" s="172" t="s">
        <v>69</v>
      </c>
      <c r="E14" s="172" t="s">
        <v>74</v>
      </c>
      <c r="F14" s="172" t="s">
        <v>70</v>
      </c>
      <c r="G14" s="171"/>
      <c r="H14" s="172" t="s">
        <v>73</v>
      </c>
      <c r="I14" s="172" t="s">
        <v>676</v>
      </c>
      <c r="J14" s="171"/>
      <c r="K14" s="172" t="s">
        <v>71</v>
      </c>
      <c r="L14" s="171"/>
      <c r="M14" s="172" t="s">
        <v>72</v>
      </c>
      <c r="N14" s="173">
        <v>1312000</v>
      </c>
      <c r="O14" s="173">
        <v>1062000</v>
      </c>
      <c r="P14" s="174">
        <v>400000</v>
      </c>
      <c r="Q14" s="172" t="s">
        <v>129</v>
      </c>
      <c r="R14" s="172" t="s">
        <v>39</v>
      </c>
      <c r="S14" s="175" t="s">
        <v>232</v>
      </c>
      <c r="T14" s="172" t="s">
        <v>11</v>
      </c>
      <c r="U14" s="172"/>
      <c r="V14" s="172"/>
      <c r="W14" s="171"/>
      <c r="X14" s="171"/>
      <c r="Y14" s="176"/>
      <c r="Z14" s="176"/>
      <c r="AA14" s="176"/>
      <c r="AB14" s="177">
        <v>11888</v>
      </c>
      <c r="AC14" s="178">
        <v>4.8</v>
      </c>
      <c r="AD14" s="179">
        <v>4000</v>
      </c>
      <c r="AE14" s="180">
        <v>0</v>
      </c>
      <c r="AF14" s="171"/>
      <c r="AG14" s="171"/>
      <c r="AH14" s="171" t="s">
        <v>813</v>
      </c>
      <c r="AI14" s="181" t="s">
        <v>796</v>
      </c>
    </row>
    <row r="15" spans="1:36" s="2" customFormat="1" x14ac:dyDescent="0.25">
      <c r="A15" s="5">
        <v>2015</v>
      </c>
      <c r="B15" s="5" t="s">
        <v>651</v>
      </c>
      <c r="C15" s="6" t="s">
        <v>713</v>
      </c>
      <c r="D15" s="6" t="s">
        <v>69</v>
      </c>
      <c r="E15" s="6" t="s">
        <v>74</v>
      </c>
      <c r="F15" s="6" t="s">
        <v>70</v>
      </c>
      <c r="G15" s="5"/>
      <c r="H15" s="6" t="s">
        <v>73</v>
      </c>
      <c r="I15" s="6" t="s">
        <v>676</v>
      </c>
      <c r="J15" s="5"/>
      <c r="K15" s="6" t="s">
        <v>71</v>
      </c>
      <c r="L15" s="5"/>
      <c r="M15" s="6" t="s">
        <v>72</v>
      </c>
      <c r="N15" s="20">
        <v>1062000</v>
      </c>
      <c r="O15" s="20">
        <v>1062000</v>
      </c>
      <c r="P15" s="19">
        <v>400000</v>
      </c>
      <c r="Q15" s="6" t="s">
        <v>131</v>
      </c>
      <c r="R15" s="6" t="s">
        <v>39</v>
      </c>
      <c r="S15" s="28" t="s">
        <v>232</v>
      </c>
      <c r="T15" s="6" t="s">
        <v>11</v>
      </c>
      <c r="U15" s="6"/>
      <c r="V15" s="6"/>
      <c r="W15" s="5"/>
      <c r="X15" s="5"/>
      <c r="Y15" s="46"/>
      <c r="Z15" s="46"/>
      <c r="AA15" s="46"/>
      <c r="AB15" s="55">
        <v>11888</v>
      </c>
      <c r="AC15" s="57">
        <v>4.8</v>
      </c>
      <c r="AD15" s="7">
        <v>4000</v>
      </c>
      <c r="AE15" s="137">
        <v>0</v>
      </c>
      <c r="AF15" s="5"/>
      <c r="AG15" s="5"/>
      <c r="AH15" s="5" t="s">
        <v>813</v>
      </c>
      <c r="AI15" s="29" t="s">
        <v>757</v>
      </c>
    </row>
    <row r="16" spans="1:36" s="2" customFormat="1" x14ac:dyDescent="0.25">
      <c r="A16" s="5">
        <v>2015</v>
      </c>
      <c r="B16" s="5" t="s">
        <v>525</v>
      </c>
      <c r="C16" s="6" t="s">
        <v>715</v>
      </c>
      <c r="D16" s="6" t="s">
        <v>76</v>
      </c>
      <c r="E16" s="6" t="s">
        <v>81</v>
      </c>
      <c r="F16" s="6" t="s">
        <v>77</v>
      </c>
      <c r="G16" s="5"/>
      <c r="H16" s="6" t="s">
        <v>80</v>
      </c>
      <c r="I16" s="6" t="s">
        <v>82</v>
      </c>
      <c r="J16" s="5"/>
      <c r="K16" s="6" t="s">
        <v>78</v>
      </c>
      <c r="L16" s="5"/>
      <c r="M16" s="6" t="s">
        <v>79</v>
      </c>
      <c r="N16" s="20">
        <v>1070181</v>
      </c>
      <c r="O16" s="20">
        <v>868358.9</v>
      </c>
      <c r="P16" s="19">
        <v>173671</v>
      </c>
      <c r="Q16" s="6"/>
      <c r="R16" s="6" t="s">
        <v>9</v>
      </c>
      <c r="S16" s="28" t="s">
        <v>241</v>
      </c>
      <c r="T16" s="6" t="s">
        <v>11</v>
      </c>
      <c r="U16" s="6"/>
      <c r="V16" s="6"/>
      <c r="W16" s="5"/>
      <c r="X16" s="5"/>
      <c r="Y16" s="46"/>
      <c r="Z16" s="46"/>
      <c r="AA16" s="46"/>
      <c r="AB16" s="55">
        <v>10500</v>
      </c>
      <c r="AC16" s="57">
        <v>2.7</v>
      </c>
      <c r="AD16" s="7">
        <v>2800</v>
      </c>
      <c r="AE16" s="137">
        <v>0</v>
      </c>
      <c r="AF16" s="5"/>
      <c r="AG16" s="5"/>
      <c r="AH16" s="5" t="s">
        <v>813</v>
      </c>
      <c r="AI16" s="29" t="s">
        <v>757</v>
      </c>
      <c r="AJ16" s="2" t="s">
        <v>798</v>
      </c>
    </row>
    <row r="17" spans="1:35" x14ac:dyDescent="0.25">
      <c r="A17" s="5">
        <v>2015</v>
      </c>
      <c r="B17" s="5" t="s">
        <v>525</v>
      </c>
      <c r="C17" s="6" t="s">
        <v>717</v>
      </c>
      <c r="D17" s="6" t="s">
        <v>83</v>
      </c>
      <c r="E17" s="6" t="s">
        <v>88</v>
      </c>
      <c r="F17" s="6" t="s">
        <v>84</v>
      </c>
      <c r="G17" s="5"/>
      <c r="H17" s="6" t="s">
        <v>87</v>
      </c>
      <c r="I17" s="6" t="s">
        <v>89</v>
      </c>
      <c r="J17" s="5"/>
      <c r="K17" s="6" t="s">
        <v>85</v>
      </c>
      <c r="L17" s="5"/>
      <c r="M17" s="6" t="s">
        <v>86</v>
      </c>
      <c r="N17" s="20">
        <v>324989</v>
      </c>
      <c r="O17" s="20">
        <v>324989</v>
      </c>
      <c r="P17" s="19">
        <v>104000</v>
      </c>
      <c r="Q17" s="6"/>
      <c r="R17" s="6" t="s">
        <v>9</v>
      </c>
      <c r="S17" s="6" t="s">
        <v>503</v>
      </c>
      <c r="T17" s="6" t="s">
        <v>90</v>
      </c>
      <c r="U17" s="6"/>
      <c r="V17" s="6"/>
      <c r="W17" s="5"/>
      <c r="X17" s="5"/>
      <c r="Y17" s="46"/>
      <c r="Z17" s="46"/>
      <c r="AA17" s="46"/>
      <c r="AB17" s="55">
        <v>650</v>
      </c>
      <c r="AC17" s="57">
        <v>0.12</v>
      </c>
      <c r="AD17" s="7">
        <v>30</v>
      </c>
      <c r="AE17" s="137">
        <v>0</v>
      </c>
      <c r="AF17" s="5"/>
      <c r="AG17" s="5"/>
      <c r="AH17" s="5"/>
      <c r="AI17" s="17" t="s">
        <v>757</v>
      </c>
    </row>
    <row r="18" spans="1:35" s="243" customFormat="1" x14ac:dyDescent="0.25">
      <c r="A18" s="232">
        <v>2015</v>
      </c>
      <c r="B18" s="232" t="s">
        <v>525</v>
      </c>
      <c r="C18" s="233" t="s">
        <v>719</v>
      </c>
      <c r="D18" s="233" t="s">
        <v>91</v>
      </c>
      <c r="E18" s="233" t="s">
        <v>96</v>
      </c>
      <c r="F18" s="233" t="s">
        <v>92</v>
      </c>
      <c r="G18" s="232"/>
      <c r="H18" s="233" t="s">
        <v>95</v>
      </c>
      <c r="I18" s="234" t="s">
        <v>236</v>
      </c>
      <c r="J18" s="232"/>
      <c r="K18" s="233" t="s">
        <v>93</v>
      </c>
      <c r="L18" s="232"/>
      <c r="M18" s="233" t="s">
        <v>94</v>
      </c>
      <c r="N18" s="235">
        <v>746320</v>
      </c>
      <c r="O18" s="235">
        <v>746320</v>
      </c>
      <c r="P18" s="236">
        <v>149264</v>
      </c>
      <c r="Q18" s="233"/>
      <c r="R18" s="233" t="s">
        <v>9</v>
      </c>
      <c r="S18" s="234" t="s">
        <v>241</v>
      </c>
      <c r="T18" s="233" t="s">
        <v>11</v>
      </c>
      <c r="U18" s="233"/>
      <c r="V18" s="233"/>
      <c r="W18" s="232"/>
      <c r="X18" s="232"/>
      <c r="Y18" s="237"/>
      <c r="Z18" s="237"/>
      <c r="AA18" s="237"/>
      <c r="AB18" s="238">
        <v>4184</v>
      </c>
      <c r="AC18" s="239">
        <v>0.48</v>
      </c>
      <c r="AD18" s="240">
        <v>1008</v>
      </c>
      <c r="AE18" s="241">
        <v>0</v>
      </c>
      <c r="AF18" s="232"/>
      <c r="AG18" s="232"/>
      <c r="AH18" s="232"/>
      <c r="AI18" s="242" t="s">
        <v>757</v>
      </c>
    </row>
    <row r="19" spans="1:35" s="243" customFormat="1" x14ac:dyDescent="0.25">
      <c r="A19" s="232">
        <v>2015</v>
      </c>
      <c r="B19" s="232" t="s">
        <v>525</v>
      </c>
      <c r="C19" s="233" t="s">
        <v>720</v>
      </c>
      <c r="D19" s="233" t="s">
        <v>97</v>
      </c>
      <c r="E19" s="233" t="s">
        <v>101</v>
      </c>
      <c r="F19" s="233" t="s">
        <v>98</v>
      </c>
      <c r="G19" s="232"/>
      <c r="H19" s="233" t="s">
        <v>100</v>
      </c>
      <c r="I19" s="233" t="s">
        <v>102</v>
      </c>
      <c r="J19" s="232"/>
      <c r="K19" s="233" t="s">
        <v>99</v>
      </c>
      <c r="L19" s="232"/>
      <c r="M19" s="233" t="s">
        <v>99</v>
      </c>
      <c r="N19" s="235">
        <v>1436570</v>
      </c>
      <c r="O19" s="235">
        <v>1436570</v>
      </c>
      <c r="P19" s="236">
        <v>444471</v>
      </c>
      <c r="Q19" s="233"/>
      <c r="R19" s="233" t="s">
        <v>99</v>
      </c>
      <c r="S19" s="233" t="s">
        <v>394</v>
      </c>
      <c r="T19" s="233" t="s">
        <v>11</v>
      </c>
      <c r="U19" s="233"/>
      <c r="V19" s="233"/>
      <c r="W19" s="232"/>
      <c r="X19" s="232"/>
      <c r="Y19" s="237"/>
      <c r="Z19" s="237"/>
      <c r="AA19" s="237"/>
      <c r="AB19" s="238">
        <v>13246</v>
      </c>
      <c r="AC19" s="239">
        <v>4.6399999999999997</v>
      </c>
      <c r="AD19" s="240">
        <v>2850</v>
      </c>
      <c r="AE19" s="241">
        <v>0</v>
      </c>
      <c r="AF19" s="232"/>
      <c r="AG19" s="232"/>
      <c r="AH19" s="232"/>
      <c r="AI19" s="244" t="s">
        <v>791</v>
      </c>
    </row>
    <row r="20" spans="1:35" x14ac:dyDescent="0.25">
      <c r="A20" s="5">
        <v>2015</v>
      </c>
      <c r="B20" s="5" t="s">
        <v>525</v>
      </c>
      <c r="C20" s="6" t="s">
        <v>722</v>
      </c>
      <c r="D20" s="6" t="s">
        <v>103</v>
      </c>
      <c r="E20" s="6" t="s">
        <v>108</v>
      </c>
      <c r="F20" s="6" t="s">
        <v>104</v>
      </c>
      <c r="G20" s="5"/>
      <c r="H20" s="6" t="s">
        <v>107</v>
      </c>
      <c r="I20" s="28" t="s">
        <v>322</v>
      </c>
      <c r="J20" s="5"/>
      <c r="K20" s="6" t="s">
        <v>105</v>
      </c>
      <c r="L20" s="5"/>
      <c r="M20" s="6" t="s">
        <v>106</v>
      </c>
      <c r="N20" s="20">
        <v>124953</v>
      </c>
      <c r="O20" s="20">
        <v>124953</v>
      </c>
      <c r="P20" s="19">
        <v>35391.5</v>
      </c>
      <c r="Q20" s="6"/>
      <c r="R20" s="6" t="s">
        <v>9</v>
      </c>
      <c r="S20" s="6" t="s">
        <v>503</v>
      </c>
      <c r="T20" s="6" t="s">
        <v>11</v>
      </c>
      <c r="U20" s="6"/>
      <c r="V20" s="6"/>
      <c r="W20" s="5"/>
      <c r="X20" s="5"/>
      <c r="Y20" s="46"/>
      <c r="Z20" s="46"/>
      <c r="AA20" s="46"/>
      <c r="AB20" s="55">
        <v>140</v>
      </c>
      <c r="AC20" s="57">
        <v>0.02</v>
      </c>
      <c r="AD20" s="7">
        <v>40</v>
      </c>
      <c r="AE20" s="137">
        <v>0</v>
      </c>
      <c r="AF20" s="5" t="s">
        <v>809</v>
      </c>
      <c r="AG20" s="5"/>
      <c r="AH20" s="5"/>
      <c r="AI20" s="168" t="s">
        <v>801</v>
      </c>
    </row>
    <row r="21" spans="1:35" x14ac:dyDescent="0.25">
      <c r="A21" s="5">
        <v>2015</v>
      </c>
      <c r="B21" s="5" t="s">
        <v>525</v>
      </c>
      <c r="C21" s="6" t="s">
        <v>723</v>
      </c>
      <c r="D21" s="6" t="s">
        <v>103</v>
      </c>
      <c r="E21" s="6" t="s">
        <v>108</v>
      </c>
      <c r="F21" s="6" t="s">
        <v>104</v>
      </c>
      <c r="G21" s="5"/>
      <c r="H21" s="6" t="s">
        <v>110</v>
      </c>
      <c r="I21" s="28" t="s">
        <v>322</v>
      </c>
      <c r="J21" s="5"/>
      <c r="K21" s="6" t="s">
        <v>105</v>
      </c>
      <c r="L21" s="5"/>
      <c r="M21" s="6" t="s">
        <v>109</v>
      </c>
      <c r="N21" s="20">
        <v>28975</v>
      </c>
      <c r="O21" s="20">
        <v>28975</v>
      </c>
      <c r="P21" s="19">
        <v>8316.5</v>
      </c>
      <c r="Q21" s="6"/>
      <c r="R21" s="6" t="s">
        <v>9</v>
      </c>
      <c r="S21" s="6" t="s">
        <v>503</v>
      </c>
      <c r="T21" s="6" t="s">
        <v>11</v>
      </c>
      <c r="U21" s="6"/>
      <c r="V21" s="6"/>
      <c r="W21" s="5"/>
      <c r="X21" s="5"/>
      <c r="Y21" s="46"/>
      <c r="Z21" s="46"/>
      <c r="AA21" s="46"/>
      <c r="AB21" s="55">
        <v>28</v>
      </c>
      <c r="AC21" s="57">
        <v>0.01</v>
      </c>
      <c r="AD21" s="7">
        <v>5</v>
      </c>
      <c r="AE21" s="137">
        <v>0</v>
      </c>
      <c r="AF21" s="5"/>
      <c r="AG21" s="5"/>
      <c r="AH21" s="5"/>
      <c r="AI21" s="168" t="s">
        <v>757</v>
      </c>
    </row>
    <row r="22" spans="1:35" x14ac:dyDescent="0.25">
      <c r="A22" s="5">
        <v>2015</v>
      </c>
      <c r="B22" s="5" t="s">
        <v>525</v>
      </c>
      <c r="C22" s="6" t="s">
        <v>724</v>
      </c>
      <c r="D22" s="6" t="s">
        <v>103</v>
      </c>
      <c r="E22" s="6" t="s">
        <v>108</v>
      </c>
      <c r="F22" s="6" t="s">
        <v>111</v>
      </c>
      <c r="G22" s="5"/>
      <c r="H22" s="6" t="s">
        <v>114</v>
      </c>
      <c r="I22" s="28" t="s">
        <v>322</v>
      </c>
      <c r="J22" s="5"/>
      <c r="K22" s="6" t="s">
        <v>112</v>
      </c>
      <c r="L22" s="5"/>
      <c r="M22" s="6" t="s">
        <v>113</v>
      </c>
      <c r="N22" s="20">
        <v>84700</v>
      </c>
      <c r="O22" s="20">
        <v>68200</v>
      </c>
      <c r="P22" s="19">
        <v>25630</v>
      </c>
      <c r="Q22" s="6"/>
      <c r="R22" s="6" t="s">
        <v>9</v>
      </c>
      <c r="S22" s="6" t="s">
        <v>15</v>
      </c>
      <c r="T22" s="6" t="s">
        <v>11</v>
      </c>
      <c r="U22" s="6"/>
      <c r="V22" s="6"/>
      <c r="W22" s="5"/>
      <c r="X22" s="5"/>
      <c r="Y22" s="46"/>
      <c r="Z22" s="46"/>
      <c r="AA22" s="46"/>
      <c r="AB22" s="55">
        <v>167</v>
      </c>
      <c r="AC22" s="57">
        <v>0.04</v>
      </c>
      <c r="AD22" s="7">
        <v>35</v>
      </c>
      <c r="AE22" s="137">
        <v>0</v>
      </c>
      <c r="AF22" s="5" t="s">
        <v>809</v>
      </c>
      <c r="AG22" s="5"/>
      <c r="AH22" s="5"/>
      <c r="AI22" s="168" t="s">
        <v>801</v>
      </c>
    </row>
    <row r="23" spans="1:35" x14ac:dyDescent="0.25">
      <c r="A23" s="28">
        <v>2017</v>
      </c>
      <c r="B23" s="5" t="s">
        <v>525</v>
      </c>
      <c r="C23" s="4" t="s">
        <v>526</v>
      </c>
      <c r="D23" s="4" t="s">
        <v>411</v>
      </c>
      <c r="E23" s="4" t="s">
        <v>25</v>
      </c>
      <c r="F23" s="4" t="s">
        <v>528</v>
      </c>
      <c r="G23" s="4" t="s">
        <v>192</v>
      </c>
      <c r="H23" s="4" t="s">
        <v>527</v>
      </c>
      <c r="I23" s="4" t="s">
        <v>412</v>
      </c>
      <c r="J23" s="4" t="s">
        <v>424</v>
      </c>
      <c r="K23" s="4" t="s">
        <v>425</v>
      </c>
      <c r="L23" s="4" t="s">
        <v>529</v>
      </c>
      <c r="M23" s="4" t="s">
        <v>530</v>
      </c>
      <c r="N23" s="19">
        <v>1752935</v>
      </c>
      <c r="O23" s="19">
        <v>1752935</v>
      </c>
      <c r="P23" s="19">
        <v>300000</v>
      </c>
      <c r="Q23" s="4"/>
      <c r="R23" s="4" t="s">
        <v>231</v>
      </c>
      <c r="S23" s="4" t="s">
        <v>40</v>
      </c>
      <c r="T23" s="4" t="s">
        <v>191</v>
      </c>
      <c r="U23" s="28" t="s">
        <v>344</v>
      </c>
      <c r="V23" s="28" t="s">
        <v>343</v>
      </c>
      <c r="W23" s="4">
        <v>100</v>
      </c>
      <c r="X23" s="4"/>
      <c r="Y23" s="46">
        <v>0</v>
      </c>
      <c r="Z23" s="46"/>
      <c r="AA23" s="46"/>
      <c r="AB23" s="46">
        <v>30362</v>
      </c>
      <c r="AC23" s="58">
        <v>3.7</v>
      </c>
      <c r="AD23" s="4">
        <v>5100</v>
      </c>
      <c r="AE23" s="138">
        <v>0</v>
      </c>
      <c r="AF23" s="28"/>
      <c r="AG23" s="28"/>
      <c r="AH23" s="28"/>
      <c r="AI23" s="168" t="s">
        <v>757</v>
      </c>
    </row>
    <row r="24" spans="1:35" x14ac:dyDescent="0.25">
      <c r="A24" s="28">
        <v>2017</v>
      </c>
      <c r="B24" s="28" t="s">
        <v>525</v>
      </c>
      <c r="C24" s="4" t="s">
        <v>531</v>
      </c>
      <c r="D24" s="4" t="s">
        <v>383</v>
      </c>
      <c r="E24" s="4" t="s">
        <v>108</v>
      </c>
      <c r="F24" s="4" t="s">
        <v>533</v>
      </c>
      <c r="G24" s="4" t="s">
        <v>192</v>
      </c>
      <c r="H24" s="4" t="s">
        <v>532</v>
      </c>
      <c r="I24" s="4" t="s">
        <v>384</v>
      </c>
      <c r="J24" s="4" t="s">
        <v>323</v>
      </c>
      <c r="K24" s="4" t="s">
        <v>324</v>
      </c>
      <c r="L24" s="4" t="s">
        <v>534</v>
      </c>
      <c r="M24" s="4" t="s">
        <v>535</v>
      </c>
      <c r="N24" s="19">
        <v>4451000</v>
      </c>
      <c r="O24" s="19">
        <v>534120</v>
      </c>
      <c r="P24" s="19">
        <v>106824</v>
      </c>
      <c r="Q24" s="4"/>
      <c r="R24" s="4" t="s">
        <v>231</v>
      </c>
      <c r="S24" s="6" t="s">
        <v>415</v>
      </c>
      <c r="T24" s="4" t="s">
        <v>191</v>
      </c>
      <c r="U24" s="28" t="s">
        <v>344</v>
      </c>
      <c r="V24" s="28" t="s">
        <v>347</v>
      </c>
      <c r="W24" s="4">
        <v>500</v>
      </c>
      <c r="X24" s="4"/>
      <c r="Y24" s="46">
        <v>0</v>
      </c>
      <c r="Z24" s="46"/>
      <c r="AA24" s="46"/>
      <c r="AB24" s="46">
        <v>9400</v>
      </c>
      <c r="AC24" s="58">
        <v>9.1999999999999993</v>
      </c>
      <c r="AD24" s="4">
        <v>3400</v>
      </c>
      <c r="AE24" s="138">
        <v>0</v>
      </c>
      <c r="AF24" s="28"/>
      <c r="AG24" s="28"/>
      <c r="AH24" s="28"/>
      <c r="AI24" s="170" t="s">
        <v>757</v>
      </c>
    </row>
    <row r="25" spans="1:35" s="198" customFormat="1" x14ac:dyDescent="0.25">
      <c r="A25" s="186">
        <v>2017</v>
      </c>
      <c r="B25" s="186" t="s">
        <v>651</v>
      </c>
      <c r="C25" s="199" t="s">
        <v>536</v>
      </c>
      <c r="D25" s="199" t="s">
        <v>380</v>
      </c>
      <c r="E25" s="199" t="s">
        <v>128</v>
      </c>
      <c r="F25" s="199" t="s">
        <v>538</v>
      </c>
      <c r="G25" s="199" t="s">
        <v>510</v>
      </c>
      <c r="H25" s="199" t="s">
        <v>537</v>
      </c>
      <c r="I25" s="199" t="s">
        <v>381</v>
      </c>
      <c r="J25" s="199" t="s">
        <v>367</v>
      </c>
      <c r="K25" s="199" t="s">
        <v>368</v>
      </c>
      <c r="L25" s="199" t="s">
        <v>369</v>
      </c>
      <c r="M25" s="199" t="s">
        <v>370</v>
      </c>
      <c r="N25" s="188">
        <v>390500</v>
      </c>
      <c r="O25" s="188">
        <v>390500</v>
      </c>
      <c r="P25" s="188">
        <v>156200</v>
      </c>
      <c r="Q25" s="199" t="s">
        <v>447</v>
      </c>
      <c r="R25" s="199" t="s">
        <v>231</v>
      </c>
      <c r="S25" s="199" t="s">
        <v>40</v>
      </c>
      <c r="T25" s="199" t="s">
        <v>191</v>
      </c>
      <c r="U25" s="186" t="s">
        <v>342</v>
      </c>
      <c r="V25" s="186" t="s">
        <v>343</v>
      </c>
      <c r="W25" s="199">
        <v>299</v>
      </c>
      <c r="X25" s="199"/>
      <c r="Y25" s="200">
        <v>0</v>
      </c>
      <c r="Z25" s="200"/>
      <c r="AA25" s="200"/>
      <c r="AB25" s="201">
        <v>85060</v>
      </c>
      <c r="AC25" s="202">
        <v>20</v>
      </c>
      <c r="AD25" s="199">
        <v>7314</v>
      </c>
      <c r="AE25" s="203">
        <v>0</v>
      </c>
      <c r="AF25" s="186"/>
      <c r="AG25" s="186"/>
      <c r="AH25" s="186"/>
      <c r="AI25" s="187" t="s">
        <v>794</v>
      </c>
    </row>
    <row r="26" spans="1:35" x14ac:dyDescent="0.25">
      <c r="A26" s="28">
        <v>2017</v>
      </c>
      <c r="B26" s="28" t="s">
        <v>651</v>
      </c>
      <c r="C26" s="4" t="s">
        <v>539</v>
      </c>
      <c r="D26" s="4" t="s">
        <v>380</v>
      </c>
      <c r="E26" s="4" t="s">
        <v>128</v>
      </c>
      <c r="F26" s="4" t="s">
        <v>541</v>
      </c>
      <c r="G26" s="4" t="s">
        <v>509</v>
      </c>
      <c r="H26" s="4" t="s">
        <v>540</v>
      </c>
      <c r="I26" s="4" t="s">
        <v>381</v>
      </c>
      <c r="J26" s="4" t="s">
        <v>237</v>
      </c>
      <c r="K26" s="4" t="s">
        <v>238</v>
      </c>
      <c r="L26" s="4" t="s">
        <v>542</v>
      </c>
      <c r="M26" s="4" t="s">
        <v>543</v>
      </c>
      <c r="N26" s="19">
        <v>2497642</v>
      </c>
      <c r="O26" s="19">
        <v>2322242</v>
      </c>
      <c r="P26" s="19">
        <v>500000</v>
      </c>
      <c r="Q26" s="4" t="s">
        <v>428</v>
      </c>
      <c r="R26" s="6" t="s">
        <v>39</v>
      </c>
      <c r="S26" s="4" t="s">
        <v>40</v>
      </c>
      <c r="T26" s="4" t="s">
        <v>191</v>
      </c>
      <c r="U26" s="28" t="s">
        <v>342</v>
      </c>
      <c r="V26" s="28" t="s">
        <v>343</v>
      </c>
      <c r="W26" s="4">
        <v>299</v>
      </c>
      <c r="X26" s="4"/>
      <c r="Y26" s="46">
        <v>0</v>
      </c>
      <c r="Z26" s="46"/>
      <c r="AA26" s="46"/>
      <c r="AB26" s="46">
        <v>103580</v>
      </c>
      <c r="AC26" s="58">
        <v>24</v>
      </c>
      <c r="AD26" s="4">
        <v>25682</v>
      </c>
      <c r="AE26" s="138">
        <v>0</v>
      </c>
      <c r="AF26" s="28"/>
      <c r="AG26" s="28"/>
      <c r="AH26" s="28"/>
      <c r="AI26" s="17" t="s">
        <v>757</v>
      </c>
    </row>
    <row r="27" spans="1:35" x14ac:dyDescent="0.25">
      <c r="A27" s="28">
        <v>2017</v>
      </c>
      <c r="B27" s="28" t="s">
        <v>525</v>
      </c>
      <c r="C27" s="4" t="s">
        <v>544</v>
      </c>
      <c r="D27" s="4" t="s">
        <v>380</v>
      </c>
      <c r="E27" s="4" t="s">
        <v>128</v>
      </c>
      <c r="F27" s="4" t="s">
        <v>546</v>
      </c>
      <c r="G27" s="4" t="s">
        <v>509</v>
      </c>
      <c r="H27" s="4" t="s">
        <v>545</v>
      </c>
      <c r="I27" s="4" t="s">
        <v>381</v>
      </c>
      <c r="J27" s="4" t="s">
        <v>367</v>
      </c>
      <c r="K27" s="4" t="s">
        <v>368</v>
      </c>
      <c r="L27" s="4" t="s">
        <v>369</v>
      </c>
      <c r="M27" s="4" t="s">
        <v>370</v>
      </c>
      <c r="N27" s="19">
        <v>80500</v>
      </c>
      <c r="O27" s="19">
        <v>80500</v>
      </c>
      <c r="P27" s="19">
        <v>32200</v>
      </c>
      <c r="Q27" s="4"/>
      <c r="R27" s="4" t="s">
        <v>231</v>
      </c>
      <c r="S27" s="6" t="s">
        <v>503</v>
      </c>
      <c r="T27" s="4" t="s">
        <v>191</v>
      </c>
      <c r="U27" s="28" t="s">
        <v>344</v>
      </c>
      <c r="V27" s="28" t="s">
        <v>347</v>
      </c>
      <c r="W27" s="4">
        <v>100</v>
      </c>
      <c r="X27" s="4"/>
      <c r="Y27" s="46">
        <v>0</v>
      </c>
      <c r="Z27" s="46"/>
      <c r="AA27" s="46"/>
      <c r="AB27" s="46">
        <v>1280</v>
      </c>
      <c r="AC27" s="58">
        <v>1.24</v>
      </c>
      <c r="AD27" s="4">
        <v>320</v>
      </c>
      <c r="AE27" s="138">
        <v>0</v>
      </c>
      <c r="AF27" s="28"/>
      <c r="AG27" s="28"/>
      <c r="AH27" s="28"/>
      <c r="AI27" s="17" t="s">
        <v>757</v>
      </c>
    </row>
    <row r="28" spans="1:35" s="243" customFormat="1" ht="15.75" customHeight="1" x14ac:dyDescent="0.25">
      <c r="A28" s="234">
        <v>2017</v>
      </c>
      <c r="B28" s="234" t="s">
        <v>525</v>
      </c>
      <c r="C28" s="248" t="s">
        <v>547</v>
      </c>
      <c r="D28" s="248" t="s">
        <v>385</v>
      </c>
      <c r="E28" s="248" t="s">
        <v>405</v>
      </c>
      <c r="F28" s="248" t="s">
        <v>549</v>
      </c>
      <c r="G28" s="248" t="s">
        <v>192</v>
      </c>
      <c r="H28" s="248" t="s">
        <v>548</v>
      </c>
      <c r="I28" s="233" t="s">
        <v>388</v>
      </c>
      <c r="J28" s="248" t="s">
        <v>550</v>
      </c>
      <c r="K28" s="248" t="s">
        <v>551</v>
      </c>
      <c r="L28" s="248" t="s">
        <v>552</v>
      </c>
      <c r="M28" s="248" t="s">
        <v>553</v>
      </c>
      <c r="N28" s="236">
        <v>312948</v>
      </c>
      <c r="O28" s="236">
        <v>312948</v>
      </c>
      <c r="P28" s="236">
        <v>62500</v>
      </c>
      <c r="Q28" s="248"/>
      <c r="R28" s="248" t="s">
        <v>231</v>
      </c>
      <c r="S28" s="233" t="s">
        <v>394</v>
      </c>
      <c r="T28" s="248" t="s">
        <v>191</v>
      </c>
      <c r="U28" s="234" t="s">
        <v>344</v>
      </c>
      <c r="V28" s="234" t="s">
        <v>347</v>
      </c>
      <c r="W28" s="248">
        <v>100</v>
      </c>
      <c r="X28" s="248"/>
      <c r="Y28" s="237">
        <v>0</v>
      </c>
      <c r="Z28" s="237"/>
      <c r="AA28" s="237"/>
      <c r="AB28" s="237">
        <v>3923</v>
      </c>
      <c r="AC28" s="256">
        <v>1.25</v>
      </c>
      <c r="AD28" s="248">
        <v>1020</v>
      </c>
      <c r="AE28" s="257">
        <v>0</v>
      </c>
      <c r="AF28" s="234"/>
      <c r="AG28" s="234"/>
      <c r="AH28" s="234"/>
      <c r="AI28" s="242" t="s">
        <v>757</v>
      </c>
    </row>
    <row r="29" spans="1:35" x14ac:dyDescent="0.25">
      <c r="A29" s="28">
        <v>2017</v>
      </c>
      <c r="B29" s="28" t="s">
        <v>525</v>
      </c>
      <c r="C29" s="4" t="s">
        <v>554</v>
      </c>
      <c r="D29" s="4" t="s">
        <v>402</v>
      </c>
      <c r="E29" s="4" t="s">
        <v>280</v>
      </c>
      <c r="F29" s="4" t="s">
        <v>281</v>
      </c>
      <c r="G29" s="4" t="s">
        <v>556</v>
      </c>
      <c r="H29" s="4" t="s">
        <v>555</v>
      </c>
      <c r="I29" s="4" t="s">
        <v>403</v>
      </c>
      <c r="J29" s="4" t="s">
        <v>283</v>
      </c>
      <c r="K29" s="4" t="s">
        <v>284</v>
      </c>
      <c r="L29" s="4" t="s">
        <v>285</v>
      </c>
      <c r="M29" s="4" t="s">
        <v>286</v>
      </c>
      <c r="N29" s="19">
        <v>264137.8</v>
      </c>
      <c r="O29" s="19">
        <v>264137.8</v>
      </c>
      <c r="P29" s="19">
        <v>79241</v>
      </c>
      <c r="Q29" s="4"/>
      <c r="R29" s="4" t="s">
        <v>231</v>
      </c>
      <c r="S29" s="28" t="s">
        <v>232</v>
      </c>
      <c r="T29" s="4" t="s">
        <v>191</v>
      </c>
      <c r="U29" s="28" t="s">
        <v>344</v>
      </c>
      <c r="V29" s="28" t="s">
        <v>347</v>
      </c>
      <c r="W29" s="4">
        <v>500</v>
      </c>
      <c r="X29" s="4"/>
      <c r="Y29" s="46">
        <v>0</v>
      </c>
      <c r="Z29" s="46"/>
      <c r="AA29" s="46"/>
      <c r="AB29" s="46">
        <v>775</v>
      </c>
      <c r="AC29" s="58">
        <v>0.3</v>
      </c>
      <c r="AD29" s="4">
        <v>88</v>
      </c>
      <c r="AE29" s="138">
        <v>0</v>
      </c>
      <c r="AF29" s="28"/>
      <c r="AG29" s="28"/>
      <c r="AH29" s="28"/>
      <c r="AI29" s="17" t="s">
        <v>757</v>
      </c>
    </row>
    <row r="30" spans="1:35" x14ac:dyDescent="0.25">
      <c r="A30" s="28">
        <v>2017</v>
      </c>
      <c r="B30" s="28" t="s">
        <v>525</v>
      </c>
      <c r="C30" s="4" t="s">
        <v>557</v>
      </c>
      <c r="D30" s="4" t="s">
        <v>411</v>
      </c>
      <c r="E30" s="4" t="s">
        <v>290</v>
      </c>
      <c r="F30" s="4" t="s">
        <v>559</v>
      </c>
      <c r="G30" s="4" t="s">
        <v>192</v>
      </c>
      <c r="H30" s="4" t="s">
        <v>558</v>
      </c>
      <c r="I30" s="4" t="s">
        <v>292</v>
      </c>
      <c r="J30" s="4"/>
      <c r="K30" s="4"/>
      <c r="L30" s="4"/>
      <c r="M30" s="4"/>
      <c r="N30" s="19">
        <v>54866</v>
      </c>
      <c r="O30" s="19">
        <v>42276</v>
      </c>
      <c r="P30" s="19">
        <v>21138</v>
      </c>
      <c r="Q30" s="4"/>
      <c r="R30" s="4" t="s">
        <v>231</v>
      </c>
      <c r="S30" s="6" t="s">
        <v>503</v>
      </c>
      <c r="T30" s="4" t="s">
        <v>191</v>
      </c>
      <c r="U30" s="28" t="s">
        <v>344</v>
      </c>
      <c r="V30" s="28" t="s">
        <v>347</v>
      </c>
      <c r="W30" s="4">
        <v>299</v>
      </c>
      <c r="X30" s="4"/>
      <c r="Y30" s="46">
        <v>0</v>
      </c>
      <c r="Z30" s="46"/>
      <c r="AA30" s="46"/>
      <c r="AB30" s="46">
        <v>340</v>
      </c>
      <c r="AC30" s="58">
        <v>0.7</v>
      </c>
      <c r="AD30" s="4">
        <v>82</v>
      </c>
      <c r="AE30" s="138">
        <v>0</v>
      </c>
      <c r="AF30" s="28"/>
      <c r="AG30" s="28"/>
      <c r="AH30" s="28"/>
      <c r="AI30" s="17" t="s">
        <v>757</v>
      </c>
    </row>
    <row r="31" spans="1:35" x14ac:dyDescent="0.25">
      <c r="A31" s="28">
        <v>2017</v>
      </c>
      <c r="B31" s="28" t="s">
        <v>651</v>
      </c>
      <c r="C31" s="4" t="s">
        <v>460</v>
      </c>
      <c r="D31" s="4" t="s">
        <v>395</v>
      </c>
      <c r="E31" s="4" t="s">
        <v>452</v>
      </c>
      <c r="F31" s="4" t="s">
        <v>462</v>
      </c>
      <c r="G31" s="4" t="s">
        <v>192</v>
      </c>
      <c r="H31" s="4" t="s">
        <v>461</v>
      </c>
      <c r="I31" s="4" t="s">
        <v>397</v>
      </c>
      <c r="J31" s="4" t="s">
        <v>298</v>
      </c>
      <c r="K31" s="4" t="s">
        <v>463</v>
      </c>
      <c r="L31" s="4" t="s">
        <v>464</v>
      </c>
      <c r="M31" s="4" t="s">
        <v>465</v>
      </c>
      <c r="N31" s="19">
        <v>1200000</v>
      </c>
      <c r="O31" s="19">
        <v>1200000</v>
      </c>
      <c r="P31" s="19">
        <v>240000</v>
      </c>
      <c r="Q31" s="4" t="s">
        <v>460</v>
      </c>
      <c r="R31" s="6" t="s">
        <v>39</v>
      </c>
      <c r="S31" s="4" t="s">
        <v>40</v>
      </c>
      <c r="T31" s="4" t="s">
        <v>191</v>
      </c>
      <c r="U31" s="28" t="s">
        <v>342</v>
      </c>
      <c r="V31" s="28" t="s">
        <v>343</v>
      </c>
      <c r="W31" s="4">
        <v>199</v>
      </c>
      <c r="X31" s="4"/>
      <c r="Y31" s="46">
        <v>0</v>
      </c>
      <c r="Z31" s="46"/>
      <c r="AA31" s="46"/>
      <c r="AB31" s="46">
        <v>7739</v>
      </c>
      <c r="AC31" s="58">
        <v>7</v>
      </c>
      <c r="AD31" s="4">
        <v>2034</v>
      </c>
      <c r="AE31" s="138">
        <v>0</v>
      </c>
      <c r="AF31" s="28"/>
      <c r="AG31" s="28"/>
      <c r="AH31" s="28"/>
      <c r="AI31" s="17" t="s">
        <v>757</v>
      </c>
    </row>
    <row r="32" spans="1:35" x14ac:dyDescent="0.25">
      <c r="A32" s="28">
        <v>2017</v>
      </c>
      <c r="B32" s="28" t="s">
        <v>651</v>
      </c>
      <c r="C32" s="4" t="s">
        <v>434</v>
      </c>
      <c r="D32" s="4" t="s">
        <v>380</v>
      </c>
      <c r="E32" s="4" t="s">
        <v>128</v>
      </c>
      <c r="F32" s="4" t="s">
        <v>436</v>
      </c>
      <c r="G32" s="4" t="s">
        <v>509</v>
      </c>
      <c r="H32" s="4" t="s">
        <v>435</v>
      </c>
      <c r="I32" s="4" t="s">
        <v>381</v>
      </c>
      <c r="J32" s="4" t="s">
        <v>237</v>
      </c>
      <c r="K32" s="4" t="s">
        <v>238</v>
      </c>
      <c r="L32" s="4" t="s">
        <v>437</v>
      </c>
      <c r="M32" s="4" t="s">
        <v>438</v>
      </c>
      <c r="N32" s="19">
        <v>441845</v>
      </c>
      <c r="O32" s="19">
        <v>331845</v>
      </c>
      <c r="P32" s="19">
        <v>165922</v>
      </c>
      <c r="Q32" s="4" t="s">
        <v>434</v>
      </c>
      <c r="R32" s="6" t="s">
        <v>39</v>
      </c>
      <c r="S32" s="28" t="s">
        <v>232</v>
      </c>
      <c r="T32" s="4" t="s">
        <v>191</v>
      </c>
      <c r="U32" s="28" t="s">
        <v>342</v>
      </c>
      <c r="V32" s="28" t="s">
        <v>343</v>
      </c>
      <c r="W32" s="4">
        <v>100</v>
      </c>
      <c r="X32" s="4" t="s">
        <v>770</v>
      </c>
      <c r="Y32" s="46">
        <v>385</v>
      </c>
      <c r="Z32" s="46"/>
      <c r="AA32" s="46"/>
      <c r="AB32" s="46">
        <v>1733</v>
      </c>
      <c r="AC32" s="58">
        <v>1</v>
      </c>
      <c r="AD32" s="4">
        <v>149</v>
      </c>
      <c r="AE32" s="138">
        <v>0</v>
      </c>
      <c r="AF32" s="28"/>
      <c r="AG32" s="28"/>
      <c r="AH32" s="28"/>
      <c r="AI32" s="17" t="s">
        <v>757</v>
      </c>
    </row>
    <row r="33" spans="1:35" x14ac:dyDescent="0.25">
      <c r="A33" s="28">
        <v>2017</v>
      </c>
      <c r="B33" s="28" t="s">
        <v>525</v>
      </c>
      <c r="C33" s="4" t="s">
        <v>560</v>
      </c>
      <c r="D33" s="4" t="s">
        <v>375</v>
      </c>
      <c r="E33" s="4" t="s">
        <v>49</v>
      </c>
      <c r="F33" s="4" t="s">
        <v>216</v>
      </c>
      <c r="G33" s="4" t="s">
        <v>556</v>
      </c>
      <c r="H33" s="4" t="s">
        <v>561</v>
      </c>
      <c r="I33" s="4" t="s">
        <v>376</v>
      </c>
      <c r="J33" s="4" t="s">
        <v>377</v>
      </c>
      <c r="K33" s="4" t="s">
        <v>378</v>
      </c>
      <c r="L33" s="4" t="s">
        <v>562</v>
      </c>
      <c r="M33" s="4" t="s">
        <v>563</v>
      </c>
      <c r="N33" s="19">
        <v>63474</v>
      </c>
      <c r="O33" s="19">
        <v>26486</v>
      </c>
      <c r="P33" s="19">
        <v>7945</v>
      </c>
      <c r="Q33" s="4"/>
      <c r="R33" s="4" t="s">
        <v>231</v>
      </c>
      <c r="S33" s="6" t="s">
        <v>503</v>
      </c>
      <c r="T33" s="4" t="s">
        <v>191</v>
      </c>
      <c r="U33" s="28" t="s">
        <v>344</v>
      </c>
      <c r="V33" s="28" t="s">
        <v>347</v>
      </c>
      <c r="W33" s="4">
        <v>100</v>
      </c>
      <c r="X33" s="4"/>
      <c r="Y33" s="46">
        <v>0</v>
      </c>
      <c r="Z33" s="46"/>
      <c r="AA33" s="46"/>
      <c r="AB33" s="46">
        <v>447</v>
      </c>
      <c r="AC33" s="58">
        <v>0.25</v>
      </c>
      <c r="AD33" s="4">
        <v>134</v>
      </c>
      <c r="AE33" s="138">
        <v>0</v>
      </c>
      <c r="AF33" s="28"/>
      <c r="AG33" s="28"/>
      <c r="AH33" s="28"/>
      <c r="AI33" s="17" t="s">
        <v>757</v>
      </c>
    </row>
    <row r="34" spans="1:35" x14ac:dyDescent="0.25">
      <c r="A34" s="28">
        <v>2017</v>
      </c>
      <c r="B34" s="28" t="s">
        <v>525</v>
      </c>
      <c r="C34" s="4" t="s">
        <v>564</v>
      </c>
      <c r="D34" s="4" t="s">
        <v>402</v>
      </c>
      <c r="E34" s="4" t="s">
        <v>280</v>
      </c>
      <c r="F34" s="4" t="s">
        <v>566</v>
      </c>
      <c r="G34" s="4" t="s">
        <v>556</v>
      </c>
      <c r="H34" s="4" t="s">
        <v>565</v>
      </c>
      <c r="I34" s="4" t="s">
        <v>403</v>
      </c>
      <c r="J34" s="4" t="s">
        <v>409</v>
      </c>
      <c r="K34" s="4" t="s">
        <v>410</v>
      </c>
      <c r="L34" s="4" t="s">
        <v>567</v>
      </c>
      <c r="M34" s="4" t="s">
        <v>568</v>
      </c>
      <c r="N34" s="19">
        <v>124095.3</v>
      </c>
      <c r="O34" s="19">
        <v>124095.3</v>
      </c>
      <c r="P34" s="19">
        <v>37228</v>
      </c>
      <c r="Q34" s="4"/>
      <c r="R34" s="4" t="s">
        <v>231</v>
      </c>
      <c r="S34" s="28" t="s">
        <v>202</v>
      </c>
      <c r="T34" s="4" t="s">
        <v>191</v>
      </c>
      <c r="U34" s="28" t="s">
        <v>344</v>
      </c>
      <c r="V34" s="28" t="s">
        <v>347</v>
      </c>
      <c r="W34" s="4">
        <v>199</v>
      </c>
      <c r="X34" s="4"/>
      <c r="Y34" s="46">
        <v>0</v>
      </c>
      <c r="Z34" s="46"/>
      <c r="AA34" s="46"/>
      <c r="AB34" s="46">
        <v>152</v>
      </c>
      <c r="AC34" s="58">
        <v>0.45</v>
      </c>
      <c r="AD34" s="4">
        <v>37</v>
      </c>
      <c r="AE34" s="138">
        <v>0</v>
      </c>
      <c r="AF34" s="28"/>
      <c r="AG34" s="28"/>
      <c r="AH34" s="28"/>
      <c r="AI34" s="17" t="s">
        <v>757</v>
      </c>
    </row>
    <row r="35" spans="1:35" x14ac:dyDescent="0.25">
      <c r="A35" s="28">
        <v>2017</v>
      </c>
      <c r="B35" s="28" t="s">
        <v>525</v>
      </c>
      <c r="C35" s="4" t="s">
        <v>569</v>
      </c>
      <c r="D35" s="4" t="s">
        <v>402</v>
      </c>
      <c r="E35" s="4" t="s">
        <v>280</v>
      </c>
      <c r="F35" s="4" t="s">
        <v>571</v>
      </c>
      <c r="G35" s="4" t="s">
        <v>192</v>
      </c>
      <c r="H35" s="4" t="s">
        <v>570</v>
      </c>
      <c r="I35" s="4" t="s">
        <v>403</v>
      </c>
      <c r="J35" s="4" t="s">
        <v>572</v>
      </c>
      <c r="K35" s="4" t="s">
        <v>573</v>
      </c>
      <c r="L35" s="4" t="s">
        <v>574</v>
      </c>
      <c r="M35" s="4" t="s">
        <v>575</v>
      </c>
      <c r="N35" s="19">
        <v>1200000</v>
      </c>
      <c r="O35" s="19">
        <v>1200000</v>
      </c>
      <c r="P35" s="19">
        <v>360000</v>
      </c>
      <c r="Q35" s="4"/>
      <c r="R35" s="4" t="s">
        <v>231</v>
      </c>
      <c r="S35" s="28" t="s">
        <v>202</v>
      </c>
      <c r="T35" s="4" t="s">
        <v>191</v>
      </c>
      <c r="U35" s="28" t="s">
        <v>344</v>
      </c>
      <c r="V35" s="28" t="s">
        <v>347</v>
      </c>
      <c r="W35" s="4">
        <v>199</v>
      </c>
      <c r="X35" s="4"/>
      <c r="Y35" s="46">
        <v>0</v>
      </c>
      <c r="Z35" s="46"/>
      <c r="AA35" s="46"/>
      <c r="AB35" s="46">
        <v>8708</v>
      </c>
      <c r="AC35" s="58">
        <v>1.75</v>
      </c>
      <c r="AD35" s="4">
        <v>2092</v>
      </c>
      <c r="AE35" s="138">
        <v>0</v>
      </c>
      <c r="AF35" s="28"/>
      <c r="AG35" s="28"/>
      <c r="AH35" s="28"/>
      <c r="AI35" s="17" t="s">
        <v>757</v>
      </c>
    </row>
    <row r="36" spans="1:35" x14ac:dyDescent="0.25">
      <c r="A36" s="28">
        <v>2017</v>
      </c>
      <c r="B36" s="28" t="s">
        <v>525</v>
      </c>
      <c r="C36" s="4" t="s">
        <v>576</v>
      </c>
      <c r="D36" s="4" t="s">
        <v>402</v>
      </c>
      <c r="E36" s="4" t="s">
        <v>280</v>
      </c>
      <c r="F36" s="4" t="s">
        <v>196</v>
      </c>
      <c r="G36" s="4" t="s">
        <v>192</v>
      </c>
      <c r="H36" s="4" t="s">
        <v>577</v>
      </c>
      <c r="I36" s="4" t="s">
        <v>403</v>
      </c>
      <c r="J36" s="4" t="s">
        <v>572</v>
      </c>
      <c r="K36" s="4" t="s">
        <v>573</v>
      </c>
      <c r="L36" s="4" t="s">
        <v>578</v>
      </c>
      <c r="M36" s="4" t="s">
        <v>579</v>
      </c>
      <c r="N36" s="19">
        <v>609066</v>
      </c>
      <c r="O36" s="19">
        <v>609066</v>
      </c>
      <c r="P36" s="19">
        <v>182719</v>
      </c>
      <c r="Q36" s="4"/>
      <c r="R36" s="4" t="s">
        <v>231</v>
      </c>
      <c r="S36" s="28" t="s">
        <v>202</v>
      </c>
      <c r="T36" s="4" t="s">
        <v>191</v>
      </c>
      <c r="U36" s="28" t="s">
        <v>344</v>
      </c>
      <c r="V36" s="28" t="s">
        <v>347</v>
      </c>
      <c r="W36" s="4">
        <v>100</v>
      </c>
      <c r="X36" s="4" t="s">
        <v>770</v>
      </c>
      <c r="Y36" s="46">
        <v>1646</v>
      </c>
      <c r="Z36" s="46"/>
      <c r="AA36" s="46"/>
      <c r="AB36" s="46">
        <v>6603</v>
      </c>
      <c r="AC36" s="58">
        <v>1.5</v>
      </c>
      <c r="AD36" s="4">
        <v>1624</v>
      </c>
      <c r="AE36" s="138">
        <v>0</v>
      </c>
      <c r="AF36" s="28"/>
      <c r="AG36" s="28"/>
      <c r="AH36" s="28"/>
      <c r="AI36" s="17" t="s">
        <v>757</v>
      </c>
    </row>
    <row r="37" spans="1:35" x14ac:dyDescent="0.25">
      <c r="A37" s="28">
        <v>2017</v>
      </c>
      <c r="B37" s="28" t="s">
        <v>525</v>
      </c>
      <c r="C37" s="4" t="s">
        <v>580</v>
      </c>
      <c r="D37" s="4" t="s">
        <v>402</v>
      </c>
      <c r="E37" s="4" t="s">
        <v>280</v>
      </c>
      <c r="F37" s="4" t="s">
        <v>196</v>
      </c>
      <c r="G37" s="4" t="s">
        <v>556</v>
      </c>
      <c r="H37" s="4" t="s">
        <v>581</v>
      </c>
      <c r="I37" s="4" t="s">
        <v>403</v>
      </c>
      <c r="J37" s="4" t="s">
        <v>572</v>
      </c>
      <c r="K37" s="4" t="s">
        <v>573</v>
      </c>
      <c r="L37" s="4" t="s">
        <v>582</v>
      </c>
      <c r="M37" s="4" t="s">
        <v>583</v>
      </c>
      <c r="N37" s="19">
        <v>1454505</v>
      </c>
      <c r="O37" s="19">
        <v>1454505</v>
      </c>
      <c r="P37" s="19">
        <v>436351</v>
      </c>
      <c r="Q37" s="4"/>
      <c r="R37" s="4" t="s">
        <v>231</v>
      </c>
      <c r="S37" s="28" t="s">
        <v>232</v>
      </c>
      <c r="T37" s="4" t="s">
        <v>191</v>
      </c>
      <c r="U37" s="28" t="s">
        <v>344</v>
      </c>
      <c r="V37" s="28" t="s">
        <v>347</v>
      </c>
      <c r="W37" s="4">
        <v>499</v>
      </c>
      <c r="X37" s="4"/>
      <c r="Y37" s="46">
        <v>0</v>
      </c>
      <c r="Z37" s="46"/>
      <c r="AA37" s="46"/>
      <c r="AB37" s="46">
        <v>17873</v>
      </c>
      <c r="AC37" s="58">
        <v>3.1</v>
      </c>
      <c r="AD37" s="4">
        <v>4468</v>
      </c>
      <c r="AE37" s="138">
        <v>0</v>
      </c>
      <c r="AF37" s="28"/>
      <c r="AG37" s="28"/>
      <c r="AH37" s="28"/>
      <c r="AI37" s="17" t="s">
        <v>757</v>
      </c>
    </row>
    <row r="38" spans="1:35" x14ac:dyDescent="0.25">
      <c r="A38" s="28">
        <v>2017</v>
      </c>
      <c r="B38" s="28" t="s">
        <v>651</v>
      </c>
      <c r="C38" s="4" t="s">
        <v>477</v>
      </c>
      <c r="D38" s="4" t="s">
        <v>385</v>
      </c>
      <c r="E38" s="4" t="s">
        <v>386</v>
      </c>
      <c r="F38" s="4" t="s">
        <v>387</v>
      </c>
      <c r="G38" s="4" t="s">
        <v>509</v>
      </c>
      <c r="H38" s="4" t="s">
        <v>478</v>
      </c>
      <c r="I38" s="6" t="s">
        <v>388</v>
      </c>
      <c r="J38" s="4" t="s">
        <v>389</v>
      </c>
      <c r="K38" s="4" t="s">
        <v>390</v>
      </c>
      <c r="L38" s="4" t="s">
        <v>479</v>
      </c>
      <c r="M38" s="4" t="s">
        <v>480</v>
      </c>
      <c r="N38" s="19">
        <v>1732805</v>
      </c>
      <c r="O38" s="19">
        <v>1732805</v>
      </c>
      <c r="P38" s="19">
        <v>244594</v>
      </c>
      <c r="Q38" s="4" t="s">
        <v>477</v>
      </c>
      <c r="R38" s="6" t="s">
        <v>39</v>
      </c>
      <c r="S38" s="6" t="s">
        <v>394</v>
      </c>
      <c r="T38" s="4" t="s">
        <v>191</v>
      </c>
      <c r="U38" s="28" t="s">
        <v>342</v>
      </c>
      <c r="V38" s="28" t="s">
        <v>343</v>
      </c>
      <c r="W38" s="4">
        <v>100</v>
      </c>
      <c r="X38" s="4"/>
      <c r="Y38" s="46">
        <v>0</v>
      </c>
      <c r="Z38" s="46"/>
      <c r="AA38" s="46"/>
      <c r="AB38" s="46">
        <v>19522</v>
      </c>
      <c r="AC38" s="58">
        <v>9.3000000000000007</v>
      </c>
      <c r="AD38" s="4">
        <v>3241</v>
      </c>
      <c r="AE38" s="138">
        <v>0</v>
      </c>
      <c r="AF38" s="28"/>
      <c r="AG38" s="28"/>
      <c r="AH38" s="28"/>
      <c r="AI38" s="17" t="s">
        <v>757</v>
      </c>
    </row>
    <row r="39" spans="1:35" x14ac:dyDescent="0.25">
      <c r="A39" s="28">
        <v>2017</v>
      </c>
      <c r="B39" s="28" t="s">
        <v>525</v>
      </c>
      <c r="C39" s="4" t="s">
        <v>584</v>
      </c>
      <c r="D39" s="4" t="s">
        <v>395</v>
      </c>
      <c r="E39" s="4" t="s">
        <v>150</v>
      </c>
      <c r="F39" s="4" t="s">
        <v>586</v>
      </c>
      <c r="G39" s="4" t="s">
        <v>556</v>
      </c>
      <c r="H39" s="4" t="s">
        <v>585</v>
      </c>
      <c r="I39" s="4" t="s">
        <v>397</v>
      </c>
      <c r="J39" s="4" t="s">
        <v>273</v>
      </c>
      <c r="K39" s="4" t="s">
        <v>274</v>
      </c>
      <c r="L39" s="4" t="s">
        <v>587</v>
      </c>
      <c r="M39" s="4" t="s">
        <v>588</v>
      </c>
      <c r="N39" s="19">
        <v>1210000</v>
      </c>
      <c r="O39" s="19">
        <v>1210000</v>
      </c>
      <c r="P39" s="19">
        <v>484000</v>
      </c>
      <c r="Q39" s="4"/>
      <c r="R39" s="4" t="s">
        <v>231</v>
      </c>
      <c r="S39" s="28" t="s">
        <v>241</v>
      </c>
      <c r="T39" s="4" t="s">
        <v>191</v>
      </c>
      <c r="U39" s="28" t="s">
        <v>344</v>
      </c>
      <c r="V39" s="28" t="s">
        <v>347</v>
      </c>
      <c r="W39" s="4">
        <v>199</v>
      </c>
      <c r="X39" s="4"/>
      <c r="Y39" s="46">
        <v>0</v>
      </c>
      <c r="Z39" s="46"/>
      <c r="AA39" s="46"/>
      <c r="AB39" s="46">
        <v>6360</v>
      </c>
      <c r="AC39" s="58">
        <v>0.8</v>
      </c>
      <c r="AD39" s="4">
        <v>1218</v>
      </c>
      <c r="AE39" s="138">
        <v>0</v>
      </c>
      <c r="AF39" s="28"/>
      <c r="AG39" s="28"/>
      <c r="AH39" s="28"/>
      <c r="AI39" s="17" t="s">
        <v>757</v>
      </c>
    </row>
    <row r="40" spans="1:35" x14ac:dyDescent="0.25">
      <c r="A40" s="28">
        <v>2017</v>
      </c>
      <c r="B40" s="28" t="s">
        <v>525</v>
      </c>
      <c r="C40" s="4" t="s">
        <v>589</v>
      </c>
      <c r="D40" s="4" t="s">
        <v>375</v>
      </c>
      <c r="E40" s="4" t="s">
        <v>49</v>
      </c>
      <c r="F40" s="4" t="s">
        <v>591</v>
      </c>
      <c r="G40" s="4" t="s">
        <v>556</v>
      </c>
      <c r="H40" s="4" t="s">
        <v>590</v>
      </c>
      <c r="I40" s="4" t="s">
        <v>376</v>
      </c>
      <c r="J40" s="4" t="s">
        <v>262</v>
      </c>
      <c r="K40" s="4" t="s">
        <v>263</v>
      </c>
      <c r="L40" s="4" t="s">
        <v>592</v>
      </c>
      <c r="M40" s="4" t="s">
        <v>593</v>
      </c>
      <c r="N40" s="19">
        <v>71078.52</v>
      </c>
      <c r="O40" s="19">
        <v>71078.52</v>
      </c>
      <c r="P40" s="19">
        <v>33202</v>
      </c>
      <c r="Q40" s="4"/>
      <c r="R40" s="4" t="s">
        <v>231</v>
      </c>
      <c r="S40" s="4" t="s">
        <v>15</v>
      </c>
      <c r="T40" s="4" t="s">
        <v>191</v>
      </c>
      <c r="U40" s="28" t="s">
        <v>344</v>
      </c>
      <c r="V40" s="28" t="s">
        <v>343</v>
      </c>
      <c r="W40" s="4">
        <v>100</v>
      </c>
      <c r="X40" s="4" t="s">
        <v>770</v>
      </c>
      <c r="Y40" s="46">
        <v>65</v>
      </c>
      <c r="Z40" s="46"/>
      <c r="AA40" s="46"/>
      <c r="AB40" s="46">
        <v>196</v>
      </c>
      <c r="AC40" s="58">
        <v>0.05</v>
      </c>
      <c r="AD40" s="4">
        <v>10</v>
      </c>
      <c r="AE40" s="138">
        <v>0</v>
      </c>
      <c r="AF40" s="28"/>
      <c r="AG40" s="28"/>
      <c r="AH40" s="28"/>
      <c r="AI40" s="17" t="s">
        <v>757</v>
      </c>
    </row>
    <row r="41" spans="1:35" x14ac:dyDescent="0.25">
      <c r="A41" s="28">
        <v>2017</v>
      </c>
      <c r="B41" s="28" t="s">
        <v>525</v>
      </c>
      <c r="C41" s="4" t="s">
        <v>594</v>
      </c>
      <c r="D41" s="4" t="s">
        <v>483</v>
      </c>
      <c r="E41" s="4" t="s">
        <v>484</v>
      </c>
      <c r="F41" s="4" t="s">
        <v>596</v>
      </c>
      <c r="G41" s="4" t="s">
        <v>509</v>
      </c>
      <c r="H41" s="4" t="s">
        <v>595</v>
      </c>
      <c r="I41" s="4" t="s">
        <v>486</v>
      </c>
      <c r="J41" s="4" t="s">
        <v>511</v>
      </c>
      <c r="K41" s="4" t="s">
        <v>597</v>
      </c>
      <c r="L41" s="4" t="s">
        <v>598</v>
      </c>
      <c r="M41" s="4" t="s">
        <v>599</v>
      </c>
      <c r="N41" s="19">
        <v>32475756</v>
      </c>
      <c r="O41" s="19">
        <v>31524724</v>
      </c>
      <c r="P41" s="19">
        <v>1686402</v>
      </c>
      <c r="Q41" s="4"/>
      <c r="R41" s="4" t="s">
        <v>231</v>
      </c>
      <c r="S41" s="4" t="s">
        <v>40</v>
      </c>
      <c r="T41" s="4" t="s">
        <v>191</v>
      </c>
      <c r="U41" s="28" t="s">
        <v>344</v>
      </c>
      <c r="V41" s="28" t="s">
        <v>343</v>
      </c>
      <c r="W41" s="4">
        <v>199</v>
      </c>
      <c r="X41" s="4"/>
      <c r="Y41" s="46">
        <v>0</v>
      </c>
      <c r="Z41" s="46"/>
      <c r="AA41" s="46"/>
      <c r="AB41" s="46">
        <v>132000</v>
      </c>
      <c r="AC41" s="58">
        <v>16.07</v>
      </c>
      <c r="AD41" s="4">
        <v>31128</v>
      </c>
      <c r="AE41" s="138">
        <v>0</v>
      </c>
      <c r="AF41" s="28"/>
      <c r="AG41" s="28"/>
      <c r="AH41" s="28"/>
      <c r="AI41" s="17" t="s">
        <v>757</v>
      </c>
    </row>
    <row r="42" spans="1:35" x14ac:dyDescent="0.25">
      <c r="A42" s="28">
        <v>2017</v>
      </c>
      <c r="B42" s="28" t="s">
        <v>525</v>
      </c>
      <c r="C42" s="4" t="s">
        <v>600</v>
      </c>
      <c r="D42" s="4" t="s">
        <v>483</v>
      </c>
      <c r="E42" s="4" t="s">
        <v>484</v>
      </c>
      <c r="F42" s="4" t="s">
        <v>602</v>
      </c>
      <c r="G42" s="4" t="s">
        <v>509</v>
      </c>
      <c r="H42" s="4" t="s">
        <v>601</v>
      </c>
      <c r="I42" s="4" t="s">
        <v>486</v>
      </c>
      <c r="J42" s="4" t="s">
        <v>603</v>
      </c>
      <c r="K42" s="4" t="s">
        <v>604</v>
      </c>
      <c r="L42" s="4" t="s">
        <v>605</v>
      </c>
      <c r="M42" s="4" t="s">
        <v>606</v>
      </c>
      <c r="N42" s="19">
        <v>945202</v>
      </c>
      <c r="O42" s="19">
        <v>701826</v>
      </c>
      <c r="P42" s="19">
        <v>350913</v>
      </c>
      <c r="Q42" s="4"/>
      <c r="R42" s="6" t="s">
        <v>9</v>
      </c>
      <c r="S42" s="4" t="s">
        <v>40</v>
      </c>
      <c r="T42" s="4" t="s">
        <v>191</v>
      </c>
      <c r="U42" s="28" t="s">
        <v>344</v>
      </c>
      <c r="V42" s="28" t="s">
        <v>343</v>
      </c>
      <c r="W42" s="4">
        <v>299</v>
      </c>
      <c r="X42" s="4"/>
      <c r="Y42" s="46">
        <v>0</v>
      </c>
      <c r="Z42" s="46"/>
      <c r="AA42" s="46"/>
      <c r="AB42" s="46">
        <v>17568</v>
      </c>
      <c r="AC42" s="58">
        <v>4</v>
      </c>
      <c r="AD42" s="4">
        <v>216</v>
      </c>
      <c r="AE42" s="138">
        <v>0</v>
      </c>
      <c r="AF42" s="28"/>
      <c r="AG42" s="28"/>
      <c r="AH42" s="28"/>
      <c r="AI42" s="17" t="s">
        <v>757</v>
      </c>
    </row>
    <row r="43" spans="1:35" x14ac:dyDescent="0.25">
      <c r="A43" s="28">
        <v>2017</v>
      </c>
      <c r="B43" s="28" t="s">
        <v>525</v>
      </c>
      <c r="C43" s="4" t="s">
        <v>608</v>
      </c>
      <c r="D43" s="4" t="s">
        <v>383</v>
      </c>
      <c r="E43" s="4" t="s">
        <v>108</v>
      </c>
      <c r="F43" s="4" t="s">
        <v>610</v>
      </c>
      <c r="G43" s="4" t="s">
        <v>192</v>
      </c>
      <c r="H43" s="4" t="s">
        <v>609</v>
      </c>
      <c r="I43" s="4" t="s">
        <v>384</v>
      </c>
      <c r="J43" s="4" t="s">
        <v>323</v>
      </c>
      <c r="K43" s="4" t="s">
        <v>324</v>
      </c>
      <c r="L43" s="4" t="s">
        <v>611</v>
      </c>
      <c r="M43" s="4" t="s">
        <v>612</v>
      </c>
      <c r="N43" s="19">
        <v>508498</v>
      </c>
      <c r="O43" s="19">
        <v>489278</v>
      </c>
      <c r="P43" s="19">
        <v>146783</v>
      </c>
      <c r="Q43" s="4"/>
      <c r="R43" s="4" t="s">
        <v>231</v>
      </c>
      <c r="S43" s="6" t="s">
        <v>503</v>
      </c>
      <c r="T43" s="4" t="s">
        <v>191</v>
      </c>
      <c r="U43" s="28" t="s">
        <v>344</v>
      </c>
      <c r="V43" s="28" t="s">
        <v>347</v>
      </c>
      <c r="W43" s="4">
        <v>100</v>
      </c>
      <c r="X43" s="4" t="s">
        <v>770</v>
      </c>
      <c r="Y43" s="46">
        <v>2747</v>
      </c>
      <c r="Z43" s="46"/>
      <c r="AA43" s="46"/>
      <c r="AB43" s="46">
        <v>2955</v>
      </c>
      <c r="AC43" s="58">
        <v>1.22</v>
      </c>
      <c r="AD43" s="4">
        <v>927</v>
      </c>
      <c r="AE43" s="138">
        <v>0</v>
      </c>
      <c r="AF43" s="28"/>
      <c r="AG43" s="28"/>
      <c r="AH43" s="28"/>
      <c r="AI43" s="17" t="s">
        <v>757</v>
      </c>
    </row>
    <row r="44" spans="1:35" x14ac:dyDescent="0.25">
      <c r="A44" s="28">
        <v>2017</v>
      </c>
      <c r="B44" s="28" t="s">
        <v>525</v>
      </c>
      <c r="C44" s="4" t="s">
        <v>613</v>
      </c>
      <c r="D44" s="4" t="s">
        <v>383</v>
      </c>
      <c r="E44" s="4" t="s">
        <v>416</v>
      </c>
      <c r="F44" s="4" t="s">
        <v>615</v>
      </c>
      <c r="G44" s="4" t="s">
        <v>192</v>
      </c>
      <c r="H44" s="4" t="s">
        <v>614</v>
      </c>
      <c r="I44" s="4" t="s">
        <v>384</v>
      </c>
      <c r="J44" s="4" t="s">
        <v>417</v>
      </c>
      <c r="K44" s="4" t="s">
        <v>418</v>
      </c>
      <c r="L44" s="4" t="s">
        <v>616</v>
      </c>
      <c r="M44" s="4" t="s">
        <v>617</v>
      </c>
      <c r="N44" s="19">
        <v>167600</v>
      </c>
      <c r="O44" s="19">
        <v>167600</v>
      </c>
      <c r="P44" s="19">
        <v>50280</v>
      </c>
      <c r="Q44" s="4"/>
      <c r="R44" s="4" t="s">
        <v>231</v>
      </c>
      <c r="S44" s="28" t="s">
        <v>202</v>
      </c>
      <c r="T44" s="4" t="s">
        <v>191</v>
      </c>
      <c r="U44" s="28" t="s">
        <v>344</v>
      </c>
      <c r="V44" s="28" t="s">
        <v>347</v>
      </c>
      <c r="W44" s="4">
        <v>100</v>
      </c>
      <c r="X44" s="4"/>
      <c r="Y44" s="46">
        <v>0</v>
      </c>
      <c r="Z44" s="46"/>
      <c r="AA44" s="46"/>
      <c r="AB44" s="46">
        <v>1858</v>
      </c>
      <c r="AC44" s="58">
        <v>2</v>
      </c>
      <c r="AD44" s="4">
        <v>448</v>
      </c>
      <c r="AE44" s="138">
        <v>0</v>
      </c>
      <c r="AF44" s="28"/>
      <c r="AG44" s="28"/>
      <c r="AH44" s="28"/>
      <c r="AI44" s="17" t="s">
        <v>757</v>
      </c>
    </row>
    <row r="45" spans="1:35" x14ac:dyDescent="0.25">
      <c r="A45" s="28">
        <v>2017</v>
      </c>
      <c r="B45" s="28" t="s">
        <v>525</v>
      </c>
      <c r="C45" s="4" t="s">
        <v>618</v>
      </c>
      <c r="D45" s="4" t="s">
        <v>383</v>
      </c>
      <c r="E45" s="4" t="s">
        <v>416</v>
      </c>
      <c r="F45" s="4" t="s">
        <v>620</v>
      </c>
      <c r="G45" s="4" t="s">
        <v>192</v>
      </c>
      <c r="H45" s="4" t="s">
        <v>619</v>
      </c>
      <c r="I45" s="4" t="s">
        <v>384</v>
      </c>
      <c r="J45" s="4" t="s">
        <v>621</v>
      </c>
      <c r="K45" s="4" t="s">
        <v>622</v>
      </c>
      <c r="L45" s="4" t="s">
        <v>623</v>
      </c>
      <c r="M45" s="4" t="s">
        <v>624</v>
      </c>
      <c r="N45" s="19">
        <v>256241</v>
      </c>
      <c r="O45" s="19">
        <v>256241</v>
      </c>
      <c r="P45" s="19">
        <v>76872</v>
      </c>
      <c r="Q45" s="4"/>
      <c r="R45" s="4" t="s">
        <v>231</v>
      </c>
      <c r="S45" s="28" t="s">
        <v>202</v>
      </c>
      <c r="T45" s="4" t="s">
        <v>191</v>
      </c>
      <c r="U45" s="28" t="s">
        <v>344</v>
      </c>
      <c r="V45" s="28" t="s">
        <v>347</v>
      </c>
      <c r="W45" s="4">
        <v>100</v>
      </c>
      <c r="X45" s="4"/>
      <c r="Y45" s="46">
        <v>0</v>
      </c>
      <c r="Z45" s="46"/>
      <c r="AA45" s="46"/>
      <c r="AB45" s="46">
        <v>3490</v>
      </c>
      <c r="AC45" s="58">
        <v>2</v>
      </c>
      <c r="AD45" s="4">
        <v>841</v>
      </c>
      <c r="AE45" s="138">
        <v>0</v>
      </c>
      <c r="AF45" s="28"/>
      <c r="AG45" s="28"/>
      <c r="AH45" s="28"/>
      <c r="AI45" s="17" t="s">
        <v>757</v>
      </c>
    </row>
    <row r="46" spans="1:35" x14ac:dyDescent="0.25">
      <c r="A46" s="29">
        <v>2016</v>
      </c>
      <c r="B46" s="28" t="s">
        <v>651</v>
      </c>
      <c r="C46" s="28" t="s">
        <v>180</v>
      </c>
      <c r="D46" s="28" t="s">
        <v>182</v>
      </c>
      <c r="E46" s="28" t="s">
        <v>183</v>
      </c>
      <c r="F46" s="28" t="s">
        <v>184</v>
      </c>
      <c r="G46" s="118" t="s">
        <v>192</v>
      </c>
      <c r="H46" s="28" t="s">
        <v>181</v>
      </c>
      <c r="I46" s="6" t="s">
        <v>186</v>
      </c>
      <c r="J46" s="28" t="s">
        <v>187</v>
      </c>
      <c r="K46" s="28" t="s">
        <v>188</v>
      </c>
      <c r="L46" s="28" t="s">
        <v>189</v>
      </c>
      <c r="M46" s="28" t="s">
        <v>190</v>
      </c>
      <c r="N46" s="19">
        <v>2878698</v>
      </c>
      <c r="O46" s="19">
        <v>2818798</v>
      </c>
      <c r="P46" s="19">
        <v>682290</v>
      </c>
      <c r="Q46" s="28" t="s">
        <v>341</v>
      </c>
      <c r="R46" s="6" t="s">
        <v>39</v>
      </c>
      <c r="S46" s="4" t="s">
        <v>40</v>
      </c>
      <c r="T46" s="28" t="s">
        <v>191</v>
      </c>
      <c r="U46" s="28" t="s">
        <v>342</v>
      </c>
      <c r="V46" s="28" t="s">
        <v>343</v>
      </c>
      <c r="W46" s="28">
        <v>199</v>
      </c>
      <c r="X46" s="28"/>
      <c r="Y46" s="48">
        <v>0</v>
      </c>
      <c r="Z46" s="48"/>
      <c r="AA46" s="48"/>
      <c r="AB46" s="48">
        <v>54572</v>
      </c>
      <c r="AC46" s="59">
        <v>14</v>
      </c>
      <c r="AD46" s="28">
        <v>13150</v>
      </c>
      <c r="AE46" s="139">
        <v>0</v>
      </c>
      <c r="AF46" s="29"/>
      <c r="AG46" s="29"/>
      <c r="AH46" s="29"/>
      <c r="AI46" s="17" t="s">
        <v>757</v>
      </c>
    </row>
    <row r="47" spans="1:35" s="243" customFormat="1" x14ac:dyDescent="0.25">
      <c r="A47" s="242">
        <v>2016</v>
      </c>
      <c r="B47" s="234" t="s">
        <v>651</v>
      </c>
      <c r="C47" s="234" t="s">
        <v>193</v>
      </c>
      <c r="D47" s="234" t="s">
        <v>195</v>
      </c>
      <c r="E47" s="234" t="s">
        <v>59</v>
      </c>
      <c r="F47" s="234" t="s">
        <v>196</v>
      </c>
      <c r="G47" s="234" t="s">
        <v>192</v>
      </c>
      <c r="H47" s="234" t="s">
        <v>194</v>
      </c>
      <c r="I47" s="234" t="s">
        <v>197</v>
      </c>
      <c r="J47" s="234" t="s">
        <v>198</v>
      </c>
      <c r="K47" s="234" t="s">
        <v>199</v>
      </c>
      <c r="L47" s="234" t="s">
        <v>200</v>
      </c>
      <c r="M47" s="234" t="s">
        <v>201</v>
      </c>
      <c r="N47" s="236">
        <v>1697670</v>
      </c>
      <c r="O47" s="236">
        <v>482950</v>
      </c>
      <c r="P47" s="236">
        <v>96590</v>
      </c>
      <c r="Q47" s="234" t="s">
        <v>193</v>
      </c>
      <c r="R47" s="233" t="s">
        <v>39</v>
      </c>
      <c r="S47" s="234" t="s">
        <v>202</v>
      </c>
      <c r="T47" s="234" t="s">
        <v>191</v>
      </c>
      <c r="U47" s="234" t="s">
        <v>342</v>
      </c>
      <c r="V47" s="234" t="s">
        <v>343</v>
      </c>
      <c r="W47" s="234">
        <v>199</v>
      </c>
      <c r="X47" s="234"/>
      <c r="Y47" s="245">
        <v>0</v>
      </c>
      <c r="Z47" s="245"/>
      <c r="AA47" s="245"/>
      <c r="AB47" s="245">
        <v>11787</v>
      </c>
      <c r="AC47" s="246">
        <v>1.9</v>
      </c>
      <c r="AD47" s="234">
        <v>2319</v>
      </c>
      <c r="AE47" s="247">
        <v>0</v>
      </c>
      <c r="AF47" s="242"/>
      <c r="AG47" s="242"/>
      <c r="AH47" s="242"/>
      <c r="AI47" s="242" t="s">
        <v>757</v>
      </c>
    </row>
    <row r="48" spans="1:35" x14ac:dyDescent="0.25">
      <c r="A48" s="29">
        <v>2016</v>
      </c>
      <c r="B48" s="28" t="s">
        <v>651</v>
      </c>
      <c r="C48" s="28" t="s">
        <v>203</v>
      </c>
      <c r="D48" s="28" t="s">
        <v>205</v>
      </c>
      <c r="E48" s="28" t="s">
        <v>206</v>
      </c>
      <c r="F48" s="28" t="s">
        <v>207</v>
      </c>
      <c r="G48" s="118" t="s">
        <v>192</v>
      </c>
      <c r="H48" s="28" t="s">
        <v>204</v>
      </c>
      <c r="I48" s="28" t="s">
        <v>208</v>
      </c>
      <c r="J48" s="28" t="s">
        <v>209</v>
      </c>
      <c r="K48" s="28" t="s">
        <v>210</v>
      </c>
      <c r="L48" s="28" t="s">
        <v>211</v>
      </c>
      <c r="M48" s="28" t="s">
        <v>212</v>
      </c>
      <c r="N48" s="19">
        <v>3387843</v>
      </c>
      <c r="O48" s="19">
        <v>2994534</v>
      </c>
      <c r="P48" s="19">
        <v>598907</v>
      </c>
      <c r="Q48" s="28" t="s">
        <v>203</v>
      </c>
      <c r="R48" s="6" t="s">
        <v>39</v>
      </c>
      <c r="S48" s="4" t="s">
        <v>40</v>
      </c>
      <c r="T48" s="28" t="s">
        <v>191</v>
      </c>
      <c r="U48" s="28" t="s">
        <v>342</v>
      </c>
      <c r="V48" s="28" t="s">
        <v>343</v>
      </c>
      <c r="W48" s="28">
        <v>199</v>
      </c>
      <c r="X48" s="28"/>
      <c r="Y48" s="48">
        <v>0</v>
      </c>
      <c r="Z48" s="48"/>
      <c r="AA48" s="48"/>
      <c r="AB48" s="48">
        <v>76862</v>
      </c>
      <c r="AC48" s="59">
        <v>22.3</v>
      </c>
      <c r="AD48" s="28">
        <v>16065</v>
      </c>
      <c r="AE48" s="139">
        <v>0</v>
      </c>
      <c r="AF48" s="29"/>
      <c r="AG48" s="29"/>
      <c r="AH48" s="29"/>
      <c r="AI48" s="17" t="s">
        <v>757</v>
      </c>
    </row>
    <row r="49" spans="1:35" s="243" customFormat="1" x14ac:dyDescent="0.25">
      <c r="A49" s="242">
        <v>2016</v>
      </c>
      <c r="B49" s="234" t="s">
        <v>651</v>
      </c>
      <c r="C49" s="234" t="s">
        <v>213</v>
      </c>
      <c r="D49" s="234" t="s">
        <v>215</v>
      </c>
      <c r="E49" s="234" t="s">
        <v>144</v>
      </c>
      <c r="F49" s="234" t="s">
        <v>216</v>
      </c>
      <c r="G49" s="234" t="s">
        <v>192</v>
      </c>
      <c r="H49" s="234" t="s">
        <v>214</v>
      </c>
      <c r="I49" s="234" t="s">
        <v>217</v>
      </c>
      <c r="J49" s="234" t="s">
        <v>218</v>
      </c>
      <c r="K49" s="234" t="s">
        <v>219</v>
      </c>
      <c r="L49" s="234" t="s">
        <v>220</v>
      </c>
      <c r="M49" s="234" t="s">
        <v>221</v>
      </c>
      <c r="N49" s="236">
        <v>470400</v>
      </c>
      <c r="O49" s="236">
        <v>312500</v>
      </c>
      <c r="P49" s="236">
        <v>62500</v>
      </c>
      <c r="Q49" s="234" t="s">
        <v>213</v>
      </c>
      <c r="R49" s="233" t="s">
        <v>39</v>
      </c>
      <c r="S49" s="248" t="s">
        <v>40</v>
      </c>
      <c r="T49" s="234" t="s">
        <v>191</v>
      </c>
      <c r="U49" s="234" t="s">
        <v>342</v>
      </c>
      <c r="V49" s="234" t="s">
        <v>343</v>
      </c>
      <c r="W49" s="234">
        <v>299</v>
      </c>
      <c r="X49" s="234"/>
      <c r="Y49" s="245">
        <v>0</v>
      </c>
      <c r="Z49" s="245"/>
      <c r="AA49" s="245"/>
      <c r="AB49" s="245">
        <v>26810</v>
      </c>
      <c r="AC49" s="246">
        <v>0</v>
      </c>
      <c r="AD49" s="234">
        <v>4210</v>
      </c>
      <c r="AE49" s="247">
        <v>0</v>
      </c>
      <c r="AF49" s="242"/>
      <c r="AG49" s="242"/>
      <c r="AH49" s="242"/>
      <c r="AI49" s="242" t="s">
        <v>757</v>
      </c>
    </row>
    <row r="50" spans="1:35" x14ac:dyDescent="0.25">
      <c r="A50" s="29">
        <v>2016</v>
      </c>
      <c r="B50" s="28" t="s">
        <v>525</v>
      </c>
      <c r="C50" s="28" t="s">
        <v>242</v>
      </c>
      <c r="D50" s="28" t="s">
        <v>244</v>
      </c>
      <c r="E50" s="28" t="s">
        <v>245</v>
      </c>
      <c r="F50" s="28" t="s">
        <v>246</v>
      </c>
      <c r="G50" s="118" t="s">
        <v>192</v>
      </c>
      <c r="H50" s="28" t="s">
        <v>243</v>
      </c>
      <c r="I50" s="28" t="s">
        <v>247</v>
      </c>
      <c r="J50" s="28" t="s">
        <v>248</v>
      </c>
      <c r="K50" s="28" t="s">
        <v>249</v>
      </c>
      <c r="L50" s="28"/>
      <c r="M50" s="28"/>
      <c r="N50" s="19">
        <v>3039000</v>
      </c>
      <c r="O50" s="19">
        <v>1901500</v>
      </c>
      <c r="P50" s="19">
        <v>381300</v>
      </c>
      <c r="Q50" s="3"/>
      <c r="R50" s="6" t="s">
        <v>39</v>
      </c>
      <c r="S50" s="4" t="s">
        <v>40</v>
      </c>
      <c r="T50" s="28" t="s">
        <v>191</v>
      </c>
      <c r="U50" s="28" t="s">
        <v>344</v>
      </c>
      <c r="V50" s="28" t="s">
        <v>343</v>
      </c>
      <c r="W50" s="28">
        <v>100</v>
      </c>
      <c r="X50" s="28"/>
      <c r="Y50" s="48">
        <v>0</v>
      </c>
      <c r="Z50" s="48"/>
      <c r="AA50" s="48"/>
      <c r="AB50" s="48">
        <v>9060</v>
      </c>
      <c r="AC50" s="59">
        <v>1.1299999999999999</v>
      </c>
      <c r="AD50" s="28">
        <v>756.8</v>
      </c>
      <c r="AE50" s="139">
        <v>1</v>
      </c>
      <c r="AF50" s="29"/>
      <c r="AG50" s="29"/>
      <c r="AH50" s="29"/>
      <c r="AI50" s="17" t="s">
        <v>757</v>
      </c>
    </row>
    <row r="51" spans="1:35" x14ac:dyDescent="0.25">
      <c r="A51" s="29">
        <v>2016</v>
      </c>
      <c r="B51" s="28" t="s">
        <v>651</v>
      </c>
      <c r="C51" s="28" t="s">
        <v>318</v>
      </c>
      <c r="D51" s="28" t="s">
        <v>320</v>
      </c>
      <c r="E51" s="28" t="s">
        <v>108</v>
      </c>
      <c r="F51" s="28" t="s">
        <v>321</v>
      </c>
      <c r="G51" s="118" t="s">
        <v>192</v>
      </c>
      <c r="H51" s="28" t="s">
        <v>319</v>
      </c>
      <c r="I51" s="28" t="s">
        <v>322</v>
      </c>
      <c r="J51" s="28" t="s">
        <v>323</v>
      </c>
      <c r="K51" s="28" t="s">
        <v>324</v>
      </c>
      <c r="L51" s="28" t="s">
        <v>325</v>
      </c>
      <c r="M51" s="28" t="s">
        <v>326</v>
      </c>
      <c r="N51" s="19">
        <v>5830000</v>
      </c>
      <c r="O51" s="19">
        <v>5830000</v>
      </c>
      <c r="P51" s="19">
        <v>518928.3</v>
      </c>
      <c r="Q51" s="3" t="s">
        <v>345</v>
      </c>
      <c r="R51" s="6" t="s">
        <v>39</v>
      </c>
      <c r="S51" s="6" t="s">
        <v>415</v>
      </c>
      <c r="T51" s="28" t="s">
        <v>230</v>
      </c>
      <c r="U51" s="28" t="s">
        <v>342</v>
      </c>
      <c r="V51" s="28" t="s">
        <v>346</v>
      </c>
      <c r="W51" s="28">
        <v>100</v>
      </c>
      <c r="X51" s="28"/>
      <c r="Y51" s="48">
        <v>0</v>
      </c>
      <c r="Z51" s="48"/>
      <c r="AA51" s="48"/>
      <c r="AB51" s="48">
        <v>150000</v>
      </c>
      <c r="AC51" s="59">
        <v>30</v>
      </c>
      <c r="AD51" s="28">
        <v>38000</v>
      </c>
      <c r="AE51" s="139">
        <v>0</v>
      </c>
      <c r="AF51" s="29"/>
      <c r="AG51" s="29"/>
      <c r="AH51" s="29"/>
      <c r="AI51" s="17" t="s">
        <v>757</v>
      </c>
    </row>
    <row r="52" spans="1:35" x14ac:dyDescent="0.25">
      <c r="A52" s="29">
        <v>2016</v>
      </c>
      <c r="B52" s="28" t="s">
        <v>525</v>
      </c>
      <c r="C52" s="28" t="s">
        <v>222</v>
      </c>
      <c r="D52" s="28" t="s">
        <v>215</v>
      </c>
      <c r="E52" s="28" t="s">
        <v>224</v>
      </c>
      <c r="F52" s="28" t="s">
        <v>225</v>
      </c>
      <c r="G52" s="118" t="s">
        <v>192</v>
      </c>
      <c r="H52" s="28" t="s">
        <v>223</v>
      </c>
      <c r="I52" s="28" t="s">
        <v>217</v>
      </c>
      <c r="J52" s="28" t="s">
        <v>226</v>
      </c>
      <c r="K52" s="28" t="s">
        <v>227</v>
      </c>
      <c r="L52" s="28" t="s">
        <v>228</v>
      </c>
      <c r="M52" s="28" t="s">
        <v>229</v>
      </c>
      <c r="N52" s="19">
        <v>1428000</v>
      </c>
      <c r="O52" s="19">
        <v>1153500</v>
      </c>
      <c r="P52" s="19">
        <v>345000</v>
      </c>
      <c r="Q52" s="3"/>
      <c r="R52" s="28" t="s">
        <v>231</v>
      </c>
      <c r="S52" s="28" t="s">
        <v>232</v>
      </c>
      <c r="T52" s="28" t="s">
        <v>230</v>
      </c>
      <c r="U52" s="28" t="s">
        <v>344</v>
      </c>
      <c r="V52" s="28" t="s">
        <v>343</v>
      </c>
      <c r="W52" s="28">
        <v>100</v>
      </c>
      <c r="X52" s="28"/>
      <c r="Y52" s="48">
        <v>0</v>
      </c>
      <c r="Z52" s="48"/>
      <c r="AA52" s="48"/>
      <c r="AB52" s="48">
        <v>116000</v>
      </c>
      <c r="AC52" s="59">
        <v>14.5</v>
      </c>
      <c r="AD52" s="28">
        <v>28000</v>
      </c>
      <c r="AE52" s="139">
        <v>0</v>
      </c>
      <c r="AF52" s="29"/>
      <c r="AG52" s="29"/>
      <c r="AH52" s="29"/>
      <c r="AI52" s="17" t="s">
        <v>757</v>
      </c>
    </row>
    <row r="53" spans="1:35" s="243" customFormat="1" x14ac:dyDescent="0.25">
      <c r="A53" s="242">
        <v>2016</v>
      </c>
      <c r="B53" s="234" t="s">
        <v>525</v>
      </c>
      <c r="C53" s="234" t="s">
        <v>233</v>
      </c>
      <c r="D53" s="234" t="s">
        <v>235</v>
      </c>
      <c r="E53" s="234" t="s">
        <v>128</v>
      </c>
      <c r="F53" s="234" t="s">
        <v>92</v>
      </c>
      <c r="G53" s="234" t="s">
        <v>192</v>
      </c>
      <c r="H53" s="234" t="s">
        <v>234</v>
      </c>
      <c r="I53" s="234" t="s">
        <v>236</v>
      </c>
      <c r="J53" s="234" t="s">
        <v>237</v>
      </c>
      <c r="K53" s="234" t="s">
        <v>238</v>
      </c>
      <c r="L53" s="234" t="s">
        <v>239</v>
      </c>
      <c r="M53" s="234" t="s">
        <v>240</v>
      </c>
      <c r="N53" s="236">
        <v>155000</v>
      </c>
      <c r="O53" s="236">
        <v>155000</v>
      </c>
      <c r="P53" s="236">
        <v>31000</v>
      </c>
      <c r="Q53" s="249"/>
      <c r="R53" s="234" t="s">
        <v>231</v>
      </c>
      <c r="S53" s="234" t="s">
        <v>241</v>
      </c>
      <c r="T53" s="234" t="s">
        <v>191</v>
      </c>
      <c r="U53" s="234" t="s">
        <v>344</v>
      </c>
      <c r="V53" s="234" t="s">
        <v>347</v>
      </c>
      <c r="W53" s="234">
        <v>199</v>
      </c>
      <c r="X53" s="234"/>
      <c r="Y53" s="245">
        <v>0</v>
      </c>
      <c r="Z53" s="245"/>
      <c r="AA53" s="245"/>
      <c r="AB53" s="245">
        <v>1172</v>
      </c>
      <c r="AC53" s="246">
        <v>0.43</v>
      </c>
      <c r="AD53" s="234">
        <v>398</v>
      </c>
      <c r="AE53" s="247">
        <v>0</v>
      </c>
      <c r="AF53" s="242"/>
      <c r="AG53" s="242"/>
      <c r="AH53" s="242"/>
      <c r="AI53" s="242" t="s">
        <v>757</v>
      </c>
    </row>
    <row r="54" spans="1:35" x14ac:dyDescent="0.25">
      <c r="A54" s="29">
        <v>2016</v>
      </c>
      <c r="B54" s="28" t="s">
        <v>525</v>
      </c>
      <c r="C54" s="28" t="s">
        <v>250</v>
      </c>
      <c r="D54" s="28" t="s">
        <v>252</v>
      </c>
      <c r="E54" s="28" t="s">
        <v>253</v>
      </c>
      <c r="F54" s="28" t="s">
        <v>254</v>
      </c>
      <c r="G54" s="118" t="s">
        <v>192</v>
      </c>
      <c r="H54" s="28" t="s">
        <v>251</v>
      </c>
      <c r="I54" s="28" t="s">
        <v>255</v>
      </c>
      <c r="J54" s="28"/>
      <c r="K54" s="28"/>
      <c r="L54" s="28"/>
      <c r="M54" s="28"/>
      <c r="N54" s="19">
        <v>2315515</v>
      </c>
      <c r="O54" s="19">
        <v>2098358</v>
      </c>
      <c r="P54" s="19">
        <v>629507</v>
      </c>
      <c r="Q54" s="3"/>
      <c r="R54" s="28" t="s">
        <v>231</v>
      </c>
      <c r="S54" s="6" t="s">
        <v>394</v>
      </c>
      <c r="T54" s="28" t="s">
        <v>191</v>
      </c>
      <c r="U54" s="28" t="s">
        <v>344</v>
      </c>
      <c r="V54" s="28" t="s">
        <v>347</v>
      </c>
      <c r="W54" s="28">
        <v>199</v>
      </c>
      <c r="X54" s="4" t="s">
        <v>770</v>
      </c>
      <c r="Y54" s="48">
        <v>2901</v>
      </c>
      <c r="Z54" s="48"/>
      <c r="AA54" s="48"/>
      <c r="AB54" s="48">
        <v>8449</v>
      </c>
      <c r="AC54" s="59">
        <v>1</v>
      </c>
      <c r="AD54" s="28">
        <v>2036</v>
      </c>
      <c r="AE54" s="139">
        <v>0</v>
      </c>
      <c r="AF54" s="29"/>
      <c r="AG54" s="29"/>
      <c r="AH54" s="29"/>
      <c r="AI54" s="17" t="s">
        <v>757</v>
      </c>
    </row>
    <row r="55" spans="1:35" s="243" customFormat="1" x14ac:dyDescent="0.25">
      <c r="A55" s="242">
        <v>2016</v>
      </c>
      <c r="B55" s="234" t="s">
        <v>525</v>
      </c>
      <c r="C55" s="234" t="s">
        <v>256</v>
      </c>
      <c r="D55" s="234" t="s">
        <v>258</v>
      </c>
      <c r="E55" s="234" t="s">
        <v>259</v>
      </c>
      <c r="F55" s="234" t="s">
        <v>260</v>
      </c>
      <c r="G55" s="234" t="s">
        <v>192</v>
      </c>
      <c r="H55" s="234" t="s">
        <v>257</v>
      </c>
      <c r="I55" s="233" t="s">
        <v>261</v>
      </c>
      <c r="J55" s="234" t="s">
        <v>262</v>
      </c>
      <c r="K55" s="234" t="s">
        <v>263</v>
      </c>
      <c r="L55" s="234" t="s">
        <v>264</v>
      </c>
      <c r="M55" s="234" t="s">
        <v>265</v>
      </c>
      <c r="N55" s="236">
        <v>254085</v>
      </c>
      <c r="O55" s="236">
        <v>236085</v>
      </c>
      <c r="P55" s="236">
        <v>70825.5</v>
      </c>
      <c r="Q55" s="249"/>
      <c r="R55" s="234" t="s">
        <v>231</v>
      </c>
      <c r="S55" s="234" t="s">
        <v>241</v>
      </c>
      <c r="T55" s="234" t="s">
        <v>191</v>
      </c>
      <c r="U55" s="234" t="s">
        <v>344</v>
      </c>
      <c r="V55" s="234" t="s">
        <v>347</v>
      </c>
      <c r="W55" s="234">
        <v>100</v>
      </c>
      <c r="X55" s="234"/>
      <c r="Y55" s="245">
        <v>0</v>
      </c>
      <c r="Z55" s="245"/>
      <c r="AA55" s="245"/>
      <c r="AB55" s="245">
        <v>4667</v>
      </c>
      <c r="AC55" s="246">
        <v>1</v>
      </c>
      <c r="AD55" s="234">
        <v>924</v>
      </c>
      <c r="AE55" s="247">
        <v>0</v>
      </c>
      <c r="AF55" s="242"/>
      <c r="AG55" s="242"/>
      <c r="AH55" s="242"/>
      <c r="AI55" s="242" t="s">
        <v>757</v>
      </c>
    </row>
    <row r="56" spans="1:35" x14ac:dyDescent="0.25">
      <c r="A56" s="29">
        <v>2016</v>
      </c>
      <c r="B56" s="28" t="s">
        <v>525</v>
      </c>
      <c r="C56" s="28" t="s">
        <v>266</v>
      </c>
      <c r="D56" s="28" t="s">
        <v>252</v>
      </c>
      <c r="E56" s="28" t="s">
        <v>253</v>
      </c>
      <c r="F56" s="28" t="s">
        <v>268</v>
      </c>
      <c r="G56" s="118" t="s">
        <v>192</v>
      </c>
      <c r="H56" s="28" t="s">
        <v>267</v>
      </c>
      <c r="I56" s="28" t="s">
        <v>255</v>
      </c>
      <c r="J56" s="28" t="s">
        <v>269</v>
      </c>
      <c r="K56" s="28" t="s">
        <v>270</v>
      </c>
      <c r="L56" s="28"/>
      <c r="M56" s="28"/>
      <c r="N56" s="19">
        <v>195000</v>
      </c>
      <c r="O56" s="19">
        <v>195000</v>
      </c>
      <c r="P56" s="19">
        <v>78000</v>
      </c>
      <c r="Q56" s="3"/>
      <c r="R56" s="28" t="s">
        <v>231</v>
      </c>
      <c r="S56" s="28" t="s">
        <v>348</v>
      </c>
      <c r="T56" s="28" t="s">
        <v>191</v>
      </c>
      <c r="U56" s="28" t="s">
        <v>344</v>
      </c>
      <c r="V56" s="28" t="s">
        <v>347</v>
      </c>
      <c r="W56" s="28">
        <v>100</v>
      </c>
      <c r="X56" s="28"/>
      <c r="Y56" s="48">
        <v>0</v>
      </c>
      <c r="Z56" s="48"/>
      <c r="AA56" s="48"/>
      <c r="AB56" s="48">
        <v>1395</v>
      </c>
      <c r="AC56" s="59">
        <v>2.2000000000000002</v>
      </c>
      <c r="AD56" s="28">
        <v>373</v>
      </c>
      <c r="AE56" s="139">
        <v>0</v>
      </c>
      <c r="AF56" s="29"/>
      <c r="AG56" s="29"/>
      <c r="AH56" s="29"/>
      <c r="AI56" s="17" t="s">
        <v>757</v>
      </c>
    </row>
    <row r="57" spans="1:35" x14ac:dyDescent="0.25">
      <c r="A57" s="29">
        <v>2016</v>
      </c>
      <c r="B57" s="28" t="s">
        <v>525</v>
      </c>
      <c r="C57" s="28" t="s">
        <v>271</v>
      </c>
      <c r="D57" s="28" t="s">
        <v>252</v>
      </c>
      <c r="E57" s="28" t="s">
        <v>150</v>
      </c>
      <c r="F57" s="28" t="s">
        <v>146</v>
      </c>
      <c r="G57" s="118" t="s">
        <v>192</v>
      </c>
      <c r="H57" s="28" t="s">
        <v>272</v>
      </c>
      <c r="I57" s="28" t="s">
        <v>255</v>
      </c>
      <c r="J57" s="28" t="s">
        <v>273</v>
      </c>
      <c r="K57" s="28" t="s">
        <v>274</v>
      </c>
      <c r="L57" s="28" t="s">
        <v>275</v>
      </c>
      <c r="M57" s="28" t="s">
        <v>276</v>
      </c>
      <c r="N57" s="19">
        <v>308424</v>
      </c>
      <c r="O57" s="19">
        <v>308424</v>
      </c>
      <c r="P57" s="19">
        <v>92527</v>
      </c>
      <c r="Q57" s="3"/>
      <c r="R57" s="28" t="s">
        <v>231</v>
      </c>
      <c r="S57" s="4" t="s">
        <v>40</v>
      </c>
      <c r="T57" s="28" t="s">
        <v>191</v>
      </c>
      <c r="U57" s="28" t="s">
        <v>342</v>
      </c>
      <c r="V57" s="28" t="s">
        <v>343</v>
      </c>
      <c r="W57" s="28">
        <v>299</v>
      </c>
      <c r="X57" s="28"/>
      <c r="Y57" s="48">
        <v>0</v>
      </c>
      <c r="Z57" s="48"/>
      <c r="AA57" s="48"/>
      <c r="AB57" s="48">
        <v>12000</v>
      </c>
      <c r="AC57" s="59">
        <v>6.5</v>
      </c>
      <c r="AD57" s="28">
        <v>3200</v>
      </c>
      <c r="AE57" s="139">
        <v>1</v>
      </c>
      <c r="AF57" s="29"/>
      <c r="AG57" s="29"/>
      <c r="AH57" s="29"/>
      <c r="AI57" s="17" t="s">
        <v>757</v>
      </c>
    </row>
    <row r="58" spans="1:35" s="243" customFormat="1" x14ac:dyDescent="0.25">
      <c r="A58" s="242">
        <v>2016</v>
      </c>
      <c r="B58" s="234" t="s">
        <v>525</v>
      </c>
      <c r="C58" s="234" t="s">
        <v>277</v>
      </c>
      <c r="D58" s="234" t="s">
        <v>279</v>
      </c>
      <c r="E58" s="234" t="s">
        <v>280</v>
      </c>
      <c r="F58" s="234" t="s">
        <v>281</v>
      </c>
      <c r="G58" s="234" t="s">
        <v>192</v>
      </c>
      <c r="H58" s="234" t="s">
        <v>278</v>
      </c>
      <c r="I58" s="234" t="s">
        <v>282</v>
      </c>
      <c r="J58" s="234" t="s">
        <v>283</v>
      </c>
      <c r="K58" s="234" t="s">
        <v>284</v>
      </c>
      <c r="L58" s="234" t="s">
        <v>285</v>
      </c>
      <c r="M58" s="234" t="s">
        <v>286</v>
      </c>
      <c r="N58" s="236">
        <v>366000</v>
      </c>
      <c r="O58" s="236">
        <v>366000</v>
      </c>
      <c r="P58" s="236">
        <v>73200</v>
      </c>
      <c r="Q58" s="249"/>
      <c r="R58" s="234" t="s">
        <v>231</v>
      </c>
      <c r="S58" s="234" t="s">
        <v>232</v>
      </c>
      <c r="T58" s="234" t="s">
        <v>191</v>
      </c>
      <c r="U58" s="234" t="s">
        <v>344</v>
      </c>
      <c r="V58" s="234" t="s">
        <v>347</v>
      </c>
      <c r="W58" s="234">
        <v>100</v>
      </c>
      <c r="X58" s="234"/>
      <c r="Y58" s="245">
        <v>0</v>
      </c>
      <c r="Z58" s="245"/>
      <c r="AA58" s="245"/>
      <c r="AB58" s="245">
        <v>1036</v>
      </c>
      <c r="AC58" s="246">
        <v>0.9</v>
      </c>
      <c r="AD58" s="234">
        <v>55</v>
      </c>
      <c r="AE58" s="247">
        <v>0</v>
      </c>
      <c r="AF58" s="242"/>
      <c r="AG58" s="242"/>
      <c r="AH58" s="242"/>
      <c r="AI58" s="242" t="s">
        <v>757</v>
      </c>
    </row>
    <row r="59" spans="1:35" s="243" customFormat="1" x14ac:dyDescent="0.25">
      <c r="A59" s="242">
        <v>2016</v>
      </c>
      <c r="B59" s="234" t="s">
        <v>525</v>
      </c>
      <c r="C59" s="234" t="s">
        <v>287</v>
      </c>
      <c r="D59" s="234" t="s">
        <v>289</v>
      </c>
      <c r="E59" s="234" t="s">
        <v>290</v>
      </c>
      <c r="F59" s="234" t="s">
        <v>291</v>
      </c>
      <c r="G59" s="234" t="s">
        <v>192</v>
      </c>
      <c r="H59" s="234" t="s">
        <v>288</v>
      </c>
      <c r="I59" s="234" t="s">
        <v>292</v>
      </c>
      <c r="J59" s="234"/>
      <c r="K59" s="234"/>
      <c r="L59" s="234"/>
      <c r="M59" s="234"/>
      <c r="N59" s="236">
        <v>356437</v>
      </c>
      <c r="O59" s="236">
        <v>356437</v>
      </c>
      <c r="P59" s="236">
        <v>71287.399999999994</v>
      </c>
      <c r="Q59" s="249"/>
      <c r="R59" s="234" t="s">
        <v>231</v>
      </c>
      <c r="S59" s="233" t="s">
        <v>394</v>
      </c>
      <c r="T59" s="234" t="s">
        <v>191</v>
      </c>
      <c r="U59" s="234" t="s">
        <v>344</v>
      </c>
      <c r="V59" s="234" t="s">
        <v>347</v>
      </c>
      <c r="W59" s="234">
        <v>100</v>
      </c>
      <c r="X59" s="234"/>
      <c r="Y59" s="245">
        <v>0</v>
      </c>
      <c r="Z59" s="245"/>
      <c r="AA59" s="245"/>
      <c r="AB59" s="245">
        <v>3012</v>
      </c>
      <c r="AC59" s="246">
        <v>0.39</v>
      </c>
      <c r="AD59" s="234">
        <v>554</v>
      </c>
      <c r="AE59" s="247">
        <v>0</v>
      </c>
      <c r="AF59" s="242"/>
      <c r="AG59" s="242"/>
      <c r="AH59" s="242"/>
      <c r="AI59" s="242" t="s">
        <v>757</v>
      </c>
    </row>
    <row r="60" spans="1:35" x14ac:dyDescent="0.25">
      <c r="A60" s="29">
        <v>2016</v>
      </c>
      <c r="B60" s="28" t="s">
        <v>525</v>
      </c>
      <c r="C60" s="28" t="s">
        <v>293</v>
      </c>
      <c r="D60" s="28" t="s">
        <v>295</v>
      </c>
      <c r="E60" s="28" t="s">
        <v>296</v>
      </c>
      <c r="F60" s="28" t="s">
        <v>297</v>
      </c>
      <c r="G60" s="118" t="s">
        <v>192</v>
      </c>
      <c r="H60" s="28" t="s">
        <v>294</v>
      </c>
      <c r="I60" s="28" t="s">
        <v>299</v>
      </c>
      <c r="J60" s="28" t="s">
        <v>300</v>
      </c>
      <c r="K60" s="28" t="s">
        <v>301</v>
      </c>
      <c r="L60" s="28" t="s">
        <v>302</v>
      </c>
      <c r="M60" s="28" t="s">
        <v>303</v>
      </c>
      <c r="N60" s="19">
        <v>147545.37</v>
      </c>
      <c r="O60" s="19">
        <v>36303.78</v>
      </c>
      <c r="P60" s="19">
        <v>10891</v>
      </c>
      <c r="Q60" s="3"/>
      <c r="R60" s="28" t="s">
        <v>231</v>
      </c>
      <c r="S60" s="28" t="s">
        <v>241</v>
      </c>
      <c r="T60" s="28" t="s">
        <v>191</v>
      </c>
      <c r="U60" s="28" t="s">
        <v>344</v>
      </c>
      <c r="V60" s="28" t="s">
        <v>347</v>
      </c>
      <c r="W60" s="28">
        <v>100</v>
      </c>
      <c r="X60" s="28"/>
      <c r="Y60" s="48">
        <v>0</v>
      </c>
      <c r="Z60" s="48"/>
      <c r="AA60" s="48"/>
      <c r="AB60" s="48">
        <v>249</v>
      </c>
      <c r="AC60" s="59">
        <v>0.13</v>
      </c>
      <c r="AD60" s="28">
        <v>68</v>
      </c>
      <c r="AE60" s="139">
        <v>0</v>
      </c>
      <c r="AF60" s="29"/>
      <c r="AG60" s="29"/>
      <c r="AH60" s="29"/>
      <c r="AI60" s="17" t="s">
        <v>757</v>
      </c>
    </row>
    <row r="61" spans="1:35" s="243" customFormat="1" x14ac:dyDescent="0.25">
      <c r="A61" s="242">
        <v>2016</v>
      </c>
      <c r="B61" s="234" t="s">
        <v>525</v>
      </c>
      <c r="C61" s="234" t="s">
        <v>304</v>
      </c>
      <c r="D61" s="234" t="s">
        <v>235</v>
      </c>
      <c r="E61" s="234" t="s">
        <v>128</v>
      </c>
      <c r="F61" s="234" t="s">
        <v>306</v>
      </c>
      <c r="G61" s="234" t="s">
        <v>192</v>
      </c>
      <c r="H61" s="234" t="s">
        <v>305</v>
      </c>
      <c r="I61" s="234" t="s">
        <v>236</v>
      </c>
      <c r="J61" s="234" t="s">
        <v>237</v>
      </c>
      <c r="K61" s="234" t="s">
        <v>238</v>
      </c>
      <c r="L61" s="234" t="s">
        <v>307</v>
      </c>
      <c r="M61" s="234" t="s">
        <v>308</v>
      </c>
      <c r="N61" s="236">
        <v>460000</v>
      </c>
      <c r="O61" s="236">
        <v>460000</v>
      </c>
      <c r="P61" s="236">
        <v>92000</v>
      </c>
      <c r="Q61" s="249"/>
      <c r="R61" s="234" t="s">
        <v>231</v>
      </c>
      <c r="S61" s="233" t="s">
        <v>394</v>
      </c>
      <c r="T61" s="234" t="s">
        <v>191</v>
      </c>
      <c r="U61" s="234" t="s">
        <v>344</v>
      </c>
      <c r="V61" s="234" t="s">
        <v>347</v>
      </c>
      <c r="W61" s="234">
        <v>100</v>
      </c>
      <c r="X61" s="234"/>
      <c r="Y61" s="245">
        <v>0</v>
      </c>
      <c r="Z61" s="245"/>
      <c r="AA61" s="245"/>
      <c r="AB61" s="245">
        <v>2350</v>
      </c>
      <c r="AC61" s="246">
        <v>0.7</v>
      </c>
      <c r="AD61" s="234">
        <v>1157</v>
      </c>
      <c r="AE61" s="247">
        <v>0</v>
      </c>
      <c r="AF61" s="242"/>
      <c r="AG61" s="242"/>
      <c r="AH61" s="242"/>
      <c r="AI61" s="242" t="s">
        <v>757</v>
      </c>
    </row>
    <row r="62" spans="1:35" s="243" customFormat="1" x14ac:dyDescent="0.25">
      <c r="A62" s="242">
        <v>2016</v>
      </c>
      <c r="B62" s="234" t="s">
        <v>525</v>
      </c>
      <c r="C62" s="234" t="s">
        <v>309</v>
      </c>
      <c r="D62" s="234" t="s">
        <v>311</v>
      </c>
      <c r="E62" s="234" t="s">
        <v>128</v>
      </c>
      <c r="F62" s="234" t="s">
        <v>312</v>
      </c>
      <c r="G62" s="234" t="s">
        <v>192</v>
      </c>
      <c r="H62" s="234" t="s">
        <v>310</v>
      </c>
      <c r="I62" s="234" t="s">
        <v>313</v>
      </c>
      <c r="J62" s="234" t="s">
        <v>314</v>
      </c>
      <c r="K62" s="234" t="s">
        <v>315</v>
      </c>
      <c r="L62" s="234" t="s">
        <v>316</v>
      </c>
      <c r="M62" s="234" t="s">
        <v>317</v>
      </c>
      <c r="N62" s="236">
        <v>573631</v>
      </c>
      <c r="O62" s="236">
        <v>573631</v>
      </c>
      <c r="P62" s="236">
        <v>229452</v>
      </c>
      <c r="Q62" s="249"/>
      <c r="R62" s="234" t="s">
        <v>231</v>
      </c>
      <c r="S62" s="233" t="s">
        <v>415</v>
      </c>
      <c r="T62" s="234" t="s">
        <v>191</v>
      </c>
      <c r="U62" s="234" t="s">
        <v>344</v>
      </c>
      <c r="V62" s="234" t="s">
        <v>347</v>
      </c>
      <c r="W62" s="234">
        <v>199</v>
      </c>
      <c r="X62" s="234"/>
      <c r="Y62" s="245">
        <v>0</v>
      </c>
      <c r="Z62" s="245"/>
      <c r="AA62" s="245"/>
      <c r="AB62" s="245">
        <v>3080</v>
      </c>
      <c r="AC62" s="246">
        <v>773</v>
      </c>
      <c r="AD62" s="234">
        <v>744</v>
      </c>
      <c r="AE62" s="247">
        <v>0</v>
      </c>
      <c r="AF62" s="242"/>
      <c r="AG62" s="242"/>
      <c r="AH62" s="242"/>
      <c r="AI62" s="242" t="s">
        <v>795</v>
      </c>
    </row>
    <row r="63" spans="1:35" s="243" customFormat="1" x14ac:dyDescent="0.25">
      <c r="A63" s="242">
        <v>2016</v>
      </c>
      <c r="B63" s="234" t="s">
        <v>525</v>
      </c>
      <c r="C63" s="234" t="s">
        <v>327</v>
      </c>
      <c r="D63" s="234" t="s">
        <v>195</v>
      </c>
      <c r="E63" s="234" t="s">
        <v>59</v>
      </c>
      <c r="F63" s="234" t="s">
        <v>329</v>
      </c>
      <c r="G63" s="234" t="s">
        <v>192</v>
      </c>
      <c r="H63" s="234" t="s">
        <v>328</v>
      </c>
      <c r="I63" s="234" t="s">
        <v>197</v>
      </c>
      <c r="J63" s="234" t="s">
        <v>330</v>
      </c>
      <c r="K63" s="234" t="s">
        <v>331</v>
      </c>
      <c r="L63" s="234" t="s">
        <v>332</v>
      </c>
      <c r="M63" s="234" t="s">
        <v>333</v>
      </c>
      <c r="N63" s="236">
        <v>46300</v>
      </c>
      <c r="O63" s="236">
        <v>46300</v>
      </c>
      <c r="P63" s="236">
        <v>13890</v>
      </c>
      <c r="Q63" s="249"/>
      <c r="R63" s="234" t="s">
        <v>231</v>
      </c>
      <c r="S63" s="233" t="s">
        <v>394</v>
      </c>
      <c r="T63" s="234" t="s">
        <v>191</v>
      </c>
      <c r="U63" s="234" t="s">
        <v>344</v>
      </c>
      <c r="V63" s="234" t="s">
        <v>347</v>
      </c>
      <c r="W63" s="234">
        <v>100</v>
      </c>
      <c r="X63" s="234"/>
      <c r="Y63" s="245">
        <v>0</v>
      </c>
      <c r="Z63" s="245"/>
      <c r="AA63" s="245"/>
      <c r="AB63" s="245">
        <v>600</v>
      </c>
      <c r="AC63" s="246">
        <v>0.2</v>
      </c>
      <c r="AD63" s="234">
        <v>30</v>
      </c>
      <c r="AE63" s="247">
        <v>0</v>
      </c>
      <c r="AF63" s="242"/>
      <c r="AG63" s="242"/>
      <c r="AH63" s="242"/>
      <c r="AI63" s="242" t="s">
        <v>757</v>
      </c>
    </row>
    <row r="64" spans="1:35" x14ac:dyDescent="0.25">
      <c r="A64" s="29">
        <v>2016</v>
      </c>
      <c r="B64" s="28" t="s">
        <v>525</v>
      </c>
      <c r="C64" s="28" t="s">
        <v>334</v>
      </c>
      <c r="D64" s="28" t="s">
        <v>336</v>
      </c>
      <c r="E64" s="28" t="s">
        <v>337</v>
      </c>
      <c r="F64" s="28" t="s">
        <v>338</v>
      </c>
      <c r="G64" s="118" t="s">
        <v>192</v>
      </c>
      <c r="H64" s="28" t="s">
        <v>335</v>
      </c>
      <c r="I64" s="28"/>
      <c r="J64" s="28" t="s">
        <v>339</v>
      </c>
      <c r="K64" s="28" t="s">
        <v>340</v>
      </c>
      <c r="L64" s="28"/>
      <c r="M64" s="28"/>
      <c r="N64" s="19">
        <v>70124.679999999993</v>
      </c>
      <c r="O64" s="19">
        <v>70124.679999999993</v>
      </c>
      <c r="P64" s="19">
        <v>31556</v>
      </c>
      <c r="Q64" s="3"/>
      <c r="R64" s="28" t="s">
        <v>231</v>
      </c>
      <c r="S64" s="28" t="s">
        <v>348</v>
      </c>
      <c r="T64" s="28" t="s">
        <v>191</v>
      </c>
      <c r="U64" s="28" t="s">
        <v>344</v>
      </c>
      <c r="V64" s="28" t="s">
        <v>347</v>
      </c>
      <c r="W64" s="28">
        <v>100</v>
      </c>
      <c r="X64" s="4" t="s">
        <v>770</v>
      </c>
      <c r="Y64" s="48">
        <v>173</v>
      </c>
      <c r="Z64" s="48"/>
      <c r="AA64" s="48"/>
      <c r="AB64" s="48">
        <v>342</v>
      </c>
      <c r="AC64" s="59">
        <v>0</v>
      </c>
      <c r="AD64" s="28">
        <v>61</v>
      </c>
      <c r="AE64" s="139">
        <v>0</v>
      </c>
      <c r="AF64" s="29"/>
      <c r="AG64" s="29"/>
      <c r="AH64" s="29"/>
      <c r="AI64" s="17" t="s">
        <v>757</v>
      </c>
    </row>
    <row r="65" spans="1:35" x14ac:dyDescent="0.25">
      <c r="A65" s="17">
        <v>2016</v>
      </c>
      <c r="B65" s="17" t="s">
        <v>525</v>
      </c>
      <c r="C65" s="17" t="s">
        <v>726</v>
      </c>
      <c r="D65" s="17" t="s">
        <v>205</v>
      </c>
      <c r="E65" s="17" t="s">
        <v>778</v>
      </c>
      <c r="F65" s="17" t="s">
        <v>728</v>
      </c>
      <c r="G65" s="17" t="s">
        <v>192</v>
      </c>
      <c r="H65" s="17" t="s">
        <v>727</v>
      </c>
      <c r="I65" s="17" t="s">
        <v>208</v>
      </c>
      <c r="J65" s="17" t="s">
        <v>779</v>
      </c>
      <c r="K65" s="17" t="s">
        <v>780</v>
      </c>
      <c r="L65" s="17" t="s">
        <v>781</v>
      </c>
      <c r="M65" s="17" t="s">
        <v>782</v>
      </c>
      <c r="N65" s="39">
        <v>315388.33</v>
      </c>
      <c r="O65" s="39">
        <v>226747.67</v>
      </c>
      <c r="P65" s="39">
        <v>81618</v>
      </c>
      <c r="Q65" s="17"/>
      <c r="R65" s="17" t="s">
        <v>783</v>
      </c>
      <c r="S65" s="17" t="s">
        <v>784</v>
      </c>
      <c r="T65" s="17" t="s">
        <v>191</v>
      </c>
      <c r="U65" s="17"/>
      <c r="V65" s="17"/>
      <c r="W65" s="17">
        <v>100</v>
      </c>
      <c r="X65" s="17"/>
      <c r="Y65" s="129">
        <v>0</v>
      </c>
      <c r="Z65" s="129"/>
      <c r="AA65" s="129"/>
      <c r="AB65" s="129">
        <v>4072</v>
      </c>
      <c r="AC65" s="130">
        <v>0.9</v>
      </c>
      <c r="AD65" s="17">
        <v>133</v>
      </c>
      <c r="AE65" s="140">
        <v>0</v>
      </c>
      <c r="AF65" s="17"/>
      <c r="AG65" s="17"/>
      <c r="AH65" s="17"/>
      <c r="AI65" s="17" t="s">
        <v>757</v>
      </c>
    </row>
    <row r="115" spans="3:3" x14ac:dyDescent="0.25">
      <c r="C115" s="99"/>
    </row>
    <row r="116" spans="3:3" x14ac:dyDescent="0.25">
      <c r="C116" s="104"/>
    </row>
  </sheetData>
  <autoFilter ref="A1:AI65"/>
  <mergeCells count="1">
    <mergeCell ref="AI12:AI13"/>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8">
        <x14:dataValidation type="list" allowBlank="1" showInputMessage="1" showErrorMessage="1">
          <x14:formula1>
            <xm:f>'Ref listes'!$O$2:$O$6</xm:f>
          </x14:formula1>
          <xm:sqref>X1:X65</xm:sqref>
        </x14:dataValidation>
        <x14:dataValidation type="list" allowBlank="1" showInputMessage="1" showErrorMessage="1">
          <x14:formula1>
            <xm:f>'Ref listes'!$C$2:$C$28</xm:f>
          </x14:formula1>
          <xm:sqref>I1:I65</xm:sqref>
        </x14:dataValidation>
        <x14:dataValidation type="list" allowBlank="1" showInputMessage="1" showErrorMessage="1">
          <x14:formula1>
            <xm:f>'Ref listes'!$G$2:$G$8</xm:f>
          </x14:formula1>
          <xm:sqref>T1:T65</xm:sqref>
        </x14:dataValidation>
        <x14:dataValidation type="list" allowBlank="1" showInputMessage="1" showErrorMessage="1">
          <x14:formula1>
            <xm:f>'Ref listes'!$K$2:$K$4</xm:f>
          </x14:formula1>
          <xm:sqref>V1:V65</xm:sqref>
        </x14:dataValidation>
        <x14:dataValidation type="list" allowBlank="1" showInputMessage="1" showErrorMessage="1">
          <x14:formula1>
            <xm:f>'Ref listes'!$A$2:$A$19</xm:f>
          </x14:formula1>
          <xm:sqref>S1:S65</xm:sqref>
        </x14:dataValidation>
        <x14:dataValidation type="list" allowBlank="1" showInputMessage="1" showErrorMessage="1">
          <x14:formula1>
            <xm:f>'Ref listes'!$E$2:$E$4</xm:f>
          </x14:formula1>
          <xm:sqref>R1:R64</xm:sqref>
        </x14:dataValidation>
        <x14:dataValidation type="list" allowBlank="1" showInputMessage="1" showErrorMessage="1">
          <x14:formula1>
            <xm:f>'Ref listes'!$Q$2:$Q$4</xm:f>
          </x14:formula1>
          <xm:sqref>AF1:AF1048576</xm:sqref>
        </x14:dataValidation>
        <x14:dataValidation type="list" allowBlank="1" showInputMessage="1" showErrorMessage="1">
          <x14:formula1>
            <xm:f>'Ref listes'!$S$2:$S$3</xm:f>
          </x14:formula1>
          <xm:sqref>AH1:AH1048576 AG1:AG1048576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P23"/>
  <sheetViews>
    <sheetView topLeftCell="AD1" zoomScale="85" zoomScaleNormal="85" workbookViewId="0">
      <selection activeCell="AI18" sqref="AI18"/>
    </sheetView>
  </sheetViews>
  <sheetFormatPr baseColWidth="10" defaultRowHeight="15" x14ac:dyDescent="0.25"/>
  <cols>
    <col min="1" max="2" width="16.140625" customWidth="1"/>
    <col min="5" max="5" width="13.140625" customWidth="1"/>
    <col min="6" max="6" width="19.85546875" customWidth="1"/>
    <col min="7" max="7" width="61.28515625" customWidth="1"/>
    <col min="8" max="8" width="11.42578125" style="2"/>
    <col min="9" max="9" width="12.7109375" style="2" customWidth="1"/>
    <col min="10" max="10" width="24.140625" style="2" bestFit="1" customWidth="1"/>
    <col min="11" max="11" width="15.28515625" style="2" bestFit="1" customWidth="1"/>
    <col min="12" max="12" width="11.42578125" style="2"/>
    <col min="13" max="13" width="17.42578125" style="21" bestFit="1" customWidth="1"/>
    <col min="14" max="14" width="18.28515625" style="21" bestFit="1" customWidth="1"/>
    <col min="15" max="15" width="17.42578125" style="21" bestFit="1" customWidth="1"/>
    <col min="16" max="19" width="17.42578125" style="21" customWidth="1"/>
    <col min="20" max="20" width="17" style="2" customWidth="1"/>
    <col min="21" max="22" width="12.5703125" style="2" customWidth="1"/>
    <col min="23" max="24" width="15.140625" style="63" customWidth="1"/>
    <col min="25" max="25" width="11.5703125" style="63" customWidth="1"/>
    <col min="26" max="26" width="11.5703125" style="26" customWidth="1"/>
    <col min="27" max="27" width="11.5703125" style="2" customWidth="1"/>
    <col min="28" max="28" width="11.42578125" style="60"/>
    <col min="29" max="30" width="13.28515625" style="67" customWidth="1"/>
    <col min="31" max="35" width="16.7109375" style="49" customWidth="1"/>
    <col min="36" max="36" width="11.5703125" style="2" bestFit="1" customWidth="1"/>
    <col min="37" max="41" width="11.5703125" style="2" customWidth="1"/>
    <col min="42" max="42" width="24.42578125" style="2" customWidth="1"/>
  </cols>
  <sheetData>
    <row r="1" spans="1:42" s="23" customFormat="1" ht="41.25" customHeight="1" x14ac:dyDescent="0.25">
      <c r="A1" s="30" t="s">
        <v>175</v>
      </c>
      <c r="B1" s="30" t="s">
        <v>632</v>
      </c>
      <c r="C1" s="30" t="s">
        <v>491</v>
      </c>
      <c r="D1" s="30" t="s">
        <v>172</v>
      </c>
      <c r="E1" s="30" t="s">
        <v>173</v>
      </c>
      <c r="F1" s="31" t="s">
        <v>174</v>
      </c>
      <c r="G1" s="31" t="s">
        <v>1</v>
      </c>
      <c r="H1" s="32" t="s">
        <v>176</v>
      </c>
      <c r="I1" s="32" t="s">
        <v>177</v>
      </c>
      <c r="J1" s="32" t="s">
        <v>178</v>
      </c>
      <c r="K1" s="32" t="s">
        <v>179</v>
      </c>
      <c r="L1" s="32" t="s">
        <v>0</v>
      </c>
      <c r="M1" s="18" t="s">
        <v>628</v>
      </c>
      <c r="N1" s="18" t="s">
        <v>629</v>
      </c>
      <c r="O1" s="18" t="s">
        <v>630</v>
      </c>
      <c r="P1" s="34" t="s">
        <v>667</v>
      </c>
      <c r="Q1" s="34" t="s">
        <v>663</v>
      </c>
      <c r="R1" s="34" t="s">
        <v>665</v>
      </c>
      <c r="S1" s="34" t="s">
        <v>644</v>
      </c>
      <c r="T1" s="35" t="s">
        <v>493</v>
      </c>
      <c r="U1" s="36" t="s">
        <v>492</v>
      </c>
      <c r="V1" s="36" t="s">
        <v>494</v>
      </c>
      <c r="W1" s="61" t="s">
        <v>658</v>
      </c>
      <c r="X1" s="61" t="s">
        <v>659</v>
      </c>
      <c r="Y1" s="61" t="s">
        <v>657</v>
      </c>
      <c r="Z1" s="113" t="s">
        <v>662</v>
      </c>
      <c r="AA1" s="27" t="s">
        <v>664</v>
      </c>
      <c r="AB1" s="65" t="s">
        <v>653</v>
      </c>
      <c r="AC1" s="65" t="s">
        <v>654</v>
      </c>
      <c r="AD1" s="66" t="s">
        <v>498</v>
      </c>
      <c r="AE1" s="45" t="s">
        <v>643</v>
      </c>
      <c r="AF1" s="45" t="s">
        <v>652</v>
      </c>
      <c r="AG1" s="45" t="s">
        <v>655</v>
      </c>
      <c r="AH1" s="45" t="s">
        <v>656</v>
      </c>
      <c r="AI1" s="45" t="s">
        <v>501</v>
      </c>
      <c r="AJ1" s="37" t="s">
        <v>500</v>
      </c>
      <c r="AK1" s="37" t="s">
        <v>660</v>
      </c>
      <c r="AL1" s="37" t="s">
        <v>661</v>
      </c>
      <c r="AM1" s="24" t="s">
        <v>808</v>
      </c>
      <c r="AN1" s="24" t="s">
        <v>669</v>
      </c>
      <c r="AO1" s="24" t="s">
        <v>670</v>
      </c>
      <c r="AP1" s="38" t="s">
        <v>504</v>
      </c>
    </row>
    <row r="2" spans="1:42" s="2" customFormat="1" x14ac:dyDescent="0.25">
      <c r="A2" s="4">
        <v>2017</v>
      </c>
      <c r="B2" s="4" t="s">
        <v>651</v>
      </c>
      <c r="C2" s="4" t="s">
        <v>428</v>
      </c>
      <c r="D2" s="4" t="s">
        <v>380</v>
      </c>
      <c r="E2" s="4" t="s">
        <v>128</v>
      </c>
      <c r="F2" s="4" t="s">
        <v>430</v>
      </c>
      <c r="G2" s="4" t="s">
        <v>429</v>
      </c>
      <c r="H2" s="4" t="s">
        <v>381</v>
      </c>
      <c r="I2" s="4" t="s">
        <v>237</v>
      </c>
      <c r="J2" s="4" t="s">
        <v>238</v>
      </c>
      <c r="K2" s="4" t="s">
        <v>431</v>
      </c>
      <c r="L2" s="4" t="s">
        <v>432</v>
      </c>
      <c r="M2" s="19">
        <v>12426986</v>
      </c>
      <c r="N2" s="19">
        <v>11482683</v>
      </c>
      <c r="O2" s="19">
        <v>1900000</v>
      </c>
      <c r="P2" s="4"/>
      <c r="Q2" s="19">
        <v>11</v>
      </c>
      <c r="R2" s="4" t="s">
        <v>646</v>
      </c>
      <c r="S2" s="4" t="s">
        <v>645</v>
      </c>
      <c r="T2" s="29"/>
      <c r="U2" s="4" t="s">
        <v>40</v>
      </c>
      <c r="V2" s="4" t="s">
        <v>433</v>
      </c>
      <c r="W2" s="64"/>
      <c r="X2" s="64">
        <v>3870</v>
      </c>
      <c r="Y2" s="62">
        <f>W2+X2</f>
        <v>3870</v>
      </c>
      <c r="Z2" s="4">
        <v>100</v>
      </c>
      <c r="AA2" s="4">
        <v>95</v>
      </c>
      <c r="AB2" s="58"/>
      <c r="AC2" s="58">
        <v>25</v>
      </c>
      <c r="AD2" s="59"/>
      <c r="AE2" s="46">
        <v>103580</v>
      </c>
      <c r="AF2" s="46"/>
      <c r="AG2" s="46"/>
      <c r="AH2" s="46"/>
      <c r="AI2" s="46">
        <v>103580</v>
      </c>
      <c r="AJ2" s="4">
        <v>1</v>
      </c>
      <c r="AK2" s="4">
        <v>9900</v>
      </c>
      <c r="AL2" s="4">
        <v>1</v>
      </c>
      <c r="AM2" s="29"/>
      <c r="AN2" s="29"/>
      <c r="AO2" s="29"/>
      <c r="AP2" s="29"/>
    </row>
    <row r="3" spans="1:42" s="2" customFormat="1" x14ac:dyDescent="0.25">
      <c r="A3" s="4">
        <v>2017</v>
      </c>
      <c r="B3" s="4" t="s">
        <v>651</v>
      </c>
      <c r="C3" s="4" t="s">
        <v>434</v>
      </c>
      <c r="D3" s="4" t="s">
        <v>380</v>
      </c>
      <c r="E3" s="4" t="s">
        <v>128</v>
      </c>
      <c r="F3" s="4" t="s">
        <v>436</v>
      </c>
      <c r="G3" s="4" t="s">
        <v>435</v>
      </c>
      <c r="H3" s="4" t="s">
        <v>381</v>
      </c>
      <c r="I3" s="4" t="s">
        <v>237</v>
      </c>
      <c r="J3" s="4" t="s">
        <v>238</v>
      </c>
      <c r="K3" s="4" t="s">
        <v>437</v>
      </c>
      <c r="L3" s="4" t="s">
        <v>438</v>
      </c>
      <c r="M3" s="19">
        <v>488155</v>
      </c>
      <c r="N3" s="19">
        <v>488155</v>
      </c>
      <c r="O3" s="19">
        <v>440022</v>
      </c>
      <c r="P3" s="4"/>
      <c r="Q3" s="19">
        <v>57</v>
      </c>
      <c r="R3" s="4" t="s">
        <v>648</v>
      </c>
      <c r="S3" s="4" t="s">
        <v>647</v>
      </c>
      <c r="T3" s="29"/>
      <c r="U3" s="4" t="s">
        <v>420</v>
      </c>
      <c r="V3" s="4" t="s">
        <v>419</v>
      </c>
      <c r="W3" s="64"/>
      <c r="X3" s="64">
        <v>986</v>
      </c>
      <c r="Y3" s="62">
        <f t="shared" ref="Y3:Y15" si="0">W3+X3</f>
        <v>986</v>
      </c>
      <c r="Z3" s="4">
        <v>70</v>
      </c>
      <c r="AA3" s="4">
        <v>95</v>
      </c>
      <c r="AB3" s="58"/>
      <c r="AC3" s="58">
        <v>1</v>
      </c>
      <c r="AD3" s="59"/>
      <c r="AE3" s="46">
        <v>1733</v>
      </c>
      <c r="AF3" s="46"/>
      <c r="AG3" s="46"/>
      <c r="AH3" s="46"/>
      <c r="AI3" s="46">
        <v>2231</v>
      </c>
      <c r="AJ3" s="4">
        <v>0</v>
      </c>
      <c r="AK3" s="4">
        <v>223</v>
      </c>
      <c r="AL3" s="4">
        <v>3</v>
      </c>
      <c r="AM3" s="29"/>
      <c r="AN3" s="29"/>
      <c r="AO3" s="29"/>
      <c r="AP3" s="29"/>
    </row>
    <row r="4" spans="1:42" s="2" customFormat="1" x14ac:dyDescent="0.25">
      <c r="A4" s="4">
        <v>2017</v>
      </c>
      <c r="B4" s="4" t="s">
        <v>651</v>
      </c>
      <c r="C4" s="4" t="s">
        <v>447</v>
      </c>
      <c r="D4" s="4" t="s">
        <v>380</v>
      </c>
      <c r="E4" s="4" t="s">
        <v>128</v>
      </c>
      <c r="F4" s="4" t="s">
        <v>449</v>
      </c>
      <c r="G4" s="4" t="s">
        <v>448</v>
      </c>
      <c r="H4" s="4" t="s">
        <v>381</v>
      </c>
      <c r="I4" s="4" t="s">
        <v>367</v>
      </c>
      <c r="J4" s="4" t="s">
        <v>368</v>
      </c>
      <c r="K4" s="4" t="s">
        <v>369</v>
      </c>
      <c r="L4" s="4" t="s">
        <v>370</v>
      </c>
      <c r="M4" s="19">
        <v>11677748</v>
      </c>
      <c r="N4" s="19">
        <v>11677748</v>
      </c>
      <c r="O4" s="19">
        <v>6277641</v>
      </c>
      <c r="P4" s="4"/>
      <c r="Q4" s="19">
        <v>65</v>
      </c>
      <c r="R4" s="4" t="s">
        <v>650</v>
      </c>
      <c r="S4" s="4" t="s">
        <v>649</v>
      </c>
      <c r="T4" s="29"/>
      <c r="U4" s="4" t="s">
        <v>40</v>
      </c>
      <c r="V4" s="4" t="s">
        <v>433</v>
      </c>
      <c r="W4" s="64">
        <v>11100</v>
      </c>
      <c r="X4" s="64"/>
      <c r="Y4" s="62">
        <f t="shared" si="0"/>
        <v>11100</v>
      </c>
      <c r="Z4" s="4">
        <v>70</v>
      </c>
      <c r="AA4" s="4">
        <v>82</v>
      </c>
      <c r="AB4" s="58">
        <v>20</v>
      </c>
      <c r="AC4" s="58"/>
      <c r="AD4" s="59"/>
      <c r="AE4" s="46"/>
      <c r="AF4" s="46">
        <v>24702</v>
      </c>
      <c r="AG4" s="46">
        <v>38779</v>
      </c>
      <c r="AH4" s="46">
        <v>122282</v>
      </c>
      <c r="AI4" s="46"/>
      <c r="AJ4" s="4">
        <v>0</v>
      </c>
      <c r="AK4" s="4">
        <v>1430</v>
      </c>
      <c r="AL4" s="4">
        <v>28</v>
      </c>
      <c r="AM4" s="29"/>
      <c r="AN4" s="29"/>
      <c r="AO4" s="29"/>
      <c r="AP4" s="29"/>
    </row>
    <row r="5" spans="1:42" s="2" customFormat="1" x14ac:dyDescent="0.25">
      <c r="A5" s="4">
        <v>2017</v>
      </c>
      <c r="B5" s="4" t="s">
        <v>651</v>
      </c>
      <c r="C5" s="4" t="s">
        <v>460</v>
      </c>
      <c r="D5" s="4" t="s">
        <v>395</v>
      </c>
      <c r="E5" s="4" t="s">
        <v>452</v>
      </c>
      <c r="F5" s="4" t="s">
        <v>462</v>
      </c>
      <c r="G5" s="4" t="s">
        <v>461</v>
      </c>
      <c r="H5" s="4" t="s">
        <v>397</v>
      </c>
      <c r="I5" s="4" t="s">
        <v>298</v>
      </c>
      <c r="J5" s="4" t="s">
        <v>463</v>
      </c>
      <c r="K5" s="4" t="s">
        <v>464</v>
      </c>
      <c r="L5" s="4" t="s">
        <v>465</v>
      </c>
      <c r="M5" s="19">
        <v>1400000</v>
      </c>
      <c r="N5" s="19">
        <v>1400000</v>
      </c>
      <c r="O5" s="19">
        <v>760000</v>
      </c>
      <c r="P5" s="4"/>
      <c r="Q5" s="19">
        <v>23</v>
      </c>
      <c r="R5" s="4" t="s">
        <v>512</v>
      </c>
      <c r="S5" s="4" t="s">
        <v>649</v>
      </c>
      <c r="T5" s="29"/>
      <c r="U5" s="4" t="s">
        <v>40</v>
      </c>
      <c r="V5" s="4" t="s">
        <v>433</v>
      </c>
      <c r="W5" s="64">
        <v>985</v>
      </c>
      <c r="X5" s="64"/>
      <c r="Y5" s="62">
        <f t="shared" si="0"/>
        <v>985</v>
      </c>
      <c r="Z5" s="4">
        <v>100</v>
      </c>
      <c r="AA5" s="4">
        <v>96</v>
      </c>
      <c r="AB5" s="58">
        <v>7</v>
      </c>
      <c r="AC5" s="58"/>
      <c r="AD5" s="59"/>
      <c r="AE5" s="46"/>
      <c r="AF5" s="46">
        <v>7739</v>
      </c>
      <c r="AG5" s="46">
        <v>7739</v>
      </c>
      <c r="AH5" s="46">
        <v>116997</v>
      </c>
      <c r="AI5" s="46"/>
      <c r="AJ5" s="4">
        <v>0</v>
      </c>
      <c r="AK5" s="4">
        <v>650</v>
      </c>
      <c r="AL5" s="4">
        <v>2</v>
      </c>
      <c r="AM5" s="29"/>
      <c r="AN5" s="29"/>
      <c r="AO5" s="29"/>
      <c r="AP5" s="17" t="s">
        <v>800</v>
      </c>
    </row>
    <row r="6" spans="1:42" s="2" customFormat="1" x14ac:dyDescent="0.25">
      <c r="A6" s="4">
        <v>2017</v>
      </c>
      <c r="B6" s="4" t="s">
        <v>651</v>
      </c>
      <c r="C6" s="4" t="s">
        <v>477</v>
      </c>
      <c r="D6" s="4" t="s">
        <v>385</v>
      </c>
      <c r="E6" s="4" t="s">
        <v>386</v>
      </c>
      <c r="F6" s="4" t="s">
        <v>387</v>
      </c>
      <c r="G6" s="4" t="s">
        <v>478</v>
      </c>
      <c r="H6" s="4" t="s">
        <v>388</v>
      </c>
      <c r="I6" s="4" t="s">
        <v>389</v>
      </c>
      <c r="J6" s="4" t="s">
        <v>390</v>
      </c>
      <c r="K6" s="4" t="s">
        <v>479</v>
      </c>
      <c r="L6" s="4" t="s">
        <v>480</v>
      </c>
      <c r="M6" s="19">
        <v>551600</v>
      </c>
      <c r="N6" s="19">
        <v>551600</v>
      </c>
      <c r="O6" s="19">
        <v>110406</v>
      </c>
      <c r="P6" s="4"/>
      <c r="Q6" s="19">
        <v>29</v>
      </c>
      <c r="R6" s="4" t="s">
        <v>650</v>
      </c>
      <c r="S6" s="4" t="s">
        <v>647</v>
      </c>
      <c r="T6" s="29"/>
      <c r="U6" s="4" t="s">
        <v>420</v>
      </c>
      <c r="V6" s="4" t="s">
        <v>419</v>
      </c>
      <c r="W6" s="64">
        <v>550</v>
      </c>
      <c r="X6" s="64"/>
      <c r="Y6" s="62">
        <f t="shared" si="0"/>
        <v>550</v>
      </c>
      <c r="Z6" s="4">
        <v>87</v>
      </c>
      <c r="AA6" s="4">
        <v>93</v>
      </c>
      <c r="AB6" s="58">
        <v>10.795</v>
      </c>
      <c r="AC6" s="58"/>
      <c r="AD6" s="59"/>
      <c r="AE6" s="46"/>
      <c r="AF6" s="46">
        <v>19522</v>
      </c>
      <c r="AG6" s="46">
        <v>25650</v>
      </c>
      <c r="AH6" s="46">
        <v>19522</v>
      </c>
      <c r="AI6" s="46"/>
      <c r="AJ6" s="4">
        <v>0</v>
      </c>
      <c r="AK6" s="4">
        <v>1429</v>
      </c>
      <c r="AL6" s="4">
        <v>1</v>
      </c>
      <c r="AM6" s="29"/>
      <c r="AN6" s="29"/>
      <c r="AO6" s="29"/>
      <c r="AP6" s="29"/>
    </row>
    <row r="7" spans="1:42" s="2" customFormat="1" x14ac:dyDescent="0.25">
      <c r="A7" s="28">
        <v>2016</v>
      </c>
      <c r="B7" s="4" t="s">
        <v>651</v>
      </c>
      <c r="C7" s="28" t="s">
        <v>341</v>
      </c>
      <c r="D7" s="28" t="s">
        <v>182</v>
      </c>
      <c r="E7" s="28" t="s">
        <v>183</v>
      </c>
      <c r="F7" s="29" t="s">
        <v>508</v>
      </c>
      <c r="G7" s="28" t="s">
        <v>507</v>
      </c>
      <c r="H7" s="29" t="s">
        <v>186</v>
      </c>
      <c r="I7" s="28" t="s">
        <v>187</v>
      </c>
      <c r="J7" s="29" t="s">
        <v>188</v>
      </c>
      <c r="K7" s="29" t="s">
        <v>761</v>
      </c>
      <c r="L7" s="29" t="s">
        <v>762</v>
      </c>
      <c r="M7" s="19">
        <v>9999300.8499999996</v>
      </c>
      <c r="N7" s="19">
        <v>6400829.6799999997</v>
      </c>
      <c r="O7" s="19">
        <v>1100000</v>
      </c>
      <c r="P7" s="3"/>
      <c r="Q7" s="19">
        <v>0</v>
      </c>
      <c r="R7" s="28"/>
      <c r="S7" s="28"/>
      <c r="T7" s="29"/>
      <c r="U7" s="4" t="s">
        <v>40</v>
      </c>
      <c r="V7" s="28" t="s">
        <v>419</v>
      </c>
      <c r="W7" s="62"/>
      <c r="X7" s="62">
        <v>5685</v>
      </c>
      <c r="Y7" s="62">
        <f t="shared" si="0"/>
        <v>5685</v>
      </c>
      <c r="Z7" s="28">
        <v>0</v>
      </c>
      <c r="AA7" s="28">
        <v>93</v>
      </c>
      <c r="AB7" s="59"/>
      <c r="AC7" s="59">
        <v>0</v>
      </c>
      <c r="AD7" s="59"/>
      <c r="AE7" s="48">
        <v>0</v>
      </c>
      <c r="AF7" s="48"/>
      <c r="AG7" s="48"/>
      <c r="AH7" s="48"/>
      <c r="AI7" s="48"/>
      <c r="AJ7" s="28">
        <v>0</v>
      </c>
      <c r="AK7" s="28">
        <v>0</v>
      </c>
      <c r="AL7" s="28">
        <v>0</v>
      </c>
      <c r="AM7" s="29"/>
      <c r="AN7" s="29"/>
      <c r="AO7" s="29"/>
      <c r="AP7" s="29"/>
    </row>
    <row r="8" spans="1:42" s="227" customFormat="1" x14ac:dyDescent="0.25">
      <c r="A8" s="210">
        <v>2016</v>
      </c>
      <c r="B8" s="221" t="s">
        <v>651</v>
      </c>
      <c r="C8" s="210" t="s">
        <v>193</v>
      </c>
      <c r="D8" s="210" t="s">
        <v>195</v>
      </c>
      <c r="E8" s="210" t="s">
        <v>59</v>
      </c>
      <c r="F8" s="222" t="s">
        <v>196</v>
      </c>
      <c r="G8" s="210" t="s">
        <v>194</v>
      </c>
      <c r="H8" s="222" t="s">
        <v>197</v>
      </c>
      <c r="I8" s="210" t="s">
        <v>198</v>
      </c>
      <c r="J8" s="222" t="s">
        <v>199</v>
      </c>
      <c r="K8" s="222" t="s">
        <v>200</v>
      </c>
      <c r="L8" s="222" t="s">
        <v>201</v>
      </c>
      <c r="M8" s="211">
        <v>2587440</v>
      </c>
      <c r="N8" s="211">
        <v>2154420</v>
      </c>
      <c r="O8" s="211">
        <v>1292652</v>
      </c>
      <c r="P8" s="223"/>
      <c r="Q8" s="211">
        <v>60</v>
      </c>
      <c r="R8" s="210"/>
      <c r="S8" s="210"/>
      <c r="T8" s="222"/>
      <c r="U8" s="210" t="s">
        <v>420</v>
      </c>
      <c r="V8" s="210" t="s">
        <v>419</v>
      </c>
      <c r="W8" s="224"/>
      <c r="X8" s="224">
        <v>3567</v>
      </c>
      <c r="Y8" s="224">
        <f t="shared" si="0"/>
        <v>3567</v>
      </c>
      <c r="Z8" s="210">
        <v>65</v>
      </c>
      <c r="AA8" s="210">
        <v>95</v>
      </c>
      <c r="AB8" s="225"/>
      <c r="AC8" s="225">
        <v>9.61</v>
      </c>
      <c r="AD8" s="225"/>
      <c r="AE8" s="226">
        <v>11787</v>
      </c>
      <c r="AF8" s="226"/>
      <c r="AG8" s="226"/>
      <c r="AH8" s="226"/>
      <c r="AI8" s="226"/>
      <c r="AJ8" s="210">
        <v>0</v>
      </c>
      <c r="AK8" s="210">
        <v>1340</v>
      </c>
      <c r="AL8" s="210">
        <v>16</v>
      </c>
      <c r="AM8" s="222"/>
      <c r="AN8" s="222"/>
      <c r="AO8" s="222"/>
      <c r="AP8" s="222"/>
    </row>
    <row r="9" spans="1:42" s="2" customFormat="1" x14ac:dyDescent="0.25">
      <c r="A9" s="28">
        <v>2016</v>
      </c>
      <c r="B9" s="4" t="s">
        <v>651</v>
      </c>
      <c r="C9" s="28" t="s">
        <v>203</v>
      </c>
      <c r="D9" s="28" t="s">
        <v>205</v>
      </c>
      <c r="E9" s="28" t="s">
        <v>206</v>
      </c>
      <c r="F9" s="29" t="s">
        <v>207</v>
      </c>
      <c r="G9" s="28" t="s">
        <v>204</v>
      </c>
      <c r="H9" s="29" t="s">
        <v>208</v>
      </c>
      <c r="I9" s="28" t="s">
        <v>209</v>
      </c>
      <c r="J9" s="29" t="s">
        <v>210</v>
      </c>
      <c r="K9" s="29" t="s">
        <v>211</v>
      </c>
      <c r="L9" s="29" t="s">
        <v>212</v>
      </c>
      <c r="M9" s="19">
        <v>45480845</v>
      </c>
      <c r="N9" s="19">
        <v>22798371</v>
      </c>
      <c r="O9" s="19">
        <v>13401093</v>
      </c>
      <c r="P9" s="3"/>
      <c r="Q9" s="19">
        <v>67</v>
      </c>
      <c r="R9" s="28"/>
      <c r="S9" s="28"/>
      <c r="T9" s="29"/>
      <c r="U9" s="4" t="s">
        <v>40</v>
      </c>
      <c r="V9" s="28" t="s">
        <v>419</v>
      </c>
      <c r="W9" s="62"/>
      <c r="X9" s="62">
        <v>30863</v>
      </c>
      <c r="Y9" s="62">
        <f t="shared" si="0"/>
        <v>30863</v>
      </c>
      <c r="Z9" s="28">
        <v>67</v>
      </c>
      <c r="AA9" s="28">
        <v>82</v>
      </c>
      <c r="AB9" s="59"/>
      <c r="AC9" s="59">
        <v>53069</v>
      </c>
      <c r="AD9" s="59"/>
      <c r="AE9" s="48">
        <v>76862</v>
      </c>
      <c r="AF9" s="48"/>
      <c r="AG9" s="48"/>
      <c r="AH9" s="48"/>
      <c r="AI9" s="48"/>
      <c r="AJ9" s="28">
        <v>0</v>
      </c>
      <c r="AK9" s="28">
        <v>11547</v>
      </c>
      <c r="AL9" s="28">
        <v>78</v>
      </c>
      <c r="AM9" s="29"/>
      <c r="AN9" s="29"/>
      <c r="AO9" s="29"/>
      <c r="AP9" s="29"/>
    </row>
    <row r="10" spans="1:42" s="2" customFormat="1" x14ac:dyDescent="0.25">
      <c r="A10" s="28">
        <v>2016</v>
      </c>
      <c r="B10" s="4" t="s">
        <v>651</v>
      </c>
      <c r="C10" s="28" t="s">
        <v>213</v>
      </c>
      <c r="D10" s="28" t="s">
        <v>215</v>
      </c>
      <c r="E10" s="28" t="s">
        <v>144</v>
      </c>
      <c r="F10" s="29" t="s">
        <v>216</v>
      </c>
      <c r="G10" s="28" t="s">
        <v>214</v>
      </c>
      <c r="H10" s="29" t="s">
        <v>217</v>
      </c>
      <c r="I10" s="28" t="s">
        <v>218</v>
      </c>
      <c r="J10" s="29" t="s">
        <v>219</v>
      </c>
      <c r="K10" s="29" t="s">
        <v>220</v>
      </c>
      <c r="L10" s="29" t="s">
        <v>221</v>
      </c>
      <c r="M10" s="19">
        <v>5540600</v>
      </c>
      <c r="N10" s="19">
        <v>4568000</v>
      </c>
      <c r="O10" s="19">
        <v>2637500</v>
      </c>
      <c r="P10" s="3"/>
      <c r="Q10" s="19">
        <v>40</v>
      </c>
      <c r="R10" s="28"/>
      <c r="S10" s="28"/>
      <c r="T10" s="29"/>
      <c r="U10" s="4" t="s">
        <v>40</v>
      </c>
      <c r="V10" s="28" t="s">
        <v>433</v>
      </c>
      <c r="W10" s="62"/>
      <c r="X10" s="62">
        <v>2200</v>
      </c>
      <c r="Y10" s="62">
        <f t="shared" si="0"/>
        <v>2200</v>
      </c>
      <c r="Z10" s="28">
        <v>100</v>
      </c>
      <c r="AA10" s="28">
        <v>96</v>
      </c>
      <c r="AB10" s="59"/>
      <c r="AC10" s="59">
        <v>12200</v>
      </c>
      <c r="AD10" s="59"/>
      <c r="AE10" s="48">
        <v>26810</v>
      </c>
      <c r="AF10" s="48"/>
      <c r="AG10" s="48"/>
      <c r="AH10" s="48"/>
      <c r="AI10" s="48"/>
      <c r="AJ10" s="28">
        <v>0</v>
      </c>
      <c r="AK10" s="28">
        <v>0</v>
      </c>
      <c r="AL10" s="28">
        <v>1</v>
      </c>
      <c r="AM10" s="29"/>
      <c r="AN10" s="29"/>
      <c r="AO10" s="29"/>
      <c r="AP10" s="29"/>
    </row>
    <row r="11" spans="1:42" s="2" customFormat="1" x14ac:dyDescent="0.25">
      <c r="A11" s="28">
        <v>2016</v>
      </c>
      <c r="B11" s="4" t="s">
        <v>651</v>
      </c>
      <c r="C11" s="28" t="s">
        <v>345</v>
      </c>
      <c r="D11" s="28" t="s">
        <v>320</v>
      </c>
      <c r="E11" s="28" t="s">
        <v>171</v>
      </c>
      <c r="F11" s="29" t="s">
        <v>321</v>
      </c>
      <c r="G11" s="28" t="s">
        <v>506</v>
      </c>
      <c r="H11" s="29" t="s">
        <v>322</v>
      </c>
      <c r="I11" s="28" t="s">
        <v>323</v>
      </c>
      <c r="J11" s="29" t="s">
        <v>324</v>
      </c>
      <c r="K11" s="29" t="s">
        <v>325</v>
      </c>
      <c r="L11" s="29" t="s">
        <v>326</v>
      </c>
      <c r="M11" s="19">
        <v>5335909</v>
      </c>
      <c r="N11" s="19">
        <v>5335909</v>
      </c>
      <c r="O11" s="19">
        <v>3201545</v>
      </c>
      <c r="P11" s="3"/>
      <c r="Q11" s="19">
        <v>25</v>
      </c>
      <c r="R11" s="28"/>
      <c r="S11" s="28"/>
      <c r="T11" s="29"/>
      <c r="U11" s="28" t="s">
        <v>420</v>
      </c>
      <c r="V11" s="28" t="s">
        <v>419</v>
      </c>
      <c r="W11" s="62"/>
      <c r="X11" s="62">
        <v>1911</v>
      </c>
      <c r="Y11" s="62">
        <f t="shared" si="0"/>
        <v>1911</v>
      </c>
      <c r="Z11" s="28">
        <v>65</v>
      </c>
      <c r="AA11" s="28">
        <v>90</v>
      </c>
      <c r="AB11" s="59"/>
      <c r="AC11" s="59">
        <v>30</v>
      </c>
      <c r="AD11" s="59"/>
      <c r="AE11" s="48">
        <v>14950</v>
      </c>
      <c r="AF11" s="48"/>
      <c r="AG11" s="48"/>
      <c r="AH11" s="48"/>
      <c r="AI11" s="48"/>
      <c r="AJ11" s="28">
        <v>0</v>
      </c>
      <c r="AK11" s="28">
        <v>0</v>
      </c>
      <c r="AL11" s="28">
        <v>1</v>
      </c>
      <c r="AM11" s="29"/>
      <c r="AN11" s="29"/>
      <c r="AO11" s="29"/>
      <c r="AP11" s="29"/>
    </row>
    <row r="12" spans="1:42" s="2" customFormat="1" x14ac:dyDescent="0.25">
      <c r="A12" s="29">
        <v>2015</v>
      </c>
      <c r="B12" s="4" t="s">
        <v>651</v>
      </c>
      <c r="C12" s="29" t="s">
        <v>706</v>
      </c>
      <c r="D12" s="29" t="s">
        <v>26</v>
      </c>
      <c r="E12" s="29" t="s">
        <v>32</v>
      </c>
      <c r="F12" s="29" t="s">
        <v>35</v>
      </c>
      <c r="G12" s="29" t="s">
        <v>38</v>
      </c>
      <c r="H12" s="19" t="s">
        <v>33</v>
      </c>
      <c r="I12" s="29"/>
      <c r="J12" s="29" t="s">
        <v>36</v>
      </c>
      <c r="K12" s="29"/>
      <c r="L12" s="29" t="s">
        <v>116</v>
      </c>
      <c r="M12" s="29">
        <v>700000</v>
      </c>
      <c r="N12" s="29">
        <v>700000</v>
      </c>
      <c r="O12" s="19">
        <v>420000</v>
      </c>
      <c r="P12" s="19">
        <v>0</v>
      </c>
      <c r="Q12" s="19"/>
      <c r="R12" s="19"/>
      <c r="S12" s="19"/>
      <c r="T12" s="29"/>
      <c r="U12" s="62" t="s">
        <v>40</v>
      </c>
      <c r="V12" s="29" t="s">
        <v>759</v>
      </c>
      <c r="W12" s="62"/>
      <c r="X12" s="62">
        <v>1000</v>
      </c>
      <c r="Y12" s="62">
        <f t="shared" si="0"/>
        <v>1000</v>
      </c>
      <c r="Z12" s="28">
        <v>100</v>
      </c>
      <c r="AA12" s="29"/>
      <c r="AB12" s="62"/>
      <c r="AC12" s="29"/>
      <c r="AD12" s="29"/>
      <c r="AE12" s="48">
        <v>25000</v>
      </c>
      <c r="AF12" s="48"/>
      <c r="AG12" s="48"/>
      <c r="AH12" s="48"/>
      <c r="AI12" s="48"/>
      <c r="AJ12" s="28">
        <v>0</v>
      </c>
      <c r="AK12" s="29">
        <v>2083</v>
      </c>
      <c r="AL12" s="29"/>
      <c r="AM12" s="29"/>
      <c r="AN12" s="29"/>
      <c r="AO12" s="29"/>
      <c r="AP12" s="29"/>
    </row>
    <row r="13" spans="1:42" s="182" customFormat="1" x14ac:dyDescent="0.25">
      <c r="A13" s="181">
        <v>2015</v>
      </c>
      <c r="B13" s="183" t="s">
        <v>651</v>
      </c>
      <c r="C13" s="181" t="s">
        <v>129</v>
      </c>
      <c r="D13" s="181" t="s">
        <v>69</v>
      </c>
      <c r="E13" s="181" t="s">
        <v>74</v>
      </c>
      <c r="F13" s="181" t="s">
        <v>70</v>
      </c>
      <c r="G13" s="181" t="s">
        <v>73</v>
      </c>
      <c r="H13" s="174" t="s">
        <v>75</v>
      </c>
      <c r="I13" s="181"/>
      <c r="J13" s="181" t="s">
        <v>71</v>
      </c>
      <c r="K13" s="181"/>
      <c r="L13" s="181" t="s">
        <v>72</v>
      </c>
      <c r="M13" s="181">
        <v>2207000</v>
      </c>
      <c r="N13" s="181">
        <v>2207000</v>
      </c>
      <c r="O13" s="174">
        <v>706400</v>
      </c>
      <c r="P13" s="174">
        <v>0</v>
      </c>
      <c r="Q13" s="174"/>
      <c r="R13" s="174"/>
      <c r="S13" s="174"/>
      <c r="T13" s="181"/>
      <c r="U13" s="184" t="s">
        <v>130</v>
      </c>
      <c r="V13" s="181" t="s">
        <v>759</v>
      </c>
      <c r="W13" s="184"/>
      <c r="X13" s="184">
        <v>925</v>
      </c>
      <c r="Y13" s="184">
        <f t="shared" si="0"/>
        <v>925</v>
      </c>
      <c r="Z13" s="175">
        <v>72</v>
      </c>
      <c r="AA13" s="181"/>
      <c r="AB13" s="184"/>
      <c r="AC13" s="181"/>
      <c r="AD13" s="181"/>
      <c r="AE13" s="185">
        <v>9035</v>
      </c>
      <c r="AF13" s="185"/>
      <c r="AG13" s="185"/>
      <c r="AH13" s="185"/>
      <c r="AI13" s="185"/>
      <c r="AJ13" s="175">
        <v>0</v>
      </c>
      <c r="AK13" s="181">
        <v>750</v>
      </c>
      <c r="AL13" s="181"/>
      <c r="AM13" s="181"/>
      <c r="AN13" s="181"/>
      <c r="AO13" s="181" t="s">
        <v>813</v>
      </c>
      <c r="AP13" s="291" t="s">
        <v>787</v>
      </c>
    </row>
    <row r="14" spans="1:42" s="182" customFormat="1" x14ac:dyDescent="0.25">
      <c r="A14" s="181">
        <v>2015</v>
      </c>
      <c r="B14" s="183" t="s">
        <v>651</v>
      </c>
      <c r="C14" s="181" t="s">
        <v>131</v>
      </c>
      <c r="D14" s="181" t="s">
        <v>69</v>
      </c>
      <c r="E14" s="181" t="s">
        <v>74</v>
      </c>
      <c r="F14" s="181" t="s">
        <v>70</v>
      </c>
      <c r="G14" s="181" t="s">
        <v>73</v>
      </c>
      <c r="H14" s="174" t="s">
        <v>75</v>
      </c>
      <c r="I14" s="181"/>
      <c r="J14" s="181" t="s">
        <v>71</v>
      </c>
      <c r="K14" s="181"/>
      <c r="L14" s="181" t="s">
        <v>72</v>
      </c>
      <c r="M14" s="181">
        <v>454000</v>
      </c>
      <c r="N14" s="181">
        <v>454000</v>
      </c>
      <c r="O14" s="174">
        <v>93600</v>
      </c>
      <c r="P14" s="174">
        <v>0</v>
      </c>
      <c r="Q14" s="174"/>
      <c r="R14" s="174"/>
      <c r="S14" s="174"/>
      <c r="T14" s="181"/>
      <c r="U14" s="184" t="s">
        <v>130</v>
      </c>
      <c r="V14" s="181" t="s">
        <v>759</v>
      </c>
      <c r="W14" s="184"/>
      <c r="X14" s="184">
        <v>313</v>
      </c>
      <c r="Y14" s="184">
        <f t="shared" si="0"/>
        <v>313</v>
      </c>
      <c r="Z14" s="175">
        <v>95</v>
      </c>
      <c r="AA14" s="181"/>
      <c r="AB14" s="184"/>
      <c r="AC14" s="181"/>
      <c r="AD14" s="181"/>
      <c r="AE14" s="185">
        <v>2888</v>
      </c>
      <c r="AF14" s="185"/>
      <c r="AG14" s="185"/>
      <c r="AH14" s="185"/>
      <c r="AI14" s="185"/>
      <c r="AJ14" s="175">
        <v>0</v>
      </c>
      <c r="AK14" s="181">
        <v>250</v>
      </c>
      <c r="AL14" s="181"/>
      <c r="AM14" s="181"/>
      <c r="AN14" s="181"/>
      <c r="AO14" s="181" t="s">
        <v>813</v>
      </c>
      <c r="AP14" s="292"/>
    </row>
    <row r="15" spans="1:42" x14ac:dyDescent="0.25">
      <c r="A15" s="17">
        <v>2015</v>
      </c>
      <c r="B15" s="4" t="s">
        <v>651</v>
      </c>
      <c r="C15" s="17" t="s">
        <v>712</v>
      </c>
      <c r="D15" s="17" t="s">
        <v>60</v>
      </c>
      <c r="E15" s="29" t="s">
        <v>66</v>
      </c>
      <c r="F15" s="17" t="s">
        <v>62</v>
      </c>
      <c r="G15" s="29" t="s">
        <v>65</v>
      </c>
      <c r="H15" s="39" t="s">
        <v>67</v>
      </c>
      <c r="I15" s="29"/>
      <c r="J15" s="17" t="s">
        <v>63</v>
      </c>
      <c r="K15" s="29"/>
      <c r="L15" s="17" t="s">
        <v>64</v>
      </c>
      <c r="M15" s="29">
        <v>4584410</v>
      </c>
      <c r="N15" s="29">
        <v>4584410</v>
      </c>
      <c r="O15" s="39">
        <v>1120980</v>
      </c>
      <c r="P15" s="39">
        <v>0</v>
      </c>
      <c r="Q15" s="39"/>
      <c r="R15" s="39"/>
      <c r="S15" s="39"/>
      <c r="T15" s="29"/>
      <c r="U15" s="62" t="s">
        <v>130</v>
      </c>
      <c r="V15" s="29" t="s">
        <v>759</v>
      </c>
      <c r="W15" s="62">
        <v>14150</v>
      </c>
      <c r="X15" s="62"/>
      <c r="Y15" s="62">
        <f t="shared" si="0"/>
        <v>14150</v>
      </c>
      <c r="Z15" s="28">
        <v>53</v>
      </c>
      <c r="AA15" s="29"/>
      <c r="AB15" s="62"/>
      <c r="AC15" s="29"/>
      <c r="AD15" s="29"/>
      <c r="AE15" s="48"/>
      <c r="AF15" s="48">
        <v>87139</v>
      </c>
      <c r="AG15" s="48"/>
      <c r="AH15" s="48"/>
      <c r="AI15" s="48"/>
      <c r="AJ15" s="28">
        <v>0</v>
      </c>
      <c r="AK15" s="29">
        <v>0</v>
      </c>
      <c r="AL15" s="29"/>
      <c r="AM15" s="29"/>
      <c r="AN15" s="29"/>
      <c r="AO15" s="29"/>
      <c r="AP15" s="29"/>
    </row>
    <row r="17" spans="8:42" x14ac:dyDescent="0.25">
      <c r="H17"/>
      <c r="I17"/>
      <c r="J17"/>
      <c r="K17"/>
      <c r="L17"/>
      <c r="M17"/>
      <c r="N17"/>
      <c r="O17"/>
      <c r="P17"/>
      <c r="Q17"/>
      <c r="R17"/>
      <c r="S17"/>
      <c r="T17"/>
      <c r="U17"/>
      <c r="V17"/>
      <c r="W17"/>
      <c r="X17"/>
      <c r="Y17"/>
      <c r="Z17"/>
      <c r="AA17"/>
      <c r="AB17"/>
      <c r="AC17"/>
      <c r="AD17"/>
      <c r="AE17"/>
      <c r="AF17"/>
      <c r="AG17"/>
      <c r="AH17"/>
      <c r="AI17"/>
      <c r="AJ17"/>
      <c r="AK17"/>
      <c r="AL17"/>
      <c r="AM17"/>
      <c r="AN17"/>
      <c r="AO17"/>
      <c r="AP17"/>
    </row>
    <row r="19" spans="8:42" x14ac:dyDescent="0.25">
      <c r="R19"/>
    </row>
    <row r="20" spans="8:42" x14ac:dyDescent="0.25">
      <c r="R20"/>
    </row>
    <row r="21" spans="8:42" x14ac:dyDescent="0.25">
      <c r="R21"/>
    </row>
    <row r="22" spans="8:42" x14ac:dyDescent="0.25">
      <c r="R22"/>
    </row>
    <row r="23" spans="8:42" x14ac:dyDescent="0.25">
      <c r="R23"/>
    </row>
  </sheetData>
  <autoFilter ref="A1:AP11"/>
  <mergeCells count="1">
    <mergeCell ref="AP13:AP14"/>
  </mergeCells>
  <pageMargins left="0.7" right="0.7" top="0.75" bottom="0.75" header="0.3" footer="0.3"/>
  <legacyDrawing r:id="rId1"/>
  <extLst>
    <ext xmlns:x14="http://schemas.microsoft.com/office/spreadsheetml/2009/9/main" uri="{CCE6A557-97BC-4b89-ADB6-D9C93CAAB3DF}">
      <x14:dataValidations xmlns:xm="http://schemas.microsoft.com/office/excel/2006/main" count="5">
        <x14:dataValidation type="list" allowBlank="1" showInputMessage="1" showErrorMessage="1">
          <x14:formula1>
            <xm:f>'Ref listes'!$M$2:$M$3</xm:f>
          </x14:formula1>
          <xm:sqref>V18:V1048576 V1:V11</xm:sqref>
        </x14:dataValidation>
        <x14:dataValidation type="list" allowBlank="1" showInputMessage="1" showErrorMessage="1">
          <x14:formula1>
            <xm:f>'Ref listes'!$G$2:$G$8</xm:f>
          </x14:formula1>
          <xm:sqref>V12:V15 U2:U11 U18:U1048576</xm:sqref>
        </x14:dataValidation>
        <x14:dataValidation type="list" allowBlank="1" showInputMessage="1" showErrorMessage="1">
          <x14:formula1>
            <xm:f>'Ref listes'!$C$5:$C$28</xm:f>
          </x14:formula1>
          <xm:sqref>G12:G15 H1:H11 H18:H1048576</xm:sqref>
        </x14:dataValidation>
        <x14:dataValidation type="list" allowBlank="1" showInputMessage="1" showErrorMessage="1">
          <x14:formula1>
            <xm:f>'Ref listes'!$Q$2:$Q$4</xm:f>
          </x14:formula1>
          <xm:sqref>AM1:AM1048576</xm:sqref>
        </x14:dataValidation>
        <x14:dataValidation type="list" allowBlank="1" showInputMessage="1" showErrorMessage="1">
          <x14:formula1>
            <xm:f>'Ref listes'!$S$2:$S$3</xm:f>
          </x14:formula1>
          <xm:sqref>AO1:AO1048576 AN1:AN1048576 AN1:AN1048576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BZ31"/>
  <sheetViews>
    <sheetView zoomScale="85" zoomScaleNormal="85" workbookViewId="0">
      <selection activeCell="E14" sqref="E14"/>
    </sheetView>
  </sheetViews>
  <sheetFormatPr baseColWidth="10" defaultRowHeight="15" x14ac:dyDescent="0.25"/>
  <cols>
    <col min="1" max="2" width="16.140625" customWidth="1"/>
    <col min="5" max="7" width="13.140625" customWidth="1"/>
    <col min="9" max="9" width="11.42578125" style="2"/>
    <col min="10" max="10" width="12.7109375" style="2" customWidth="1"/>
    <col min="11" max="11" width="13.5703125" style="2" customWidth="1"/>
    <col min="12" max="13" width="11.42578125" style="2"/>
    <col min="14" max="14" width="17.42578125" style="21" bestFit="1" customWidth="1"/>
    <col min="15" max="15" width="19.42578125" style="21" customWidth="1"/>
    <col min="16" max="16" width="19.85546875" style="21" customWidth="1"/>
    <col min="17" max="17" width="17.42578125" style="117" customWidth="1"/>
    <col min="18" max="18" width="19.85546875" style="21" customWidth="1"/>
    <col min="19" max="19" width="11.42578125" style="2"/>
    <col min="20" max="20" width="17" style="2" customWidth="1"/>
    <col min="21" max="22" width="12.5703125" style="2" customWidth="1"/>
    <col min="23" max="23" width="15.140625" style="2" customWidth="1"/>
    <col min="24" max="25" width="15.140625" style="63" customWidth="1"/>
    <col min="26" max="26" width="11.5703125" style="63" customWidth="1"/>
    <col min="27" max="27" width="11.5703125" style="44" customWidth="1"/>
    <col min="28" max="28" width="12.140625" style="2" customWidth="1"/>
    <col min="29" max="30" width="11.5703125" style="67" customWidth="1"/>
    <col min="31" max="33" width="15.5703125" style="49" customWidth="1"/>
    <col min="34" max="35" width="15.5703125" style="53" customWidth="1"/>
    <col min="36" max="36" width="11.5703125" style="2" bestFit="1" customWidth="1"/>
    <col min="37" max="39" width="11.5703125" style="2" customWidth="1"/>
    <col min="40" max="40" width="24.42578125" style="2" customWidth="1"/>
  </cols>
  <sheetData>
    <row r="1" spans="1:40" s="23" customFormat="1" ht="41.25" customHeight="1" x14ac:dyDescent="0.25">
      <c r="A1" s="30" t="s">
        <v>175</v>
      </c>
      <c r="B1" s="30" t="s">
        <v>632</v>
      </c>
      <c r="C1" s="30" t="s">
        <v>491</v>
      </c>
      <c r="D1" s="30" t="s">
        <v>172</v>
      </c>
      <c r="E1" s="30" t="s">
        <v>173</v>
      </c>
      <c r="F1" s="31" t="s">
        <v>174</v>
      </c>
      <c r="G1" s="31" t="s">
        <v>497</v>
      </c>
      <c r="H1" s="31" t="s">
        <v>1</v>
      </c>
      <c r="I1" s="32" t="s">
        <v>176</v>
      </c>
      <c r="J1" s="32" t="s">
        <v>177</v>
      </c>
      <c r="K1" s="32" t="s">
        <v>178</v>
      </c>
      <c r="L1" s="32" t="s">
        <v>179</v>
      </c>
      <c r="M1" s="32" t="s">
        <v>0</v>
      </c>
      <c r="N1" s="33" t="s">
        <v>628</v>
      </c>
      <c r="O1" s="34" t="s">
        <v>629</v>
      </c>
      <c r="P1" s="34" t="s">
        <v>630</v>
      </c>
      <c r="Q1" s="114" t="s">
        <v>667</v>
      </c>
      <c r="R1" s="34" t="s">
        <v>663</v>
      </c>
      <c r="S1" s="35" t="s">
        <v>496</v>
      </c>
      <c r="T1" s="35" t="s">
        <v>493</v>
      </c>
      <c r="U1" s="36" t="s">
        <v>492</v>
      </c>
      <c r="V1" s="36" t="s">
        <v>494</v>
      </c>
      <c r="W1" s="36" t="s">
        <v>666</v>
      </c>
      <c r="X1" s="61" t="s">
        <v>658</v>
      </c>
      <c r="Y1" s="61" t="s">
        <v>659</v>
      </c>
      <c r="Z1" s="61" t="s">
        <v>657</v>
      </c>
      <c r="AA1" s="42" t="s">
        <v>662</v>
      </c>
      <c r="AB1" s="27" t="s">
        <v>664</v>
      </c>
      <c r="AC1" s="65" t="s">
        <v>653</v>
      </c>
      <c r="AD1" s="65" t="s">
        <v>654</v>
      </c>
      <c r="AE1" s="45" t="s">
        <v>643</v>
      </c>
      <c r="AF1" s="45" t="s">
        <v>652</v>
      </c>
      <c r="AG1" s="45" t="s">
        <v>655</v>
      </c>
      <c r="AH1" s="50" t="s">
        <v>660</v>
      </c>
      <c r="AI1" s="50" t="s">
        <v>661</v>
      </c>
      <c r="AJ1" s="37" t="s">
        <v>500</v>
      </c>
      <c r="AK1" s="24" t="s">
        <v>808</v>
      </c>
      <c r="AL1" s="24" t="s">
        <v>669</v>
      </c>
      <c r="AM1" s="24" t="s">
        <v>670</v>
      </c>
      <c r="AN1" s="23" t="s">
        <v>504</v>
      </c>
    </row>
    <row r="2" spans="1:40" s="1" customFormat="1" ht="15" customHeight="1" x14ac:dyDescent="0.25">
      <c r="A2" s="13">
        <v>2015</v>
      </c>
      <c r="B2" s="13" t="s">
        <v>633</v>
      </c>
      <c r="C2" s="6" t="s">
        <v>115</v>
      </c>
      <c r="D2" s="13"/>
      <c r="E2" s="6" t="s">
        <v>32</v>
      </c>
      <c r="F2" s="6" t="s">
        <v>35</v>
      </c>
      <c r="G2" s="6"/>
      <c r="H2" s="5" t="s">
        <v>38</v>
      </c>
      <c r="I2" s="5" t="s">
        <v>388</v>
      </c>
      <c r="J2" s="6"/>
      <c r="K2" s="6" t="s">
        <v>36</v>
      </c>
      <c r="L2" s="6"/>
      <c r="M2" s="6" t="s">
        <v>116</v>
      </c>
      <c r="N2" s="19">
        <v>700000</v>
      </c>
      <c r="O2" s="40">
        <v>700000</v>
      </c>
      <c r="P2" s="20">
        <v>420000</v>
      </c>
      <c r="Q2" s="115">
        <v>0</v>
      </c>
      <c r="R2" s="39"/>
      <c r="S2" s="13"/>
      <c r="T2" s="13"/>
      <c r="U2" s="5" t="s">
        <v>40</v>
      </c>
      <c r="V2" s="6" t="s">
        <v>419</v>
      </c>
      <c r="W2" s="13"/>
      <c r="X2" s="64"/>
      <c r="Y2" s="64">
        <v>1000</v>
      </c>
      <c r="Z2" s="68">
        <f>Y2+X2</f>
        <v>1000</v>
      </c>
      <c r="AA2" s="43">
        <v>100</v>
      </c>
      <c r="AB2" s="13"/>
      <c r="AC2" s="69"/>
      <c r="AD2" s="69"/>
      <c r="AE2" s="46">
        <v>25000</v>
      </c>
      <c r="AF2" s="46"/>
      <c r="AG2" s="47"/>
      <c r="AH2" s="51">
        <v>2083</v>
      </c>
      <c r="AI2" s="41"/>
      <c r="AJ2" s="5" t="s">
        <v>10</v>
      </c>
      <c r="AK2" s="13"/>
      <c r="AL2" s="13"/>
      <c r="AM2" s="13"/>
      <c r="AN2" s="13"/>
    </row>
    <row r="3" spans="1:40" s="1" customFormat="1" ht="15" customHeight="1" x14ac:dyDescent="0.25">
      <c r="A3" s="13">
        <v>2015</v>
      </c>
      <c r="B3" s="13" t="s">
        <v>633</v>
      </c>
      <c r="C3" s="6" t="s">
        <v>117</v>
      </c>
      <c r="D3" s="13"/>
      <c r="E3" s="6" t="s">
        <v>122</v>
      </c>
      <c r="F3" s="6" t="s">
        <v>118</v>
      </c>
      <c r="G3" s="6"/>
      <c r="H3" s="5" t="s">
        <v>121</v>
      </c>
      <c r="I3" s="5" t="s">
        <v>261</v>
      </c>
      <c r="J3" s="6"/>
      <c r="K3" s="6" t="s">
        <v>119</v>
      </c>
      <c r="L3" s="6"/>
      <c r="M3" s="6" t="s">
        <v>120</v>
      </c>
      <c r="N3" s="19">
        <v>5915323</v>
      </c>
      <c r="O3" s="40">
        <v>5915323</v>
      </c>
      <c r="P3" s="20">
        <v>1900000</v>
      </c>
      <c r="Q3" s="115">
        <v>0</v>
      </c>
      <c r="R3" s="39"/>
      <c r="S3" s="13"/>
      <c r="T3" s="13"/>
      <c r="U3" s="5" t="s">
        <v>40</v>
      </c>
      <c r="V3" s="6" t="s">
        <v>419</v>
      </c>
      <c r="W3" s="13"/>
      <c r="X3" s="64"/>
      <c r="Y3" s="64">
        <v>9060</v>
      </c>
      <c r="Z3" s="68">
        <f t="shared" ref="Z3:Z29" si="0">Y3+X3</f>
        <v>9060</v>
      </c>
      <c r="AA3" s="43">
        <v>80</v>
      </c>
      <c r="AB3" s="13"/>
      <c r="AC3" s="69"/>
      <c r="AD3" s="69"/>
      <c r="AE3" s="46">
        <v>29900</v>
      </c>
      <c r="AF3" s="46"/>
      <c r="AG3" s="47"/>
      <c r="AH3" s="51">
        <v>2904</v>
      </c>
      <c r="AI3" s="41"/>
      <c r="AJ3" s="5" t="s">
        <v>10</v>
      </c>
      <c r="AK3" s="13"/>
      <c r="AL3" s="13"/>
      <c r="AM3" s="13"/>
      <c r="AN3" s="13"/>
    </row>
    <row r="4" spans="1:40" s="1" customFormat="1" ht="15" customHeight="1" x14ac:dyDescent="0.25">
      <c r="A4" s="13">
        <v>2015</v>
      </c>
      <c r="B4" s="13" t="s">
        <v>633</v>
      </c>
      <c r="C4" s="6" t="s">
        <v>123</v>
      </c>
      <c r="D4" s="13"/>
      <c r="E4" s="6" t="s">
        <v>128</v>
      </c>
      <c r="F4" s="6" t="s">
        <v>124</v>
      </c>
      <c r="G4" s="6"/>
      <c r="H4" s="5" t="s">
        <v>127</v>
      </c>
      <c r="I4" s="5" t="s">
        <v>292</v>
      </c>
      <c r="J4" s="6"/>
      <c r="K4" s="6" t="s">
        <v>125</v>
      </c>
      <c r="L4" s="6"/>
      <c r="M4" s="6" t="s">
        <v>126</v>
      </c>
      <c r="N4" s="19">
        <v>11347842</v>
      </c>
      <c r="O4" s="40">
        <v>11347842</v>
      </c>
      <c r="P4" s="20">
        <v>1695708</v>
      </c>
      <c r="Q4" s="115">
        <v>0</v>
      </c>
      <c r="R4" s="39"/>
      <c r="S4" s="13"/>
      <c r="T4" s="13"/>
      <c r="U4" s="5" t="s">
        <v>40</v>
      </c>
      <c r="V4" s="6" t="s">
        <v>433</v>
      </c>
      <c r="W4" s="13"/>
      <c r="X4" s="64"/>
      <c r="Y4" s="64">
        <v>2877</v>
      </c>
      <c r="Z4" s="68">
        <f t="shared" si="0"/>
        <v>2877</v>
      </c>
      <c r="AA4" s="43">
        <v>100</v>
      </c>
      <c r="AB4" s="13"/>
      <c r="AC4" s="69"/>
      <c r="AD4" s="69"/>
      <c r="AE4" s="46">
        <v>323123</v>
      </c>
      <c r="AF4" s="46"/>
      <c r="AG4" s="47"/>
      <c r="AH4" s="51">
        <v>1</v>
      </c>
      <c r="AI4" s="41"/>
      <c r="AJ4" s="5" t="s">
        <v>10</v>
      </c>
      <c r="AK4" s="13"/>
      <c r="AL4" s="13"/>
      <c r="AM4" s="13"/>
      <c r="AN4" s="13"/>
    </row>
    <row r="5" spans="1:40" s="1" customFormat="1" ht="15" customHeight="1" x14ac:dyDescent="0.25">
      <c r="A5" s="13">
        <v>2015</v>
      </c>
      <c r="B5" s="13" t="s">
        <v>633</v>
      </c>
      <c r="C5" s="6" t="s">
        <v>132</v>
      </c>
      <c r="D5" s="13"/>
      <c r="E5" s="6" t="s">
        <v>137</v>
      </c>
      <c r="F5" s="6" t="s">
        <v>133</v>
      </c>
      <c r="G5" s="6"/>
      <c r="H5" s="5" t="s">
        <v>136</v>
      </c>
      <c r="I5" s="4" t="s">
        <v>443</v>
      </c>
      <c r="J5" s="6"/>
      <c r="K5" s="6" t="s">
        <v>134</v>
      </c>
      <c r="L5" s="6"/>
      <c r="M5" s="6" t="s">
        <v>135</v>
      </c>
      <c r="N5" s="19">
        <v>12812200</v>
      </c>
      <c r="O5" s="40">
        <v>9390100</v>
      </c>
      <c r="P5" s="20">
        <v>4591000</v>
      </c>
      <c r="Q5" s="115">
        <v>0</v>
      </c>
      <c r="R5" s="39"/>
      <c r="S5" s="13"/>
      <c r="T5" s="13"/>
      <c r="U5" s="5" t="s">
        <v>138</v>
      </c>
      <c r="V5" s="6" t="s">
        <v>419</v>
      </c>
      <c r="W5" s="13"/>
      <c r="X5" s="64"/>
      <c r="Y5" s="64">
        <v>10300</v>
      </c>
      <c r="Z5" s="68">
        <f t="shared" si="0"/>
        <v>10300</v>
      </c>
      <c r="AA5" s="43">
        <v>100</v>
      </c>
      <c r="AB5" s="13"/>
      <c r="AC5" s="69"/>
      <c r="AD5" s="69"/>
      <c r="AE5" s="46">
        <v>69648</v>
      </c>
      <c r="AF5" s="46"/>
      <c r="AG5" s="47"/>
      <c r="AH5" s="51">
        <v>5767</v>
      </c>
      <c r="AI5" s="41"/>
      <c r="AJ5" s="5" t="s">
        <v>10</v>
      </c>
      <c r="AK5" s="13"/>
      <c r="AL5" s="13"/>
      <c r="AM5" s="13"/>
      <c r="AN5" s="13"/>
    </row>
    <row r="6" spans="1:40" s="220" customFormat="1" ht="15" customHeight="1" x14ac:dyDescent="0.25">
      <c r="A6" s="208">
        <v>2015</v>
      </c>
      <c r="B6" s="208" t="s">
        <v>633</v>
      </c>
      <c r="C6" s="209" t="s">
        <v>139</v>
      </c>
      <c r="D6" s="208"/>
      <c r="E6" s="209" t="s">
        <v>144</v>
      </c>
      <c r="F6" s="209" t="s">
        <v>140</v>
      </c>
      <c r="G6" s="209"/>
      <c r="H6" s="208" t="s">
        <v>143</v>
      </c>
      <c r="I6" s="210" t="s">
        <v>217</v>
      </c>
      <c r="J6" s="209"/>
      <c r="K6" s="209" t="s">
        <v>141</v>
      </c>
      <c r="L6" s="209"/>
      <c r="M6" s="209" t="s">
        <v>142</v>
      </c>
      <c r="N6" s="211">
        <v>194876</v>
      </c>
      <c r="O6" s="212">
        <v>194876</v>
      </c>
      <c r="P6" s="213">
        <v>120240</v>
      </c>
      <c r="Q6" s="214">
        <v>0</v>
      </c>
      <c r="R6" s="211"/>
      <c r="S6" s="208"/>
      <c r="T6" s="208"/>
      <c r="U6" s="208" t="s">
        <v>420</v>
      </c>
      <c r="V6" s="209" t="s">
        <v>419</v>
      </c>
      <c r="W6" s="208"/>
      <c r="X6" s="215"/>
      <c r="Y6" s="215">
        <v>387</v>
      </c>
      <c r="Z6" s="215">
        <f t="shared" si="0"/>
        <v>387</v>
      </c>
      <c r="AA6" s="216">
        <v>100</v>
      </c>
      <c r="AB6" s="208"/>
      <c r="AC6" s="217"/>
      <c r="AD6" s="217"/>
      <c r="AE6" s="218">
        <v>893.3</v>
      </c>
      <c r="AF6" s="218"/>
      <c r="AG6" s="218"/>
      <c r="AH6" s="219">
        <v>149</v>
      </c>
      <c r="AI6" s="219"/>
      <c r="AJ6" s="208" t="s">
        <v>10</v>
      </c>
      <c r="AK6" s="208"/>
      <c r="AL6" s="208"/>
      <c r="AM6" s="208"/>
      <c r="AN6" s="208"/>
    </row>
    <row r="7" spans="1:40" s="1" customFormat="1" ht="15" customHeight="1" x14ac:dyDescent="0.25">
      <c r="A7" s="13">
        <v>2015</v>
      </c>
      <c r="B7" s="13" t="s">
        <v>633</v>
      </c>
      <c r="C7" s="6" t="s">
        <v>145</v>
      </c>
      <c r="D7" s="13"/>
      <c r="E7" s="6" t="s">
        <v>150</v>
      </c>
      <c r="F7" s="6" t="s">
        <v>146</v>
      </c>
      <c r="G7" s="6"/>
      <c r="H7" s="5" t="s">
        <v>149</v>
      </c>
      <c r="I7" s="5" t="s">
        <v>255</v>
      </c>
      <c r="J7" s="6"/>
      <c r="K7" s="6" t="s">
        <v>147</v>
      </c>
      <c r="L7" s="6"/>
      <c r="M7" s="6" t="s">
        <v>148</v>
      </c>
      <c r="N7" s="19">
        <v>139122</v>
      </c>
      <c r="O7" s="40">
        <v>114020</v>
      </c>
      <c r="P7" s="20">
        <v>68412</v>
      </c>
      <c r="Q7" s="115">
        <v>0</v>
      </c>
      <c r="R7" s="39"/>
      <c r="S7" s="13"/>
      <c r="T7" s="13"/>
      <c r="U7" s="5" t="s">
        <v>40</v>
      </c>
      <c r="V7" s="6" t="s">
        <v>419</v>
      </c>
      <c r="W7" s="13"/>
      <c r="X7" s="64">
        <v>240</v>
      </c>
      <c r="Y7" s="64"/>
      <c r="Z7" s="68">
        <f t="shared" si="0"/>
        <v>240</v>
      </c>
      <c r="AA7" s="43">
        <v>78</v>
      </c>
      <c r="AB7" s="13"/>
      <c r="AC7" s="69"/>
      <c r="AD7" s="69"/>
      <c r="AE7" s="46"/>
      <c r="AF7" s="46">
        <v>548</v>
      </c>
      <c r="AG7" s="47"/>
      <c r="AH7" s="51">
        <v>86</v>
      </c>
      <c r="AI7" s="41"/>
      <c r="AJ7" s="5" t="s">
        <v>10</v>
      </c>
      <c r="AK7" s="13"/>
      <c r="AL7" s="13"/>
      <c r="AM7" s="13"/>
      <c r="AN7" s="13"/>
    </row>
    <row r="8" spans="1:40" s="1" customFormat="1" ht="15" customHeight="1" x14ac:dyDescent="0.25">
      <c r="A8" s="13">
        <v>2015</v>
      </c>
      <c r="B8" s="13" t="s">
        <v>633</v>
      </c>
      <c r="C8" s="6" t="s">
        <v>151</v>
      </c>
      <c r="D8" s="13"/>
      <c r="E8" s="6" t="s">
        <v>156</v>
      </c>
      <c r="F8" s="6" t="s">
        <v>152</v>
      </c>
      <c r="G8" s="6"/>
      <c r="H8" s="5" t="s">
        <v>155</v>
      </c>
      <c r="I8" s="4" t="s">
        <v>486</v>
      </c>
      <c r="J8" s="6"/>
      <c r="K8" s="6" t="s">
        <v>153</v>
      </c>
      <c r="L8" s="6"/>
      <c r="M8" s="6" t="s">
        <v>154</v>
      </c>
      <c r="N8" s="19">
        <v>4659000</v>
      </c>
      <c r="O8" s="40">
        <v>2463200</v>
      </c>
      <c r="P8" s="20">
        <v>724574</v>
      </c>
      <c r="Q8" s="115">
        <v>0</v>
      </c>
      <c r="R8" s="39"/>
      <c r="S8" s="13"/>
      <c r="T8" s="13"/>
      <c r="U8" s="5" t="s">
        <v>138</v>
      </c>
      <c r="V8" s="6" t="s">
        <v>419</v>
      </c>
      <c r="W8" s="13"/>
      <c r="X8" s="64">
        <v>2350</v>
      </c>
      <c r="Y8" s="64"/>
      <c r="Z8" s="68">
        <f t="shared" si="0"/>
        <v>2350</v>
      </c>
      <c r="AA8" s="43">
        <v>60</v>
      </c>
      <c r="AB8" s="13"/>
      <c r="AC8" s="69"/>
      <c r="AD8" s="69"/>
      <c r="AE8" s="46"/>
      <c r="AF8" s="46">
        <v>7800</v>
      </c>
      <c r="AG8" s="47"/>
      <c r="AH8" s="51">
        <v>2365</v>
      </c>
      <c r="AI8" s="41"/>
      <c r="AJ8" s="5" t="s">
        <v>10</v>
      </c>
      <c r="AK8" s="13"/>
      <c r="AL8" s="13"/>
      <c r="AM8" s="13"/>
      <c r="AN8" s="13"/>
    </row>
    <row r="9" spans="1:40" s="1" customFormat="1" ht="15" customHeight="1" x14ac:dyDescent="0.25">
      <c r="A9" s="13">
        <v>2015</v>
      </c>
      <c r="B9" s="13" t="s">
        <v>633</v>
      </c>
      <c r="C9" s="6" t="s">
        <v>157</v>
      </c>
      <c r="D9" s="13"/>
      <c r="E9" s="6" t="s">
        <v>66</v>
      </c>
      <c r="F9" s="6" t="s">
        <v>158</v>
      </c>
      <c r="G9" s="6"/>
      <c r="H9" s="5" t="s">
        <v>160</v>
      </c>
      <c r="I9" s="4" t="s">
        <v>486</v>
      </c>
      <c r="J9" s="6"/>
      <c r="K9" s="6" t="s">
        <v>63</v>
      </c>
      <c r="L9" s="6"/>
      <c r="M9" s="6" t="s">
        <v>159</v>
      </c>
      <c r="N9" s="19">
        <v>2957337</v>
      </c>
      <c r="O9" s="40">
        <v>1171380</v>
      </c>
      <c r="P9" s="20">
        <v>498960</v>
      </c>
      <c r="Q9" s="115">
        <v>0</v>
      </c>
      <c r="R9" s="39"/>
      <c r="S9" s="13"/>
      <c r="T9" s="13"/>
      <c r="U9" s="5" t="s">
        <v>138</v>
      </c>
      <c r="V9" s="6" t="s">
        <v>419</v>
      </c>
      <c r="W9" s="13"/>
      <c r="X9" s="64">
        <v>1848</v>
      </c>
      <c r="Y9" s="64"/>
      <c r="Z9" s="68">
        <f t="shared" si="0"/>
        <v>1848</v>
      </c>
      <c r="AA9" s="43">
        <v>57</v>
      </c>
      <c r="AB9" s="13"/>
      <c r="AC9" s="69"/>
      <c r="AD9" s="69"/>
      <c r="AE9" s="46"/>
      <c r="AF9" s="46">
        <v>8030</v>
      </c>
      <c r="AG9" s="47"/>
      <c r="AH9" s="51">
        <v>1062</v>
      </c>
      <c r="AI9" s="41"/>
      <c r="AJ9" s="5" t="s">
        <v>10</v>
      </c>
      <c r="AK9" s="13"/>
      <c r="AL9" s="13"/>
      <c r="AM9" s="13"/>
      <c r="AN9" s="13"/>
    </row>
    <row r="10" spans="1:40" s="1" customFormat="1" ht="15" customHeight="1" x14ac:dyDescent="0.25">
      <c r="A10" s="13">
        <v>2015</v>
      </c>
      <c r="B10" s="13" t="s">
        <v>633</v>
      </c>
      <c r="C10" s="6" t="s">
        <v>161</v>
      </c>
      <c r="D10" s="13"/>
      <c r="E10" s="6" t="s">
        <v>66</v>
      </c>
      <c r="F10" s="6" t="s">
        <v>62</v>
      </c>
      <c r="G10" s="6"/>
      <c r="H10" s="5" t="s">
        <v>65</v>
      </c>
      <c r="I10" s="4" t="s">
        <v>486</v>
      </c>
      <c r="J10" s="6"/>
      <c r="K10" s="6" t="s">
        <v>63</v>
      </c>
      <c r="L10" s="6"/>
      <c r="M10" s="6" t="s">
        <v>64</v>
      </c>
      <c r="N10" s="19">
        <v>4584410</v>
      </c>
      <c r="O10" s="40">
        <v>4584410</v>
      </c>
      <c r="P10" s="20">
        <v>1120980</v>
      </c>
      <c r="Q10" s="115">
        <v>0</v>
      </c>
      <c r="R10" s="39"/>
      <c r="S10" s="13"/>
      <c r="T10" s="13"/>
      <c r="U10" s="5" t="s">
        <v>420</v>
      </c>
      <c r="V10" s="6" t="s">
        <v>419</v>
      </c>
      <c r="W10" s="13"/>
      <c r="X10" s="64">
        <v>14150</v>
      </c>
      <c r="Y10" s="64"/>
      <c r="Z10" s="68">
        <f t="shared" si="0"/>
        <v>14150</v>
      </c>
      <c r="AA10" s="43">
        <v>53</v>
      </c>
      <c r="AB10" s="13"/>
      <c r="AC10" s="69"/>
      <c r="AD10" s="69"/>
      <c r="AE10" s="46"/>
      <c r="AF10" s="46">
        <v>87139</v>
      </c>
      <c r="AG10" s="47"/>
      <c r="AH10" s="51">
        <v>0</v>
      </c>
      <c r="AI10" s="41"/>
      <c r="AJ10" s="5" t="s">
        <v>10</v>
      </c>
      <c r="AK10" s="13"/>
      <c r="AL10" s="13"/>
      <c r="AM10" s="13"/>
      <c r="AN10" s="13"/>
    </row>
    <row r="11" spans="1:40" s="1" customFormat="1" ht="15" customHeight="1" x14ac:dyDescent="0.25">
      <c r="A11" s="13">
        <v>2015</v>
      </c>
      <c r="B11" s="13" t="s">
        <v>633</v>
      </c>
      <c r="C11" s="6" t="s">
        <v>162</v>
      </c>
      <c r="D11" s="13"/>
      <c r="E11" s="6" t="s">
        <v>137</v>
      </c>
      <c r="F11" s="6" t="s">
        <v>163</v>
      </c>
      <c r="G11" s="6"/>
      <c r="H11" s="5" t="s">
        <v>165</v>
      </c>
      <c r="I11" s="4" t="s">
        <v>443</v>
      </c>
      <c r="J11" s="6"/>
      <c r="K11" s="6" t="s">
        <v>134</v>
      </c>
      <c r="L11" s="6"/>
      <c r="M11" s="6" t="s">
        <v>164</v>
      </c>
      <c r="N11" s="19">
        <v>14695974.369999999</v>
      </c>
      <c r="O11" s="40">
        <v>8869048</v>
      </c>
      <c r="P11" s="20">
        <v>5321429</v>
      </c>
      <c r="Q11" s="116">
        <v>0</v>
      </c>
      <c r="R11" s="39"/>
      <c r="S11" s="13"/>
      <c r="T11" s="13"/>
      <c r="U11" s="5" t="s">
        <v>138</v>
      </c>
      <c r="V11" s="6" t="s">
        <v>419</v>
      </c>
      <c r="W11" s="13"/>
      <c r="X11" s="64">
        <v>14027</v>
      </c>
      <c r="Y11" s="64"/>
      <c r="Z11" s="68">
        <f t="shared" si="0"/>
        <v>14027</v>
      </c>
      <c r="AA11" s="43">
        <v>80</v>
      </c>
      <c r="AB11" s="13"/>
      <c r="AC11" s="69"/>
      <c r="AD11" s="69"/>
      <c r="AE11" s="46"/>
      <c r="AF11" s="46">
        <v>0</v>
      </c>
      <c r="AG11" s="47"/>
      <c r="AH11" s="51">
        <v>3682</v>
      </c>
      <c r="AI11" s="41"/>
      <c r="AJ11" s="5" t="s">
        <v>10</v>
      </c>
      <c r="AK11" s="13"/>
      <c r="AL11" s="13"/>
      <c r="AM11" s="13"/>
      <c r="AN11" s="13"/>
    </row>
    <row r="12" spans="1:40" x14ac:dyDescent="0.25">
      <c r="A12" s="13">
        <v>2015</v>
      </c>
      <c r="B12" s="13" t="s">
        <v>633</v>
      </c>
      <c r="C12" s="17" t="s">
        <v>166</v>
      </c>
      <c r="D12" s="17"/>
      <c r="E12" s="29" t="s">
        <v>171</v>
      </c>
      <c r="F12" s="17" t="s">
        <v>167</v>
      </c>
      <c r="G12" s="17"/>
      <c r="H12" s="17" t="s">
        <v>170</v>
      </c>
      <c r="I12" s="28" t="s">
        <v>322</v>
      </c>
      <c r="J12" s="17"/>
      <c r="K12" s="17" t="s">
        <v>168</v>
      </c>
      <c r="L12" s="17"/>
      <c r="M12" s="17" t="s">
        <v>169</v>
      </c>
      <c r="N12" s="19">
        <v>500000</v>
      </c>
      <c r="O12" s="19">
        <v>464000</v>
      </c>
      <c r="P12" s="19">
        <v>156000</v>
      </c>
      <c r="Q12" s="116"/>
      <c r="R12" s="39"/>
      <c r="S12" s="29"/>
      <c r="T12" s="29"/>
      <c r="U12" s="5" t="s">
        <v>40</v>
      </c>
      <c r="V12" s="6" t="s">
        <v>419</v>
      </c>
      <c r="W12" s="29"/>
      <c r="X12" s="62">
        <v>500</v>
      </c>
      <c r="Y12" s="62"/>
      <c r="Z12" s="68">
        <f t="shared" si="0"/>
        <v>500</v>
      </c>
      <c r="AA12" s="43">
        <v>100</v>
      </c>
      <c r="AB12" s="29"/>
      <c r="AC12" s="59"/>
      <c r="AD12" s="59"/>
      <c r="AE12" s="48"/>
      <c r="AF12" s="48">
        <v>970</v>
      </c>
      <c r="AG12" s="48"/>
      <c r="AH12" s="52">
        <v>1</v>
      </c>
      <c r="AI12" s="52"/>
      <c r="AJ12" s="29" t="s">
        <v>10</v>
      </c>
      <c r="AK12" s="29"/>
      <c r="AL12" s="29"/>
      <c r="AM12" s="29"/>
      <c r="AN12" s="29"/>
    </row>
    <row r="13" spans="1:40" s="26" customFormat="1" x14ac:dyDescent="0.25">
      <c r="A13" s="28">
        <v>2017</v>
      </c>
      <c r="B13" s="4" t="s">
        <v>633</v>
      </c>
      <c r="C13" s="4" t="s">
        <v>439</v>
      </c>
      <c r="D13" s="4" t="s">
        <v>441</v>
      </c>
      <c r="E13" s="4" t="s">
        <v>137</v>
      </c>
      <c r="F13" s="4" t="s">
        <v>442</v>
      </c>
      <c r="G13" s="4"/>
      <c r="H13" s="4" t="s">
        <v>440</v>
      </c>
      <c r="I13" s="4" t="s">
        <v>443</v>
      </c>
      <c r="J13" s="4" t="s">
        <v>396</v>
      </c>
      <c r="K13" s="4" t="s">
        <v>444</v>
      </c>
      <c r="L13" s="4" t="s">
        <v>445</v>
      </c>
      <c r="M13" s="4" t="s">
        <v>446</v>
      </c>
      <c r="N13" s="19">
        <v>38877832</v>
      </c>
      <c r="O13" s="19">
        <v>27209186</v>
      </c>
      <c r="P13" s="19">
        <v>16325512</v>
      </c>
      <c r="Q13" s="116"/>
      <c r="R13" s="19">
        <v>62</v>
      </c>
      <c r="S13" s="4" t="s">
        <v>351</v>
      </c>
      <c r="T13" s="4" t="s">
        <v>40</v>
      </c>
      <c r="U13" s="4" t="s">
        <v>767</v>
      </c>
      <c r="V13" s="28" t="s">
        <v>419</v>
      </c>
      <c r="W13" s="4"/>
      <c r="X13" s="64"/>
      <c r="Y13" s="64">
        <v>33170</v>
      </c>
      <c r="Z13" s="68">
        <f t="shared" si="0"/>
        <v>33170</v>
      </c>
      <c r="AA13" s="43">
        <v>83</v>
      </c>
      <c r="AB13" s="28">
        <v>92</v>
      </c>
      <c r="AC13" s="59"/>
      <c r="AD13" s="59">
        <v>49651</v>
      </c>
      <c r="AE13" s="46">
        <v>83145</v>
      </c>
      <c r="AF13" s="46"/>
      <c r="AG13" s="46"/>
      <c r="AH13" s="51">
        <v>7272</v>
      </c>
      <c r="AI13" s="51">
        <v>82</v>
      </c>
      <c r="AJ13" s="4">
        <v>0</v>
      </c>
      <c r="AK13" s="4"/>
      <c r="AL13" s="28"/>
      <c r="AM13" s="28"/>
      <c r="AN13" s="12"/>
    </row>
    <row r="14" spans="1:40" s="26" customFormat="1" x14ac:dyDescent="0.25">
      <c r="A14" s="28">
        <v>2017</v>
      </c>
      <c r="B14" s="4" t="s">
        <v>633</v>
      </c>
      <c r="C14" s="4" t="s">
        <v>450</v>
      </c>
      <c r="D14" s="4" t="s">
        <v>395</v>
      </c>
      <c r="E14" s="4" t="s">
        <v>452</v>
      </c>
      <c r="F14" s="4" t="s">
        <v>453</v>
      </c>
      <c r="G14" s="4"/>
      <c r="H14" s="4" t="s">
        <v>451</v>
      </c>
      <c r="I14" s="4" t="s">
        <v>397</v>
      </c>
      <c r="J14" s="4" t="s">
        <v>454</v>
      </c>
      <c r="K14" s="4" t="s">
        <v>455</v>
      </c>
      <c r="L14" s="4" t="s">
        <v>456</v>
      </c>
      <c r="M14" s="4" t="s">
        <v>457</v>
      </c>
      <c r="N14" s="19">
        <v>353074</v>
      </c>
      <c r="O14" s="19">
        <v>353074</v>
      </c>
      <c r="P14" s="19">
        <v>133700</v>
      </c>
      <c r="Q14" s="116"/>
      <c r="R14" s="19">
        <v>43</v>
      </c>
      <c r="S14" s="4" t="s">
        <v>351</v>
      </c>
      <c r="T14" s="4" t="s">
        <v>40</v>
      </c>
      <c r="U14" s="4" t="s">
        <v>767</v>
      </c>
      <c r="V14" s="28" t="s">
        <v>419</v>
      </c>
      <c r="W14" s="4"/>
      <c r="X14" s="64">
        <v>350</v>
      </c>
      <c r="Y14" s="64"/>
      <c r="Z14" s="68">
        <f t="shared" si="0"/>
        <v>350</v>
      </c>
      <c r="AA14" s="43">
        <v>100</v>
      </c>
      <c r="AB14" s="28">
        <v>86</v>
      </c>
      <c r="AC14" s="59">
        <v>1.7</v>
      </c>
      <c r="AD14" s="59"/>
      <c r="AE14" s="46"/>
      <c r="AF14" s="46">
        <v>4651</v>
      </c>
      <c r="AG14" s="46">
        <v>4651</v>
      </c>
      <c r="AH14" s="51">
        <v>350</v>
      </c>
      <c r="AI14" s="51">
        <v>2</v>
      </c>
      <c r="AJ14" s="4">
        <v>0</v>
      </c>
      <c r="AK14" s="4"/>
      <c r="AL14" s="28"/>
      <c r="AM14" s="28"/>
      <c r="AN14" s="12"/>
    </row>
    <row r="15" spans="1:40" s="26" customFormat="1" x14ac:dyDescent="0.25">
      <c r="A15" s="28">
        <v>2017</v>
      </c>
      <c r="B15" s="4" t="s">
        <v>633</v>
      </c>
      <c r="C15" s="4" t="s">
        <v>458</v>
      </c>
      <c r="D15" s="4" t="s">
        <v>399</v>
      </c>
      <c r="E15" s="4" t="s">
        <v>206</v>
      </c>
      <c r="F15" s="4" t="s">
        <v>374</v>
      </c>
      <c r="G15" s="4"/>
      <c r="H15" s="4" t="s">
        <v>459</v>
      </c>
      <c r="I15" s="4" t="s">
        <v>400</v>
      </c>
      <c r="J15" s="4" t="s">
        <v>209</v>
      </c>
      <c r="K15" s="4" t="s">
        <v>210</v>
      </c>
      <c r="L15" s="4" t="s">
        <v>211</v>
      </c>
      <c r="M15" s="4" t="s">
        <v>212</v>
      </c>
      <c r="N15" s="19">
        <v>6195256.4900000002</v>
      </c>
      <c r="O15" s="19">
        <v>6195256.4900000002</v>
      </c>
      <c r="P15" s="19">
        <v>1095333</v>
      </c>
      <c r="Q15" s="116"/>
      <c r="R15" s="19">
        <v>63</v>
      </c>
      <c r="S15" s="4" t="s">
        <v>351</v>
      </c>
      <c r="T15" s="4" t="s">
        <v>40</v>
      </c>
      <c r="U15" s="4" t="s">
        <v>767</v>
      </c>
      <c r="V15" s="28" t="s">
        <v>419</v>
      </c>
      <c r="W15" s="4"/>
      <c r="X15" s="64">
        <v>5569</v>
      </c>
      <c r="Y15" s="64"/>
      <c r="Z15" s="68">
        <f t="shared" si="0"/>
        <v>5569</v>
      </c>
      <c r="AA15" s="43">
        <v>90</v>
      </c>
      <c r="AB15" s="28">
        <v>85</v>
      </c>
      <c r="AC15" s="59">
        <v>13.5</v>
      </c>
      <c r="AD15" s="59"/>
      <c r="AE15" s="46"/>
      <c r="AF15" s="46">
        <v>18102</v>
      </c>
      <c r="AG15" s="46">
        <v>21178</v>
      </c>
      <c r="AH15" s="51">
        <v>2500</v>
      </c>
      <c r="AI15" s="51">
        <v>49</v>
      </c>
      <c r="AJ15" s="4">
        <v>0</v>
      </c>
      <c r="AK15" s="4"/>
      <c r="AL15" s="28"/>
      <c r="AM15" s="28"/>
      <c r="AN15" s="12"/>
    </row>
    <row r="16" spans="1:40" s="26" customFormat="1" x14ac:dyDescent="0.25">
      <c r="A16" s="28">
        <v>2017</v>
      </c>
      <c r="B16" s="4" t="s">
        <v>633</v>
      </c>
      <c r="C16" s="4" t="s">
        <v>466</v>
      </c>
      <c r="D16" s="4" t="s">
        <v>411</v>
      </c>
      <c r="E16" s="4" t="s">
        <v>25</v>
      </c>
      <c r="F16" s="4" t="s">
        <v>468</v>
      </c>
      <c r="G16" s="4"/>
      <c r="H16" s="4" t="s">
        <v>467</v>
      </c>
      <c r="I16" s="4" t="s">
        <v>412</v>
      </c>
      <c r="J16" s="4" t="s">
        <v>424</v>
      </c>
      <c r="K16" s="4" t="s">
        <v>425</v>
      </c>
      <c r="L16" s="4" t="s">
        <v>469</v>
      </c>
      <c r="M16" s="4" t="s">
        <v>470</v>
      </c>
      <c r="N16" s="19">
        <v>4550206</v>
      </c>
      <c r="O16" s="19">
        <v>4550206</v>
      </c>
      <c r="P16" s="19">
        <v>825000</v>
      </c>
      <c r="Q16" s="116"/>
      <c r="R16" s="19">
        <v>65</v>
      </c>
      <c r="S16" s="4" t="s">
        <v>351</v>
      </c>
      <c r="T16" s="4" t="s">
        <v>40</v>
      </c>
      <c r="U16" s="4" t="s">
        <v>767</v>
      </c>
      <c r="V16" s="28" t="s">
        <v>419</v>
      </c>
      <c r="W16" s="4"/>
      <c r="X16" s="64">
        <v>2990</v>
      </c>
      <c r="Y16" s="64"/>
      <c r="Z16" s="68">
        <f t="shared" si="0"/>
        <v>2990</v>
      </c>
      <c r="AA16" s="43">
        <v>73</v>
      </c>
      <c r="AB16" s="28">
        <v>83</v>
      </c>
      <c r="AC16" s="59">
        <v>28</v>
      </c>
      <c r="AD16" s="59"/>
      <c r="AE16" s="46"/>
      <c r="AF16" s="46">
        <v>23100</v>
      </c>
      <c r="AG16" s="46">
        <v>61100</v>
      </c>
      <c r="AH16" s="51">
        <v>5000</v>
      </c>
      <c r="AI16" s="51">
        <v>12</v>
      </c>
      <c r="AJ16" s="4">
        <v>0</v>
      </c>
      <c r="AK16" s="4"/>
      <c r="AL16" s="28"/>
      <c r="AM16" s="28"/>
      <c r="AN16" s="4"/>
    </row>
    <row r="17" spans="1:78" s="26" customFormat="1" x14ac:dyDescent="0.25">
      <c r="A17" s="28">
        <v>2017</v>
      </c>
      <c r="B17" s="4" t="s">
        <v>633</v>
      </c>
      <c r="C17" s="4" t="s">
        <v>471</v>
      </c>
      <c r="D17" s="4" t="s">
        <v>441</v>
      </c>
      <c r="E17" s="4" t="s">
        <v>137</v>
      </c>
      <c r="F17" s="4" t="s">
        <v>473</v>
      </c>
      <c r="G17" s="4"/>
      <c r="H17" s="4" t="s">
        <v>472</v>
      </c>
      <c r="I17" s="4" t="s">
        <v>443</v>
      </c>
      <c r="J17" s="4" t="s">
        <v>185</v>
      </c>
      <c r="K17" s="4" t="s">
        <v>474</v>
      </c>
      <c r="L17" s="4" t="s">
        <v>475</v>
      </c>
      <c r="M17" s="4" t="s">
        <v>476</v>
      </c>
      <c r="N17" s="19">
        <v>22784424</v>
      </c>
      <c r="O17" s="19">
        <v>13450322</v>
      </c>
      <c r="P17" s="19">
        <v>2000000</v>
      </c>
      <c r="Q17" s="116"/>
      <c r="R17" s="19">
        <v>56</v>
      </c>
      <c r="S17" s="4" t="s">
        <v>351</v>
      </c>
      <c r="T17" s="4" t="s">
        <v>40</v>
      </c>
      <c r="U17" s="4" t="s">
        <v>767</v>
      </c>
      <c r="V17" s="28" t="s">
        <v>419</v>
      </c>
      <c r="W17" s="4"/>
      <c r="X17" s="64">
        <v>19457</v>
      </c>
      <c r="Y17" s="64"/>
      <c r="Z17" s="68">
        <f t="shared" si="0"/>
        <v>19457</v>
      </c>
      <c r="AA17" s="43">
        <v>85</v>
      </c>
      <c r="AB17" s="28">
        <v>88</v>
      </c>
      <c r="AC17" s="59">
        <v>28.3</v>
      </c>
      <c r="AD17" s="59"/>
      <c r="AE17" s="46"/>
      <c r="AF17" s="46">
        <v>108217</v>
      </c>
      <c r="AG17" s="46">
        <v>126846</v>
      </c>
      <c r="AH17" s="51">
        <v>16332</v>
      </c>
      <c r="AI17" s="51">
        <v>102</v>
      </c>
      <c r="AJ17" s="4">
        <v>0</v>
      </c>
      <c r="AK17" s="4"/>
      <c r="AL17" s="28"/>
      <c r="AM17" s="28"/>
      <c r="AN17" s="12"/>
    </row>
    <row r="18" spans="1:78" s="26" customFormat="1" x14ac:dyDescent="0.25">
      <c r="A18" s="28">
        <v>2017</v>
      </c>
      <c r="B18" s="4" t="s">
        <v>633</v>
      </c>
      <c r="C18" s="4" t="s">
        <v>481</v>
      </c>
      <c r="D18" s="4" t="s">
        <v>483</v>
      </c>
      <c r="E18" s="4" t="s">
        <v>484</v>
      </c>
      <c r="F18" s="4" t="s">
        <v>485</v>
      </c>
      <c r="G18" s="4"/>
      <c r="H18" s="4" t="s">
        <v>482</v>
      </c>
      <c r="I18" s="4" t="s">
        <v>486</v>
      </c>
      <c r="J18" s="4" t="s">
        <v>487</v>
      </c>
      <c r="K18" s="4" t="s">
        <v>488</v>
      </c>
      <c r="L18" s="4" t="s">
        <v>489</v>
      </c>
      <c r="M18" s="4" t="s">
        <v>490</v>
      </c>
      <c r="N18" s="19">
        <v>3895422</v>
      </c>
      <c r="O18" s="19">
        <v>1433124</v>
      </c>
      <c r="P18" s="19">
        <v>818887</v>
      </c>
      <c r="Q18" s="116"/>
      <c r="R18" s="19">
        <v>73</v>
      </c>
      <c r="S18" s="4" t="s">
        <v>351</v>
      </c>
      <c r="T18" s="4" t="s">
        <v>40</v>
      </c>
      <c r="U18" s="4" t="s">
        <v>767</v>
      </c>
      <c r="V18" s="28" t="s">
        <v>419</v>
      </c>
      <c r="W18" s="4"/>
      <c r="X18" s="64">
        <v>2482</v>
      </c>
      <c r="Y18" s="64"/>
      <c r="Z18" s="68">
        <f t="shared" si="0"/>
        <v>2482</v>
      </c>
      <c r="AA18" s="43">
        <v>98</v>
      </c>
      <c r="AB18" s="28">
        <v>86</v>
      </c>
      <c r="AC18" s="59">
        <v>4.8</v>
      </c>
      <c r="AD18" s="59"/>
      <c r="AE18" s="46"/>
      <c r="AF18" s="46">
        <v>8431</v>
      </c>
      <c r="AG18" s="46">
        <v>8638</v>
      </c>
      <c r="AH18" s="51">
        <v>740</v>
      </c>
      <c r="AI18" s="51">
        <v>12</v>
      </c>
      <c r="AJ18" s="4">
        <v>0</v>
      </c>
      <c r="AK18" s="4"/>
      <c r="AL18" s="28"/>
      <c r="AM18" s="28"/>
      <c r="AN18" s="12"/>
    </row>
    <row r="19" spans="1:78" s="26" customFormat="1" x14ac:dyDescent="0.25">
      <c r="A19" s="28">
        <v>2017</v>
      </c>
      <c r="B19" s="4" t="s">
        <v>633</v>
      </c>
      <c r="C19" s="4" t="s">
        <v>421</v>
      </c>
      <c r="D19" s="4" t="s">
        <v>411</v>
      </c>
      <c r="E19" s="4" t="s">
        <v>25</v>
      </c>
      <c r="F19" s="4" t="s">
        <v>423</v>
      </c>
      <c r="G19" s="4"/>
      <c r="H19" s="4" t="s">
        <v>422</v>
      </c>
      <c r="I19" s="4" t="s">
        <v>412</v>
      </c>
      <c r="J19" s="4" t="s">
        <v>424</v>
      </c>
      <c r="K19" s="4" t="s">
        <v>425</v>
      </c>
      <c r="L19" s="4" t="s">
        <v>426</v>
      </c>
      <c r="M19" s="4" t="s">
        <v>427</v>
      </c>
      <c r="N19" s="19">
        <v>984977</v>
      </c>
      <c r="O19" s="19">
        <v>984977</v>
      </c>
      <c r="P19" s="19">
        <v>240000</v>
      </c>
      <c r="Q19" s="116"/>
      <c r="R19" s="19">
        <v>26</v>
      </c>
      <c r="S19" s="4" t="s">
        <v>351</v>
      </c>
      <c r="T19" s="4" t="s">
        <v>394</v>
      </c>
      <c r="U19" s="4" t="s">
        <v>420</v>
      </c>
      <c r="V19" s="28" t="s">
        <v>419</v>
      </c>
      <c r="W19" s="4"/>
      <c r="X19" s="64"/>
      <c r="Y19" s="64">
        <v>2623</v>
      </c>
      <c r="Z19" s="68">
        <f t="shared" si="0"/>
        <v>2623</v>
      </c>
      <c r="AA19" s="43">
        <v>94</v>
      </c>
      <c r="AB19" s="28">
        <v>90</v>
      </c>
      <c r="AC19" s="59"/>
      <c r="AD19" s="59">
        <v>2</v>
      </c>
      <c r="AE19" s="46">
        <v>4771</v>
      </c>
      <c r="AF19" s="46"/>
      <c r="AG19" s="46"/>
      <c r="AH19" s="51">
        <v>400</v>
      </c>
      <c r="AI19" s="51">
        <v>4</v>
      </c>
      <c r="AJ19" s="4">
        <v>0</v>
      </c>
      <c r="AK19" s="4"/>
      <c r="AL19" s="28"/>
      <c r="AM19" s="28"/>
      <c r="AN19" s="12"/>
    </row>
    <row r="20" spans="1:78" s="26" customFormat="1" x14ac:dyDescent="0.25">
      <c r="A20" s="28">
        <v>2017</v>
      </c>
      <c r="B20" s="4" t="s">
        <v>633</v>
      </c>
      <c r="C20" s="4" t="s">
        <v>634</v>
      </c>
      <c r="D20" s="4" t="s">
        <v>383</v>
      </c>
      <c r="E20" s="4" t="s">
        <v>171</v>
      </c>
      <c r="F20" s="4" t="s">
        <v>636</v>
      </c>
      <c r="G20" s="4"/>
      <c r="H20" s="4" t="s">
        <v>635</v>
      </c>
      <c r="I20" s="4" t="s">
        <v>384</v>
      </c>
      <c r="J20" s="4" t="s">
        <v>519</v>
      </c>
      <c r="K20" s="4" t="s">
        <v>520</v>
      </c>
      <c r="L20" s="4" t="s">
        <v>637</v>
      </c>
      <c r="M20" s="4" t="s">
        <v>638</v>
      </c>
      <c r="N20" s="19">
        <f>36.76/100*178711843.88</f>
        <v>65694473.810287997</v>
      </c>
      <c r="O20" s="19">
        <f>36.76/100*(61253024.48+6500000)</f>
        <v>24906011.798847996</v>
      </c>
      <c r="P20" s="19">
        <f>36.8/100*25051300</f>
        <v>9218878.4000000004</v>
      </c>
      <c r="Q20" s="115"/>
      <c r="R20" s="19">
        <v>67</v>
      </c>
      <c r="S20" s="4" t="s">
        <v>351</v>
      </c>
      <c r="T20" s="4" t="s">
        <v>40</v>
      </c>
      <c r="U20" s="4" t="s">
        <v>768</v>
      </c>
      <c r="V20" s="28" t="s">
        <v>419</v>
      </c>
      <c r="W20" s="4"/>
      <c r="X20" s="64">
        <v>38502</v>
      </c>
      <c r="Y20" s="64"/>
      <c r="Z20" s="64">
        <f t="shared" si="0"/>
        <v>38502</v>
      </c>
      <c r="AA20" s="43">
        <v>66</v>
      </c>
      <c r="AB20" s="28">
        <v>90</v>
      </c>
      <c r="AC20" s="59">
        <v>281</v>
      </c>
      <c r="AD20" s="59"/>
      <c r="AE20" s="46">
        <f>AF20-16764*11.63</f>
        <v>113333.68</v>
      </c>
      <c r="AF20" s="46">
        <v>308299</v>
      </c>
      <c r="AG20" s="46"/>
      <c r="AH20" s="51">
        <v>50205</v>
      </c>
      <c r="AI20" s="51">
        <v>165</v>
      </c>
      <c r="AJ20" s="4">
        <v>1</v>
      </c>
      <c r="AK20" s="4"/>
      <c r="AL20" s="28"/>
      <c r="AM20" s="28"/>
      <c r="AN20" s="4" t="s">
        <v>799</v>
      </c>
    </row>
    <row r="21" spans="1:78" s="26" customFormat="1" x14ac:dyDescent="0.25">
      <c r="A21" s="28">
        <v>2017</v>
      </c>
      <c r="B21" s="28" t="s">
        <v>633</v>
      </c>
      <c r="C21" s="28" t="s">
        <v>639</v>
      </c>
      <c r="D21" s="4" t="s">
        <v>483</v>
      </c>
      <c r="E21" s="4" t="s">
        <v>641</v>
      </c>
      <c r="F21" s="4" t="s">
        <v>642</v>
      </c>
      <c r="G21" s="28"/>
      <c r="H21" s="4" t="s">
        <v>640</v>
      </c>
      <c r="I21" s="4" t="s">
        <v>486</v>
      </c>
      <c r="J21" s="4" t="s">
        <v>487</v>
      </c>
      <c r="K21" s="4" t="s">
        <v>488</v>
      </c>
      <c r="L21" s="28"/>
      <c r="M21" s="28"/>
      <c r="N21" s="19">
        <v>774123</v>
      </c>
      <c r="O21" s="19">
        <v>774123</v>
      </c>
      <c r="P21" s="19">
        <v>273000</v>
      </c>
      <c r="Q21" s="116"/>
      <c r="R21" s="19"/>
      <c r="S21" s="28"/>
      <c r="T21" s="4" t="s">
        <v>40</v>
      </c>
      <c r="U21" s="28"/>
      <c r="V21" s="28"/>
      <c r="W21" s="28"/>
      <c r="X21" s="62"/>
      <c r="Y21" s="62">
        <v>839</v>
      </c>
      <c r="Z21" s="68">
        <f>Y21+X21</f>
        <v>839</v>
      </c>
      <c r="AA21" s="43"/>
      <c r="AB21" s="28"/>
      <c r="AC21" s="59"/>
      <c r="AD21" s="59">
        <v>6251</v>
      </c>
      <c r="AE21" s="48"/>
      <c r="AF21" s="48">
        <v>7678</v>
      </c>
      <c r="AG21" s="48"/>
      <c r="AH21" s="52">
        <v>910</v>
      </c>
      <c r="AI21" s="52">
        <v>6</v>
      </c>
      <c r="AJ21" s="28"/>
      <c r="AK21" s="28"/>
      <c r="AL21" s="28"/>
      <c r="AM21" s="28"/>
      <c r="AN21" s="4"/>
    </row>
    <row r="22" spans="1:78" s="198" customFormat="1" x14ac:dyDescent="0.25">
      <c r="A22" s="186">
        <v>2016</v>
      </c>
      <c r="B22" s="187" t="s">
        <v>633</v>
      </c>
      <c r="C22" s="186" t="s">
        <v>365</v>
      </c>
      <c r="D22" s="186" t="s">
        <v>235</v>
      </c>
      <c r="E22" s="186" t="s">
        <v>128</v>
      </c>
      <c r="F22" s="186" t="s">
        <v>196</v>
      </c>
      <c r="G22" s="186" t="s">
        <v>510</v>
      </c>
      <c r="H22" s="186" t="s">
        <v>366</v>
      </c>
      <c r="I22" s="186" t="s">
        <v>236</v>
      </c>
      <c r="J22" s="186" t="s">
        <v>367</v>
      </c>
      <c r="K22" s="186" t="s">
        <v>368</v>
      </c>
      <c r="L22" s="186" t="s">
        <v>369</v>
      </c>
      <c r="M22" s="186" t="s">
        <v>370</v>
      </c>
      <c r="N22" s="188">
        <v>1955000</v>
      </c>
      <c r="O22" s="188">
        <v>1955000</v>
      </c>
      <c r="P22" s="188">
        <v>1173000</v>
      </c>
      <c r="Q22" s="189"/>
      <c r="R22" s="188">
        <v>24</v>
      </c>
      <c r="S22" s="187"/>
      <c r="T22" s="187"/>
      <c r="U22" s="190" t="s">
        <v>40</v>
      </c>
      <c r="V22" s="186" t="s">
        <v>433</v>
      </c>
      <c r="W22" s="186" t="s">
        <v>505</v>
      </c>
      <c r="X22" s="191"/>
      <c r="Y22" s="191">
        <v>1040</v>
      </c>
      <c r="Z22" s="192">
        <f t="shared" si="0"/>
        <v>1040</v>
      </c>
      <c r="AA22" s="193">
        <v>76</v>
      </c>
      <c r="AB22" s="186">
        <v>82</v>
      </c>
      <c r="AC22" s="194"/>
      <c r="AD22" s="194">
        <v>60000</v>
      </c>
      <c r="AE22" s="195">
        <v>60357</v>
      </c>
      <c r="AF22" s="195"/>
      <c r="AG22" s="195"/>
      <c r="AH22" s="196">
        <v>13816</v>
      </c>
      <c r="AI22" s="196">
        <v>3</v>
      </c>
      <c r="AJ22" s="186">
        <v>0</v>
      </c>
      <c r="AK22" s="187"/>
      <c r="AL22" s="187"/>
      <c r="AM22" s="187"/>
      <c r="AN22" s="187" t="s">
        <v>803</v>
      </c>
      <c r="AO22" s="197"/>
      <c r="AP22" s="197"/>
      <c r="AQ22" s="197"/>
      <c r="AR22" s="197"/>
      <c r="AS22" s="197"/>
      <c r="AT22" s="197"/>
      <c r="AU22" s="197"/>
      <c r="AV22" s="197"/>
      <c r="AW22" s="197"/>
      <c r="AX22" s="197"/>
      <c r="AY22" s="197"/>
      <c r="AZ22" s="197"/>
      <c r="BA22" s="197"/>
      <c r="BB22" s="197"/>
      <c r="BC22" s="197"/>
      <c r="BD22" s="197"/>
      <c r="BE22" s="197"/>
      <c r="BF22" s="197"/>
      <c r="BG22" s="197"/>
      <c r="BH22" s="197"/>
      <c r="BI22" s="197"/>
      <c r="BJ22" s="197"/>
      <c r="BK22" s="197"/>
      <c r="BL22" s="197"/>
      <c r="BM22" s="197"/>
      <c r="BN22" s="197"/>
      <c r="BO22" s="197"/>
      <c r="BP22" s="197"/>
      <c r="BQ22" s="197"/>
      <c r="BR22" s="197"/>
      <c r="BS22" s="197"/>
      <c r="BT22" s="197"/>
      <c r="BU22" s="197"/>
      <c r="BV22" s="197"/>
      <c r="BW22" s="197"/>
      <c r="BX22" s="197"/>
      <c r="BY22" s="197"/>
      <c r="BZ22" s="197"/>
    </row>
    <row r="23" spans="1:78" s="2" customFormat="1" ht="14.25" customHeight="1" x14ac:dyDescent="0.25">
      <c r="A23" s="28">
        <v>2016</v>
      </c>
      <c r="B23" s="29" t="s">
        <v>633</v>
      </c>
      <c r="C23" s="28" t="s">
        <v>371</v>
      </c>
      <c r="D23" s="28" t="s">
        <v>320</v>
      </c>
      <c r="E23" s="28" t="s">
        <v>171</v>
      </c>
      <c r="F23" s="28" t="s">
        <v>373</v>
      </c>
      <c r="G23" s="28" t="s">
        <v>510</v>
      </c>
      <c r="H23" s="28" t="s">
        <v>372</v>
      </c>
      <c r="I23" s="28" t="s">
        <v>322</v>
      </c>
      <c r="J23" s="28" t="s">
        <v>323</v>
      </c>
      <c r="K23" s="28" t="s">
        <v>324</v>
      </c>
      <c r="L23" s="28" t="s">
        <v>325</v>
      </c>
      <c r="M23" s="28" t="s">
        <v>326</v>
      </c>
      <c r="N23" s="19">
        <v>1254074</v>
      </c>
      <c r="O23" s="19">
        <v>1254074</v>
      </c>
      <c r="P23" s="19">
        <v>648000</v>
      </c>
      <c r="Q23" s="116"/>
      <c r="R23" s="19">
        <v>30</v>
      </c>
      <c r="S23" s="29"/>
      <c r="T23" s="29"/>
      <c r="U23" s="5" t="s">
        <v>40</v>
      </c>
      <c r="V23" s="6" t="s">
        <v>419</v>
      </c>
      <c r="W23" s="28" t="s">
        <v>505</v>
      </c>
      <c r="X23" s="62"/>
      <c r="Y23" s="62">
        <v>600</v>
      </c>
      <c r="Z23" s="68">
        <f t="shared" si="0"/>
        <v>600</v>
      </c>
      <c r="AA23" s="43">
        <v>100</v>
      </c>
      <c r="AB23" s="28">
        <v>90</v>
      </c>
      <c r="AC23" s="59"/>
      <c r="AD23" s="59">
        <v>4</v>
      </c>
      <c r="AE23" s="48">
        <v>11000</v>
      </c>
      <c r="AF23" s="48"/>
      <c r="AG23" s="48"/>
      <c r="AH23" s="52">
        <v>1</v>
      </c>
      <c r="AI23" s="52">
        <v>1</v>
      </c>
      <c r="AJ23" s="28">
        <v>0</v>
      </c>
      <c r="AK23" s="29"/>
      <c r="AL23" s="29"/>
      <c r="AM23" s="29"/>
      <c r="AN23" s="29"/>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c r="BP23" s="26"/>
      <c r="BQ23" s="26"/>
      <c r="BR23" s="26"/>
      <c r="BS23" s="26"/>
      <c r="BT23" s="26"/>
      <c r="BU23" s="26"/>
      <c r="BV23" s="26"/>
      <c r="BW23" s="26"/>
      <c r="BX23" s="26"/>
      <c r="BY23" s="26"/>
      <c r="BZ23" s="26"/>
    </row>
    <row r="24" spans="1:78" s="2" customFormat="1" x14ac:dyDescent="0.25">
      <c r="A24" s="28">
        <v>2016</v>
      </c>
      <c r="B24" s="29" t="s">
        <v>633</v>
      </c>
      <c r="C24" s="28" t="s">
        <v>349</v>
      </c>
      <c r="D24" s="28" t="s">
        <v>252</v>
      </c>
      <c r="E24" s="28" t="s">
        <v>150</v>
      </c>
      <c r="F24" s="28" t="s">
        <v>146</v>
      </c>
      <c r="G24" s="28" t="s">
        <v>510</v>
      </c>
      <c r="H24" s="28" t="s">
        <v>350</v>
      </c>
      <c r="I24" s="28" t="s">
        <v>255</v>
      </c>
      <c r="J24" s="28" t="s">
        <v>273</v>
      </c>
      <c r="K24" s="28" t="s">
        <v>274</v>
      </c>
      <c r="L24" s="28" t="s">
        <v>275</v>
      </c>
      <c r="M24" s="28" t="s">
        <v>276</v>
      </c>
      <c r="N24" s="19">
        <v>220250</v>
      </c>
      <c r="O24" s="19">
        <v>220250</v>
      </c>
      <c r="P24" s="19">
        <v>106776</v>
      </c>
      <c r="Q24" s="116"/>
      <c r="R24" s="19">
        <v>70</v>
      </c>
      <c r="S24" s="29"/>
      <c r="T24" s="29"/>
      <c r="U24" s="5" t="s">
        <v>40</v>
      </c>
      <c r="V24" s="6" t="s">
        <v>419</v>
      </c>
      <c r="W24" s="28" t="s">
        <v>512</v>
      </c>
      <c r="X24" s="62">
        <v>360</v>
      </c>
      <c r="Y24" s="62"/>
      <c r="Z24" s="68">
        <f t="shared" si="0"/>
        <v>360</v>
      </c>
      <c r="AA24" s="43">
        <v>79</v>
      </c>
      <c r="AB24" s="28">
        <v>80</v>
      </c>
      <c r="AC24" s="59">
        <v>1360</v>
      </c>
      <c r="AD24" s="59"/>
      <c r="AE24" s="48"/>
      <c r="AF24" s="48">
        <v>1155</v>
      </c>
      <c r="AG24" s="48">
        <v>1170</v>
      </c>
      <c r="AH24" s="52">
        <v>140</v>
      </c>
      <c r="AI24" s="52">
        <v>4</v>
      </c>
      <c r="AJ24" s="28">
        <v>0</v>
      </c>
      <c r="AK24" s="29"/>
      <c r="AL24" s="29"/>
      <c r="AM24" s="29"/>
      <c r="AN24" s="29"/>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c r="BP24" s="26"/>
      <c r="BQ24" s="26"/>
      <c r="BR24" s="26"/>
      <c r="BS24" s="26"/>
      <c r="BT24" s="26"/>
      <c r="BU24" s="26"/>
      <c r="BV24" s="26"/>
      <c r="BW24" s="26"/>
      <c r="BX24" s="26"/>
      <c r="BY24" s="26"/>
      <c r="BZ24" s="26"/>
    </row>
    <row r="25" spans="1:78" s="2" customFormat="1" x14ac:dyDescent="0.25">
      <c r="A25" s="28">
        <v>2016</v>
      </c>
      <c r="B25" s="29" t="s">
        <v>633</v>
      </c>
      <c r="C25" s="28" t="s">
        <v>352</v>
      </c>
      <c r="D25" s="28" t="s">
        <v>252</v>
      </c>
      <c r="E25" s="28" t="s">
        <v>150</v>
      </c>
      <c r="F25" s="28" t="s">
        <v>146</v>
      </c>
      <c r="G25" s="28" t="s">
        <v>192</v>
      </c>
      <c r="H25" s="28" t="s">
        <v>353</v>
      </c>
      <c r="I25" s="28" t="s">
        <v>255</v>
      </c>
      <c r="J25" s="28" t="s">
        <v>273</v>
      </c>
      <c r="K25" s="28" t="s">
        <v>274</v>
      </c>
      <c r="L25" s="28" t="s">
        <v>275</v>
      </c>
      <c r="M25" s="28" t="s">
        <v>276</v>
      </c>
      <c r="N25" s="19">
        <v>186000</v>
      </c>
      <c r="O25" s="19">
        <v>186000</v>
      </c>
      <c r="P25" s="19">
        <v>79266</v>
      </c>
      <c r="Q25" s="116"/>
      <c r="R25" s="19">
        <v>70</v>
      </c>
      <c r="S25" s="29"/>
      <c r="T25" s="29"/>
      <c r="U25" s="5" t="s">
        <v>40</v>
      </c>
      <c r="V25" s="6" t="s">
        <v>419</v>
      </c>
      <c r="W25" s="28" t="s">
        <v>512</v>
      </c>
      <c r="X25" s="62">
        <v>262</v>
      </c>
      <c r="Y25" s="62"/>
      <c r="Z25" s="68">
        <f t="shared" si="0"/>
        <v>262</v>
      </c>
      <c r="AA25" s="43">
        <v>79</v>
      </c>
      <c r="AB25" s="28">
        <v>80</v>
      </c>
      <c r="AC25" s="59">
        <v>0.52</v>
      </c>
      <c r="AD25" s="59"/>
      <c r="AE25" s="48"/>
      <c r="AF25" s="48">
        <v>588</v>
      </c>
      <c r="AG25" s="48">
        <v>745</v>
      </c>
      <c r="AH25" s="52">
        <v>90</v>
      </c>
      <c r="AI25" s="52">
        <v>2</v>
      </c>
      <c r="AJ25" s="28">
        <v>0</v>
      </c>
      <c r="AK25" s="29"/>
      <c r="AL25" s="29"/>
      <c r="AM25" s="29"/>
      <c r="AN25" s="29"/>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row>
    <row r="26" spans="1:78" s="2" customFormat="1" x14ac:dyDescent="0.25">
      <c r="A26" s="28">
        <v>2016</v>
      </c>
      <c r="B26" s="29" t="s">
        <v>633</v>
      </c>
      <c r="C26" s="28" t="s">
        <v>354</v>
      </c>
      <c r="D26" s="28" t="s">
        <v>195</v>
      </c>
      <c r="E26" s="28" t="s">
        <v>59</v>
      </c>
      <c r="F26" s="28" t="s">
        <v>356</v>
      </c>
      <c r="G26" s="28" t="s">
        <v>192</v>
      </c>
      <c r="H26" s="28" t="s">
        <v>355</v>
      </c>
      <c r="I26" s="28" t="s">
        <v>197</v>
      </c>
      <c r="J26" s="28" t="s">
        <v>330</v>
      </c>
      <c r="K26" s="28" t="s">
        <v>331</v>
      </c>
      <c r="L26" s="28" t="s">
        <v>513</v>
      </c>
      <c r="M26" s="28" t="s">
        <v>514</v>
      </c>
      <c r="N26" s="19">
        <v>8015346.8700000001</v>
      </c>
      <c r="O26" s="19">
        <v>4558803.3600000003</v>
      </c>
      <c r="P26" s="19">
        <v>3024561</v>
      </c>
      <c r="Q26" s="116"/>
      <c r="R26" s="19">
        <v>58</v>
      </c>
      <c r="S26" s="29"/>
      <c r="T26" s="29"/>
      <c r="U26" s="5" t="s">
        <v>40</v>
      </c>
      <c r="V26" s="6" t="s">
        <v>419</v>
      </c>
      <c r="W26" s="28" t="s">
        <v>512</v>
      </c>
      <c r="X26" s="62">
        <v>5555</v>
      </c>
      <c r="Y26" s="62"/>
      <c r="Z26" s="68">
        <f t="shared" si="0"/>
        <v>5555</v>
      </c>
      <c r="AA26" s="43">
        <v>69</v>
      </c>
      <c r="AB26" s="28">
        <v>92</v>
      </c>
      <c r="AC26" s="59">
        <v>13320</v>
      </c>
      <c r="AD26" s="59"/>
      <c r="AE26" s="48"/>
      <c r="AF26" s="48">
        <v>15732</v>
      </c>
      <c r="AG26" s="48">
        <v>21017</v>
      </c>
      <c r="AH26" s="52">
        <v>1751</v>
      </c>
      <c r="AI26" s="52">
        <v>19</v>
      </c>
      <c r="AJ26" s="28">
        <v>0</v>
      </c>
      <c r="AK26" s="29"/>
      <c r="AL26" s="29"/>
      <c r="AM26" s="29"/>
      <c r="AN26" s="29"/>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c r="BP26" s="26"/>
      <c r="BQ26" s="26"/>
      <c r="BR26" s="26"/>
      <c r="BS26" s="26"/>
      <c r="BT26" s="26"/>
      <c r="BU26" s="26"/>
      <c r="BV26" s="26"/>
      <c r="BW26" s="26"/>
      <c r="BX26" s="26"/>
      <c r="BY26" s="26"/>
      <c r="BZ26" s="26"/>
    </row>
    <row r="27" spans="1:78" s="2" customFormat="1" x14ac:dyDescent="0.25">
      <c r="A27" s="28">
        <v>2016</v>
      </c>
      <c r="B27" s="29" t="s">
        <v>633</v>
      </c>
      <c r="C27" s="28" t="s">
        <v>357</v>
      </c>
      <c r="D27" s="28" t="s">
        <v>215</v>
      </c>
      <c r="E27" s="28" t="s">
        <v>144</v>
      </c>
      <c r="F27" s="28" t="s">
        <v>196</v>
      </c>
      <c r="G27" s="28" t="s">
        <v>509</v>
      </c>
      <c r="H27" s="28" t="s">
        <v>358</v>
      </c>
      <c r="I27" s="28" t="s">
        <v>217</v>
      </c>
      <c r="J27" s="28" t="s">
        <v>515</v>
      </c>
      <c r="K27" s="28" t="s">
        <v>516</v>
      </c>
      <c r="L27" s="28" t="s">
        <v>517</v>
      </c>
      <c r="M27" s="28" t="s">
        <v>518</v>
      </c>
      <c r="N27" s="19">
        <v>133500</v>
      </c>
      <c r="O27" s="19">
        <v>133500</v>
      </c>
      <c r="P27" s="19">
        <v>17190</v>
      </c>
      <c r="Q27" s="116"/>
      <c r="R27" s="19">
        <v>70</v>
      </c>
      <c r="S27" s="29"/>
      <c r="T27" s="29"/>
      <c r="U27" s="5" t="s">
        <v>40</v>
      </c>
      <c r="V27" s="6" t="s">
        <v>419</v>
      </c>
      <c r="W27" s="28" t="s">
        <v>512</v>
      </c>
      <c r="X27" s="62">
        <v>265</v>
      </c>
      <c r="Y27" s="62"/>
      <c r="Z27" s="68">
        <f t="shared" si="0"/>
        <v>265</v>
      </c>
      <c r="AA27" s="43">
        <v>95</v>
      </c>
      <c r="AB27" s="28">
        <v>95</v>
      </c>
      <c r="AC27" s="59">
        <v>1400</v>
      </c>
      <c r="AD27" s="59"/>
      <c r="AE27" s="48"/>
      <c r="AF27" s="48">
        <v>1200</v>
      </c>
      <c r="AG27" s="48">
        <v>1263</v>
      </c>
      <c r="AH27" s="52">
        <v>100</v>
      </c>
      <c r="AI27" s="52">
        <v>9</v>
      </c>
      <c r="AJ27" s="28">
        <v>0</v>
      </c>
      <c r="AK27" s="29"/>
      <c r="AL27" s="29"/>
      <c r="AM27" s="29"/>
      <c r="AN27" s="29"/>
      <c r="AO27" s="26"/>
      <c r="AP27" s="26"/>
      <c r="AQ27" s="26"/>
      <c r="AR27" s="26"/>
      <c r="AS27" s="26"/>
      <c r="AT27" s="26"/>
      <c r="AU27" s="26"/>
      <c r="AV27" s="26"/>
      <c r="AW27" s="26"/>
      <c r="AX27" s="26"/>
      <c r="AY27" s="26"/>
      <c r="AZ27" s="26"/>
      <c r="BA27" s="26"/>
      <c r="BB27" s="26"/>
      <c r="BC27" s="26"/>
      <c r="BD27" s="26"/>
      <c r="BE27" s="26"/>
      <c r="BF27" s="26"/>
      <c r="BG27" s="26"/>
      <c r="BH27" s="26"/>
      <c r="BI27" s="26"/>
      <c r="BJ27" s="26"/>
      <c r="BK27" s="26"/>
      <c r="BL27" s="26"/>
      <c r="BM27" s="26"/>
      <c r="BN27" s="26"/>
      <c r="BO27" s="26"/>
      <c r="BP27" s="26"/>
      <c r="BQ27" s="26"/>
      <c r="BR27" s="26"/>
      <c r="BS27" s="26"/>
      <c r="BT27" s="26"/>
      <c r="BU27" s="26"/>
      <c r="BV27" s="26"/>
      <c r="BW27" s="26"/>
      <c r="BX27" s="26"/>
      <c r="BY27" s="26"/>
      <c r="BZ27" s="26"/>
    </row>
    <row r="28" spans="1:78" s="2" customFormat="1" x14ac:dyDescent="0.25">
      <c r="A28" s="28">
        <v>2016</v>
      </c>
      <c r="B28" s="29" t="s">
        <v>633</v>
      </c>
      <c r="C28" s="28" t="s">
        <v>359</v>
      </c>
      <c r="D28" s="28" t="s">
        <v>320</v>
      </c>
      <c r="E28" s="28" t="s">
        <v>171</v>
      </c>
      <c r="F28" s="28" t="s">
        <v>361</v>
      </c>
      <c r="G28" s="28" t="s">
        <v>510</v>
      </c>
      <c r="H28" s="28" t="s">
        <v>360</v>
      </c>
      <c r="I28" s="28" t="s">
        <v>322</v>
      </c>
      <c r="J28" s="28" t="s">
        <v>519</v>
      </c>
      <c r="K28" s="28" t="s">
        <v>520</v>
      </c>
      <c r="L28" s="28" t="s">
        <v>521</v>
      </c>
      <c r="M28" s="28" t="s">
        <v>522</v>
      </c>
      <c r="N28" s="19">
        <v>943500</v>
      </c>
      <c r="O28" s="19">
        <v>943500</v>
      </c>
      <c r="P28" s="19">
        <v>405750</v>
      </c>
      <c r="Q28" s="116"/>
      <c r="R28" s="19">
        <v>56</v>
      </c>
      <c r="S28" s="29"/>
      <c r="T28" s="29"/>
      <c r="U28" s="5" t="s">
        <v>40</v>
      </c>
      <c r="V28" s="6" t="s">
        <v>419</v>
      </c>
      <c r="W28" s="28" t="s">
        <v>505</v>
      </c>
      <c r="X28" s="62">
        <v>1390</v>
      </c>
      <c r="Y28" s="62"/>
      <c r="Z28" s="68">
        <f t="shared" si="0"/>
        <v>1390</v>
      </c>
      <c r="AA28" s="43">
        <v>50</v>
      </c>
      <c r="AB28" s="28">
        <v>90</v>
      </c>
      <c r="AC28" s="59">
        <v>1850</v>
      </c>
      <c r="AD28" s="59"/>
      <c r="AE28" s="48"/>
      <c r="AF28" s="48">
        <v>1540</v>
      </c>
      <c r="AG28" s="48">
        <v>3080</v>
      </c>
      <c r="AH28" s="52">
        <v>660</v>
      </c>
      <c r="AI28" s="52">
        <v>11</v>
      </c>
      <c r="AJ28" s="28">
        <v>0</v>
      </c>
      <c r="AK28" s="29"/>
      <c r="AL28" s="29"/>
      <c r="AM28" s="29"/>
      <c r="AN28" s="29"/>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row>
    <row r="29" spans="1:78" s="2" customFormat="1" x14ac:dyDescent="0.25">
      <c r="A29" s="28">
        <v>2016</v>
      </c>
      <c r="B29" s="29" t="s">
        <v>633</v>
      </c>
      <c r="C29" s="28" t="s">
        <v>362</v>
      </c>
      <c r="D29" s="28" t="s">
        <v>320</v>
      </c>
      <c r="E29" s="28" t="s">
        <v>171</v>
      </c>
      <c r="F29" s="28" t="s">
        <v>364</v>
      </c>
      <c r="G29" s="28" t="s">
        <v>192</v>
      </c>
      <c r="H29" s="28" t="s">
        <v>363</v>
      </c>
      <c r="I29" s="28" t="s">
        <v>322</v>
      </c>
      <c r="J29" s="28" t="s">
        <v>323</v>
      </c>
      <c r="K29" s="28" t="s">
        <v>324</v>
      </c>
      <c r="L29" s="28" t="s">
        <v>523</v>
      </c>
      <c r="M29" s="28" t="s">
        <v>524</v>
      </c>
      <c r="N29" s="19">
        <v>230212</v>
      </c>
      <c r="O29" s="19">
        <v>207291</v>
      </c>
      <c r="P29" s="19">
        <v>99320</v>
      </c>
      <c r="Q29" s="116"/>
      <c r="R29" s="19">
        <v>66</v>
      </c>
      <c r="S29" s="29"/>
      <c r="T29" s="29"/>
      <c r="U29" s="5" t="s">
        <v>40</v>
      </c>
      <c r="V29" s="6" t="s">
        <v>419</v>
      </c>
      <c r="W29" s="28" t="s">
        <v>505</v>
      </c>
      <c r="X29" s="62">
        <v>260</v>
      </c>
      <c r="Y29" s="62"/>
      <c r="Z29" s="68">
        <f t="shared" si="0"/>
        <v>260</v>
      </c>
      <c r="AA29" s="43">
        <v>79</v>
      </c>
      <c r="AB29" s="28">
        <v>85</v>
      </c>
      <c r="AC29" s="59">
        <v>2</v>
      </c>
      <c r="AD29" s="59"/>
      <c r="AE29" s="48"/>
      <c r="AF29" s="48">
        <v>2619</v>
      </c>
      <c r="AG29" s="48">
        <v>3330</v>
      </c>
      <c r="AH29" s="52">
        <v>315</v>
      </c>
      <c r="AI29" s="52">
        <v>1</v>
      </c>
      <c r="AJ29" s="28">
        <v>0</v>
      </c>
      <c r="AK29" s="29"/>
      <c r="AL29" s="29"/>
      <c r="AM29" s="29"/>
      <c r="AN29" s="29"/>
      <c r="AO29" s="26"/>
      <c r="AP29" s="26"/>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6"/>
      <c r="BP29" s="26"/>
      <c r="BQ29" s="26"/>
      <c r="BR29" s="26"/>
      <c r="BS29" s="26"/>
      <c r="BT29" s="26"/>
      <c r="BU29" s="26"/>
      <c r="BV29" s="26"/>
      <c r="BW29" s="26"/>
      <c r="BX29" s="26"/>
      <c r="BY29" s="26"/>
      <c r="BZ29" s="26"/>
    </row>
    <row r="31" spans="1:78" x14ac:dyDescent="0.25">
      <c r="I31"/>
      <c r="J31"/>
      <c r="K31"/>
      <c r="L31"/>
      <c r="M31"/>
      <c r="N31"/>
      <c r="O31"/>
      <c r="P31"/>
      <c r="R31"/>
      <c r="S31"/>
      <c r="T31"/>
      <c r="U31"/>
      <c r="V31"/>
      <c r="W31"/>
      <c r="X31"/>
      <c r="Y31"/>
      <c r="Z31"/>
      <c r="AA31"/>
      <c r="AB31"/>
      <c r="AC31"/>
      <c r="AD31"/>
      <c r="AE31"/>
      <c r="AF31"/>
      <c r="AG31"/>
      <c r="AH31"/>
      <c r="AI31"/>
      <c r="AJ31"/>
      <c r="AK31"/>
      <c r="AL31"/>
      <c r="AM31"/>
      <c r="AN31"/>
    </row>
  </sheetData>
  <autoFilter ref="A1:AN29"/>
  <conditionalFormatting sqref="C22:C29">
    <cfRule type="duplicateValues" dxfId="23" priority="20"/>
  </conditionalFormatting>
  <conditionalFormatting sqref="C13:C21">
    <cfRule type="duplicateValues" dxfId="22" priority="1"/>
  </conditionalFormatting>
  <pageMargins left="0.7" right="0.7" top="0.75" bottom="0.75" header="0.3" footer="0.3"/>
  <pageSetup paperSize="9" orientation="portrait" verticalDpi="0" r:id="rId1"/>
  <legacyDrawing r:id="rId2"/>
  <extLst>
    <ext xmlns:x14="http://schemas.microsoft.com/office/spreadsheetml/2009/9/main" uri="{CCE6A557-97BC-4b89-ADB6-D9C93CAAB3DF}">
      <x14:dataValidations xmlns:xm="http://schemas.microsoft.com/office/excel/2006/main" count="8">
        <x14:dataValidation type="list" allowBlank="1" showInputMessage="1" showErrorMessage="1">
          <x14:formula1>
            <xm:f>'Ref listes'!$C$5:$C$28</xm:f>
          </x14:formula1>
          <xm:sqref>I8:I30 I32:I1048576 I1:I6</xm:sqref>
        </x14:dataValidation>
        <x14:dataValidation type="list" allowBlank="1" showInputMessage="1" showErrorMessage="1">
          <x14:formula1>
            <xm:f>'Ref listes'!$C$2:$C$28</xm:f>
          </x14:formula1>
          <xm:sqref>I7</xm:sqref>
        </x14:dataValidation>
        <x14:dataValidation type="list" allowBlank="1" showInputMessage="1" showErrorMessage="1">
          <x14:formula1>
            <xm:f>'Ref listes'!$A$2:$A$19</xm:f>
          </x14:formula1>
          <xm:sqref>T32:T1048576 T1:T30</xm:sqref>
        </x14:dataValidation>
        <x14:dataValidation type="list" allowBlank="1" showInputMessage="1" showErrorMessage="1">
          <x14:formula1>
            <xm:f>'Ref listes'!$I$2:$I$3</xm:f>
          </x14:formula1>
          <xm:sqref>W32:W1048576 W1:W30</xm:sqref>
        </x14:dataValidation>
        <x14:dataValidation type="list" allowBlank="1" showInputMessage="1" showErrorMessage="1">
          <x14:formula1>
            <xm:f>'Ref listes'!$M$2:$M$3</xm:f>
          </x14:formula1>
          <xm:sqref>V32:V1048576 V1:V30</xm:sqref>
        </x14:dataValidation>
        <x14:dataValidation type="list" allowBlank="1" showInputMessage="1" showErrorMessage="1">
          <x14:formula1>
            <xm:f>'Ref listes'!$G$2:$G$8</xm:f>
          </x14:formula1>
          <xm:sqref>U32:U1048576 U1:U30</xm:sqref>
        </x14:dataValidation>
        <x14:dataValidation type="list" allowBlank="1" showInputMessage="1" showErrorMessage="1">
          <x14:formula1>
            <xm:f>'Ref listes'!$Q$2:$Q$4</xm:f>
          </x14:formula1>
          <xm:sqref>AK1:AK1048576</xm:sqref>
        </x14:dataValidation>
        <x14:dataValidation type="list" allowBlank="1" showInputMessage="1" showErrorMessage="1">
          <x14:formula1>
            <xm:f>'Ref listes'!$S$2:$S$3</xm:f>
          </x14:formula1>
          <xm:sqref>AM1 AL1:AL1048576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1"/>
  <sheetViews>
    <sheetView workbookViewId="0">
      <selection activeCell="C4" sqref="C4"/>
    </sheetView>
  </sheetViews>
  <sheetFormatPr baseColWidth="10" defaultRowHeight="15" x14ac:dyDescent="0.25"/>
  <sheetData>
    <row r="1" spans="1:6" ht="60" x14ac:dyDescent="0.25">
      <c r="A1" s="8" t="s">
        <v>175</v>
      </c>
      <c r="B1" s="8" t="s">
        <v>632</v>
      </c>
      <c r="C1" s="8" t="s">
        <v>491</v>
      </c>
      <c r="D1" s="8" t="s">
        <v>172</v>
      </c>
      <c r="E1" s="8" t="s">
        <v>173</v>
      </c>
      <c r="F1" s="18" t="s">
        <v>802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N33"/>
  <sheetViews>
    <sheetView tabSelected="1" topLeftCell="F10" workbookViewId="0">
      <selection activeCell="G17" sqref="G17"/>
    </sheetView>
  </sheetViews>
  <sheetFormatPr baseColWidth="10" defaultRowHeight="15" x14ac:dyDescent="0.25"/>
  <cols>
    <col min="4" max="4" width="31.5703125" bestFit="1" customWidth="1"/>
    <col min="5" max="5" width="27.7109375" bestFit="1" customWidth="1"/>
    <col min="6" max="6" width="22.28515625" customWidth="1"/>
    <col min="7" max="7" width="26.140625" bestFit="1" customWidth="1"/>
    <col min="9" max="9" width="22.28515625" customWidth="1"/>
    <col min="10" max="10" width="22.7109375" customWidth="1"/>
    <col min="12" max="12" width="47.140625" bestFit="1" customWidth="1"/>
  </cols>
  <sheetData>
    <row r="1" spans="1:14" ht="60" x14ac:dyDescent="0.25">
      <c r="A1" s="8" t="s">
        <v>175</v>
      </c>
      <c r="B1" s="8" t="s">
        <v>632</v>
      </c>
      <c r="C1" s="8" t="s">
        <v>491</v>
      </c>
      <c r="D1" s="8" t="s">
        <v>172</v>
      </c>
      <c r="E1" s="8" t="s">
        <v>173</v>
      </c>
      <c r="F1" s="14" t="s">
        <v>1</v>
      </c>
      <c r="G1" s="10" t="s">
        <v>176</v>
      </c>
      <c r="H1" s="10" t="s">
        <v>0</v>
      </c>
      <c r="I1" s="9" t="s">
        <v>174</v>
      </c>
      <c r="J1" s="167" t="s">
        <v>816</v>
      </c>
      <c r="K1" s="258" t="s">
        <v>819</v>
      </c>
      <c r="L1" s="258" t="s">
        <v>828</v>
      </c>
      <c r="M1" s="258" t="s">
        <v>829</v>
      </c>
      <c r="N1" s="258" t="s">
        <v>504</v>
      </c>
    </row>
    <row r="2" spans="1:14" x14ac:dyDescent="0.25">
      <c r="A2" s="208">
        <v>2015</v>
      </c>
      <c r="B2" s="208" t="s">
        <v>525</v>
      </c>
      <c r="C2" s="209" t="s">
        <v>708</v>
      </c>
      <c r="D2" s="209" t="s">
        <v>44</v>
      </c>
      <c r="E2" s="209" t="s">
        <v>49</v>
      </c>
      <c r="F2" s="209" t="s">
        <v>48</v>
      </c>
      <c r="G2" s="209" t="s">
        <v>261</v>
      </c>
      <c r="H2" s="209" t="s">
        <v>47</v>
      </c>
      <c r="I2" s="209" t="s">
        <v>45</v>
      </c>
      <c r="J2" s="17" t="s">
        <v>49</v>
      </c>
      <c r="K2" t="s">
        <v>820</v>
      </c>
      <c r="L2" s="283" t="s">
        <v>825</v>
      </c>
    </row>
    <row r="3" spans="1:14" x14ac:dyDescent="0.25">
      <c r="A3" s="208">
        <v>2015</v>
      </c>
      <c r="B3" s="208" t="s">
        <v>525</v>
      </c>
      <c r="C3" s="209" t="s">
        <v>709</v>
      </c>
      <c r="D3" s="209" t="s">
        <v>44</v>
      </c>
      <c r="E3" s="209" t="s">
        <v>49</v>
      </c>
      <c r="F3" s="209" t="s">
        <v>53</v>
      </c>
      <c r="G3" s="209" t="s">
        <v>261</v>
      </c>
      <c r="H3" s="209" t="s">
        <v>52</v>
      </c>
      <c r="I3" s="209" t="s">
        <v>50</v>
      </c>
      <c r="J3" s="17" t="s">
        <v>49</v>
      </c>
      <c r="K3" t="s">
        <v>820</v>
      </c>
      <c r="L3" s="284" t="s">
        <v>826</v>
      </c>
    </row>
    <row r="4" spans="1:14" x14ac:dyDescent="0.25">
      <c r="A4" s="260">
        <v>2016</v>
      </c>
      <c r="B4" s="261" t="s">
        <v>525</v>
      </c>
      <c r="C4" s="261" t="s">
        <v>256</v>
      </c>
      <c r="D4" s="261" t="s">
        <v>258</v>
      </c>
      <c r="E4" s="261" t="s">
        <v>259</v>
      </c>
      <c r="F4" s="261" t="s">
        <v>257</v>
      </c>
      <c r="G4" s="262" t="s">
        <v>261</v>
      </c>
      <c r="H4" s="261" t="s">
        <v>265</v>
      </c>
      <c r="I4" s="261" t="s">
        <v>260</v>
      </c>
      <c r="J4" s="263" t="s">
        <v>49</v>
      </c>
      <c r="K4" s="259" t="s">
        <v>820</v>
      </c>
      <c r="L4" s="285" t="s">
        <v>827</v>
      </c>
    </row>
    <row r="5" spans="1:14" x14ac:dyDescent="0.25">
      <c r="A5" s="28">
        <v>2017</v>
      </c>
      <c r="B5" s="28" t="s">
        <v>525</v>
      </c>
      <c r="C5" s="4" t="s">
        <v>554</v>
      </c>
      <c r="D5" s="4" t="s">
        <v>402</v>
      </c>
      <c r="E5" s="4" t="s">
        <v>280</v>
      </c>
      <c r="F5" s="4" t="s">
        <v>555</v>
      </c>
      <c r="G5" s="4" t="s">
        <v>403</v>
      </c>
      <c r="H5" s="4" t="s">
        <v>286</v>
      </c>
      <c r="I5" s="4" t="s">
        <v>281</v>
      </c>
      <c r="J5" s="17" t="s">
        <v>49</v>
      </c>
      <c r="L5" s="286" t="s">
        <v>823</v>
      </c>
    </row>
    <row r="6" spans="1:14" s="135" customFormat="1" x14ac:dyDescent="0.25">
      <c r="A6" s="28">
        <v>2017</v>
      </c>
      <c r="B6" s="28" t="s">
        <v>525</v>
      </c>
      <c r="C6" s="4" t="s">
        <v>589</v>
      </c>
      <c r="D6" s="4" t="s">
        <v>375</v>
      </c>
      <c r="E6" s="4" t="s">
        <v>49</v>
      </c>
      <c r="F6" s="4" t="s">
        <v>590</v>
      </c>
      <c r="G6" s="4" t="s">
        <v>376</v>
      </c>
      <c r="H6" s="4" t="s">
        <v>593</v>
      </c>
      <c r="I6" s="4" t="s">
        <v>591</v>
      </c>
      <c r="J6" s="17" t="s">
        <v>49</v>
      </c>
      <c r="K6" s="4"/>
      <c r="L6" s="286" t="s">
        <v>823</v>
      </c>
      <c r="N6" s="135" t="s">
        <v>830</v>
      </c>
    </row>
    <row r="7" spans="1:14" x14ac:dyDescent="0.25">
      <c r="A7" s="135"/>
      <c r="B7" s="89"/>
      <c r="C7" s="89"/>
      <c r="D7" s="89"/>
      <c r="E7" s="89"/>
      <c r="F7" s="89"/>
      <c r="H7" s="89"/>
      <c r="I7" s="89"/>
      <c r="J7" s="135"/>
      <c r="K7" s="89"/>
    </row>
    <row r="8" spans="1:14" x14ac:dyDescent="0.25">
      <c r="A8" s="264">
        <v>2015</v>
      </c>
      <c r="B8" s="264" t="s">
        <v>525</v>
      </c>
      <c r="C8" s="265" t="s">
        <v>719</v>
      </c>
      <c r="D8" s="265" t="s">
        <v>91</v>
      </c>
      <c r="E8" s="265" t="s">
        <v>96</v>
      </c>
      <c r="F8" s="265" t="s">
        <v>95</v>
      </c>
      <c r="G8" s="266" t="s">
        <v>236</v>
      </c>
      <c r="H8" s="265" t="s">
        <v>94</v>
      </c>
      <c r="I8" s="265" t="s">
        <v>92</v>
      </c>
      <c r="J8" s="267" t="s">
        <v>128</v>
      </c>
      <c r="K8" s="89" t="s">
        <v>820</v>
      </c>
      <c r="L8" s="286" t="s">
        <v>812</v>
      </c>
      <c r="M8" t="s">
        <v>812</v>
      </c>
    </row>
    <row r="9" spans="1:14" x14ac:dyDescent="0.25">
      <c r="A9" s="242">
        <v>2016</v>
      </c>
      <c r="B9" s="234" t="s">
        <v>525</v>
      </c>
      <c r="C9" s="234" t="s">
        <v>233</v>
      </c>
      <c r="D9" s="234" t="s">
        <v>235</v>
      </c>
      <c r="E9" s="234" t="s">
        <v>128</v>
      </c>
      <c r="F9" s="234" t="s">
        <v>234</v>
      </c>
      <c r="G9" s="234" t="s">
        <v>236</v>
      </c>
      <c r="H9" s="234" t="s">
        <v>240</v>
      </c>
      <c r="I9" s="234" t="s">
        <v>92</v>
      </c>
      <c r="J9" s="17" t="s">
        <v>128</v>
      </c>
      <c r="K9" s="89" t="s">
        <v>820</v>
      </c>
      <c r="L9" s="286" t="s">
        <v>812</v>
      </c>
      <c r="M9" t="s">
        <v>812</v>
      </c>
    </row>
    <row r="10" spans="1:14" x14ac:dyDescent="0.25">
      <c r="A10" s="232">
        <v>2015</v>
      </c>
      <c r="B10" s="232" t="s">
        <v>525</v>
      </c>
      <c r="C10" s="233" t="s">
        <v>720</v>
      </c>
      <c r="D10" s="233" t="s">
        <v>97</v>
      </c>
      <c r="E10" s="233" t="s">
        <v>101</v>
      </c>
      <c r="F10" s="233" t="s">
        <v>100</v>
      </c>
      <c r="G10" s="233" t="s">
        <v>102</v>
      </c>
      <c r="H10" s="233" t="s">
        <v>99</v>
      </c>
      <c r="I10" s="233" t="s">
        <v>98</v>
      </c>
      <c r="J10" s="17" t="s">
        <v>128</v>
      </c>
      <c r="K10" s="89" t="s">
        <v>820</v>
      </c>
      <c r="L10" s="286" t="s">
        <v>812</v>
      </c>
    </row>
    <row r="11" spans="1:14" x14ac:dyDescent="0.25">
      <c r="A11" s="242">
        <v>2016</v>
      </c>
      <c r="B11" s="234" t="s">
        <v>525</v>
      </c>
      <c r="C11" s="234" t="s">
        <v>304</v>
      </c>
      <c r="D11" s="234" t="s">
        <v>235</v>
      </c>
      <c r="E11" s="234" t="s">
        <v>128</v>
      </c>
      <c r="F11" s="234" t="s">
        <v>305</v>
      </c>
      <c r="G11" s="234" t="s">
        <v>236</v>
      </c>
      <c r="H11" s="234" t="s">
        <v>308</v>
      </c>
      <c r="I11" s="234" t="s">
        <v>306</v>
      </c>
      <c r="J11" s="17" t="s">
        <v>128</v>
      </c>
      <c r="K11" s="89" t="s">
        <v>820</v>
      </c>
      <c r="L11" s="286" t="s">
        <v>812</v>
      </c>
      <c r="M11" t="s">
        <v>812</v>
      </c>
    </row>
    <row r="12" spans="1:14" s="135" customFormat="1" x14ac:dyDescent="0.25">
      <c r="A12" s="260">
        <v>2016</v>
      </c>
      <c r="B12" s="261" t="s">
        <v>525</v>
      </c>
      <c r="C12" s="261" t="s">
        <v>309</v>
      </c>
      <c r="D12" s="261" t="s">
        <v>311</v>
      </c>
      <c r="E12" s="261" t="s">
        <v>128</v>
      </c>
      <c r="F12" s="261" t="s">
        <v>310</v>
      </c>
      <c r="G12" s="261" t="s">
        <v>313</v>
      </c>
      <c r="H12" s="261" t="s">
        <v>317</v>
      </c>
      <c r="I12" s="261" t="s">
        <v>312</v>
      </c>
      <c r="J12" s="263" t="s">
        <v>128</v>
      </c>
      <c r="K12" s="89" t="s">
        <v>820</v>
      </c>
      <c r="L12" s="287" t="s">
        <v>812</v>
      </c>
      <c r="M12" t="s">
        <v>812</v>
      </c>
      <c r="N12" s="135" t="s">
        <v>831</v>
      </c>
    </row>
    <row r="13" spans="1:14" x14ac:dyDescent="0.25">
      <c r="A13" s="28">
        <v>2017</v>
      </c>
      <c r="B13" s="28" t="s">
        <v>651</v>
      </c>
      <c r="C13" s="4" t="s">
        <v>539</v>
      </c>
      <c r="D13" s="4" t="s">
        <v>380</v>
      </c>
      <c r="E13" s="4" t="s">
        <v>128</v>
      </c>
      <c r="F13" s="4" t="s">
        <v>541</v>
      </c>
      <c r="G13" s="4" t="s">
        <v>540</v>
      </c>
      <c r="H13" s="4" t="s">
        <v>381</v>
      </c>
      <c r="I13" s="4" t="s">
        <v>543</v>
      </c>
      <c r="J13" s="263" t="s">
        <v>128</v>
      </c>
      <c r="K13" s="135"/>
      <c r="L13" s="288" t="s">
        <v>823</v>
      </c>
      <c r="M13" s="135"/>
      <c r="N13" s="135" t="s">
        <v>831</v>
      </c>
    </row>
    <row r="14" spans="1:14" s="135" customFormat="1" x14ac:dyDescent="0.25">
      <c r="A14" s="281">
        <v>2016</v>
      </c>
      <c r="B14" s="282" t="s">
        <v>633</v>
      </c>
      <c r="C14" s="281" t="s">
        <v>365</v>
      </c>
      <c r="D14" s="281" t="s">
        <v>235</v>
      </c>
      <c r="E14" s="281" t="s">
        <v>128</v>
      </c>
      <c r="F14" s="281" t="s">
        <v>366</v>
      </c>
      <c r="G14" s="281" t="s">
        <v>236</v>
      </c>
      <c r="H14" s="281" t="s">
        <v>370</v>
      </c>
      <c r="I14" s="281" t="s">
        <v>196</v>
      </c>
      <c r="J14" s="263" t="s">
        <v>128</v>
      </c>
      <c r="K14"/>
      <c r="L14" s="288" t="s">
        <v>823</v>
      </c>
      <c r="M14" s="135" t="s">
        <v>812</v>
      </c>
      <c r="N14" s="135" t="s">
        <v>831</v>
      </c>
    </row>
    <row r="15" spans="1:14" x14ac:dyDescent="0.25">
      <c r="A15" s="89"/>
      <c r="B15" s="135"/>
      <c r="C15" s="89"/>
      <c r="D15" s="89"/>
      <c r="E15" s="89"/>
      <c r="F15" s="89"/>
      <c r="G15" s="89"/>
      <c r="H15" s="89"/>
      <c r="I15" s="89" t="s">
        <v>824</v>
      </c>
      <c r="J15" s="135"/>
      <c r="K15" s="135"/>
      <c r="L15" s="135"/>
      <c r="M15" s="135"/>
    </row>
    <row r="16" spans="1:14" s="135" customFormat="1" x14ac:dyDescent="0.25">
      <c r="B16" s="89"/>
      <c r="C16" s="89"/>
      <c r="D16" s="89"/>
      <c r="E16" s="89"/>
      <c r="F16"/>
      <c r="G16" s="89"/>
      <c r="H16" s="89"/>
      <c r="I16" s="89"/>
    </row>
    <row r="17" spans="1:13" x14ac:dyDescent="0.25">
      <c r="A17" s="268">
        <v>2016</v>
      </c>
      <c r="B17" s="266" t="s">
        <v>651</v>
      </c>
      <c r="C17" s="266" t="s">
        <v>213</v>
      </c>
      <c r="D17" s="266" t="s">
        <v>215</v>
      </c>
      <c r="E17" s="266" t="s">
        <v>144</v>
      </c>
      <c r="F17" s="266" t="s">
        <v>214</v>
      </c>
      <c r="G17" s="266" t="s">
        <v>217</v>
      </c>
      <c r="H17" s="266" t="s">
        <v>221</v>
      </c>
      <c r="I17" s="266" t="s">
        <v>216</v>
      </c>
      <c r="J17" s="267" t="s">
        <v>817</v>
      </c>
      <c r="K17" s="259" t="s">
        <v>820</v>
      </c>
      <c r="L17" s="259" t="s">
        <v>821</v>
      </c>
    </row>
    <row r="18" spans="1:13" x14ac:dyDescent="0.25">
      <c r="A18" s="269">
        <v>2015</v>
      </c>
      <c r="B18" s="269" t="s">
        <v>633</v>
      </c>
      <c r="C18" s="270" t="s">
        <v>139</v>
      </c>
      <c r="D18" s="269"/>
      <c r="E18" s="270" t="s">
        <v>144</v>
      </c>
      <c r="F18" s="269" t="s">
        <v>143</v>
      </c>
      <c r="G18" s="271" t="s">
        <v>217</v>
      </c>
      <c r="H18" s="270" t="s">
        <v>142</v>
      </c>
      <c r="I18" s="270" t="s">
        <v>140</v>
      </c>
      <c r="J18" s="263" t="s">
        <v>817</v>
      </c>
      <c r="K18" s="135" t="s">
        <v>820</v>
      </c>
      <c r="L18" s="259" t="s">
        <v>821</v>
      </c>
    </row>
    <row r="19" spans="1:13" x14ac:dyDescent="0.25">
      <c r="A19" s="73"/>
      <c r="B19" s="73"/>
      <c r="C19" s="92"/>
      <c r="D19" s="73"/>
      <c r="E19" s="92"/>
      <c r="F19" s="73"/>
      <c r="G19" s="89"/>
      <c r="H19" s="92"/>
      <c r="I19" s="92"/>
      <c r="J19" s="135"/>
      <c r="K19" s="135"/>
      <c r="L19" s="135"/>
      <c r="M19" s="135"/>
    </row>
    <row r="20" spans="1:13" s="135" customFormat="1" x14ac:dyDescent="0.25">
      <c r="A20" s="274">
        <v>2015</v>
      </c>
      <c r="B20" s="274" t="s">
        <v>525</v>
      </c>
      <c r="C20" s="275" t="s">
        <v>700</v>
      </c>
      <c r="D20" s="275" t="s">
        <v>3</v>
      </c>
      <c r="E20" s="275" t="s">
        <v>8</v>
      </c>
      <c r="F20" s="275" t="s">
        <v>7</v>
      </c>
      <c r="G20" s="275" t="s">
        <v>186</v>
      </c>
      <c r="H20" s="275" t="s">
        <v>6</v>
      </c>
      <c r="I20" s="275" t="s">
        <v>4</v>
      </c>
      <c r="J20" s="267" t="s">
        <v>8</v>
      </c>
      <c r="K20" s="276" t="s">
        <v>820</v>
      </c>
      <c r="L20" s="279" t="s">
        <v>812</v>
      </c>
      <c r="M20" s="276" t="s">
        <v>807</v>
      </c>
    </row>
    <row r="21" spans="1:13" x14ac:dyDescent="0.25">
      <c r="A21" s="208">
        <v>2015</v>
      </c>
      <c r="B21" s="208" t="s">
        <v>525</v>
      </c>
      <c r="C21" s="209" t="s">
        <v>701</v>
      </c>
      <c r="D21" s="209" t="s">
        <v>3</v>
      </c>
      <c r="E21" s="209" t="s">
        <v>8</v>
      </c>
      <c r="F21" s="209" t="s">
        <v>14</v>
      </c>
      <c r="G21" s="209" t="s">
        <v>186</v>
      </c>
      <c r="H21" s="209" t="s">
        <v>13</v>
      </c>
      <c r="I21" s="209" t="s">
        <v>12</v>
      </c>
      <c r="J21" s="17" t="s">
        <v>8</v>
      </c>
      <c r="K21" s="276" t="s">
        <v>820</v>
      </c>
      <c r="L21" s="280" t="s">
        <v>822</v>
      </c>
    </row>
    <row r="22" spans="1:13" x14ac:dyDescent="0.25">
      <c r="A22" s="269">
        <v>2015</v>
      </c>
      <c r="B22" s="269" t="s">
        <v>525</v>
      </c>
      <c r="C22" s="270" t="s">
        <v>702</v>
      </c>
      <c r="D22" s="270" t="s">
        <v>3</v>
      </c>
      <c r="E22" s="270" t="s">
        <v>8</v>
      </c>
      <c r="F22" s="270" t="s">
        <v>19</v>
      </c>
      <c r="G22" s="270" t="s">
        <v>186</v>
      </c>
      <c r="H22" s="270" t="s">
        <v>18</v>
      </c>
      <c r="I22" s="270" t="s">
        <v>16</v>
      </c>
      <c r="J22" s="263" t="s">
        <v>8</v>
      </c>
      <c r="K22" s="276" t="s">
        <v>820</v>
      </c>
      <c r="L22" s="279" t="s">
        <v>812</v>
      </c>
      <c r="M22" s="276" t="s">
        <v>807</v>
      </c>
    </row>
    <row r="23" spans="1:13" s="135" customFormat="1" x14ac:dyDescent="0.25">
      <c r="A23" s="73"/>
      <c r="B23" s="73"/>
      <c r="C23" s="92"/>
      <c r="D23" s="92"/>
      <c r="E23" s="92"/>
      <c r="F23" s="92"/>
      <c r="G23" s="92"/>
      <c r="H23" s="92"/>
      <c r="I23" s="92"/>
      <c r="L23"/>
      <c r="M23"/>
    </row>
    <row r="24" spans="1:13" x14ac:dyDescent="0.25">
      <c r="A24" s="268">
        <v>2016</v>
      </c>
      <c r="B24" s="266" t="s">
        <v>525</v>
      </c>
      <c r="C24" s="266" t="s">
        <v>287</v>
      </c>
      <c r="D24" s="266" t="s">
        <v>289</v>
      </c>
      <c r="E24" s="266" t="s">
        <v>290</v>
      </c>
      <c r="F24" s="266" t="s">
        <v>288</v>
      </c>
      <c r="G24" s="266" t="s">
        <v>292</v>
      </c>
      <c r="H24" s="266"/>
      <c r="I24" s="266" t="s">
        <v>291</v>
      </c>
      <c r="J24" s="267" t="s">
        <v>818</v>
      </c>
      <c r="K24" s="259" t="s">
        <v>820</v>
      </c>
    </row>
    <row r="25" spans="1:13" s="135" customFormat="1" x14ac:dyDescent="0.25">
      <c r="A25" s="269">
        <v>2015</v>
      </c>
      <c r="B25" s="269" t="s">
        <v>525</v>
      </c>
      <c r="C25" s="270" t="s">
        <v>703</v>
      </c>
      <c r="D25" s="270" t="s">
        <v>20</v>
      </c>
      <c r="E25" s="270" t="s">
        <v>25</v>
      </c>
      <c r="F25" s="270" t="s">
        <v>24</v>
      </c>
      <c r="G25" s="270" t="s">
        <v>675</v>
      </c>
      <c r="H25" s="270" t="s">
        <v>23</v>
      </c>
      <c r="I25" s="270" t="s">
        <v>21</v>
      </c>
      <c r="J25" s="263" t="s">
        <v>818</v>
      </c>
      <c r="K25" s="276" t="s">
        <v>820</v>
      </c>
    </row>
    <row r="26" spans="1:13" x14ac:dyDescent="0.25">
      <c r="A26" s="73"/>
      <c r="B26" s="73"/>
      <c r="C26" s="92"/>
      <c r="D26" s="92"/>
      <c r="E26" s="92"/>
      <c r="F26" s="92"/>
      <c r="G26" s="92"/>
      <c r="H26" s="92"/>
      <c r="I26" s="92"/>
      <c r="J26" s="135"/>
      <c r="K26" s="135"/>
    </row>
    <row r="27" spans="1:13" x14ac:dyDescent="0.25">
      <c r="A27" s="272">
        <v>2016</v>
      </c>
      <c r="B27" s="259" t="s">
        <v>525</v>
      </c>
      <c r="C27" s="259" t="s">
        <v>277</v>
      </c>
      <c r="D27" s="259" t="s">
        <v>279</v>
      </c>
      <c r="E27" s="259" t="s">
        <v>280</v>
      </c>
      <c r="F27" s="259" t="s">
        <v>278</v>
      </c>
      <c r="G27" s="259" t="s">
        <v>282</v>
      </c>
      <c r="H27" s="259" t="s">
        <v>286</v>
      </c>
      <c r="I27" s="259" t="s">
        <v>281</v>
      </c>
      <c r="J27" s="273" t="s">
        <v>280</v>
      </c>
      <c r="K27" s="259" t="s">
        <v>820</v>
      </c>
      <c r="L27" s="135"/>
      <c r="M27" s="135"/>
    </row>
    <row r="28" spans="1:13" x14ac:dyDescent="0.25">
      <c r="A28" s="135"/>
      <c r="B28" s="89"/>
      <c r="C28" s="89"/>
      <c r="D28" s="89"/>
      <c r="E28" s="89"/>
      <c r="F28" s="89"/>
      <c r="G28" s="89"/>
      <c r="H28" s="89"/>
      <c r="I28" s="89"/>
      <c r="J28" s="135"/>
      <c r="K28" s="135"/>
    </row>
    <row r="29" spans="1:13" x14ac:dyDescent="0.25">
      <c r="A29" s="210">
        <v>2016</v>
      </c>
      <c r="B29" s="221" t="s">
        <v>651</v>
      </c>
      <c r="C29" s="210" t="s">
        <v>193</v>
      </c>
      <c r="D29" s="210" t="s">
        <v>195</v>
      </c>
      <c r="E29" s="210" t="s">
        <v>59</v>
      </c>
      <c r="F29" s="210" t="s">
        <v>194</v>
      </c>
      <c r="G29" s="222" t="s">
        <v>197</v>
      </c>
      <c r="H29" s="222" t="s">
        <v>201</v>
      </c>
      <c r="I29" s="222" t="s">
        <v>196</v>
      </c>
      <c r="J29" s="17" t="s">
        <v>59</v>
      </c>
      <c r="K29" s="277" t="s">
        <v>820</v>
      </c>
    </row>
    <row r="30" spans="1:13" s="2" customFormat="1" ht="15.75" customHeight="1" x14ac:dyDescent="0.25">
      <c r="A30" s="208">
        <v>2015</v>
      </c>
      <c r="B30" s="208" t="s">
        <v>525</v>
      </c>
      <c r="C30" s="209" t="s">
        <v>711</v>
      </c>
      <c r="D30" s="209" t="s">
        <v>54</v>
      </c>
      <c r="E30" s="209" t="s">
        <v>59</v>
      </c>
      <c r="F30" s="209" t="s">
        <v>58</v>
      </c>
      <c r="G30" s="209" t="s">
        <v>197</v>
      </c>
      <c r="H30" s="209" t="s">
        <v>57</v>
      </c>
      <c r="I30" s="209" t="s">
        <v>55</v>
      </c>
      <c r="J30" s="17" t="s">
        <v>59</v>
      </c>
      <c r="K30" s="276" t="s">
        <v>820</v>
      </c>
      <c r="L30"/>
      <c r="M30"/>
    </row>
    <row r="31" spans="1:13" x14ac:dyDescent="0.25">
      <c r="A31" s="242">
        <v>2016</v>
      </c>
      <c r="B31" s="234" t="s">
        <v>525</v>
      </c>
      <c r="C31" s="234" t="s">
        <v>327</v>
      </c>
      <c r="D31" s="234" t="s">
        <v>195</v>
      </c>
      <c r="E31" s="234" t="s">
        <v>59</v>
      </c>
      <c r="F31" s="234" t="s">
        <v>328</v>
      </c>
      <c r="G31" s="234" t="s">
        <v>197</v>
      </c>
      <c r="H31" s="234" t="s">
        <v>333</v>
      </c>
      <c r="I31" s="234" t="s">
        <v>329</v>
      </c>
      <c r="J31" s="17" t="s">
        <v>59</v>
      </c>
      <c r="K31" s="259" t="s">
        <v>820</v>
      </c>
    </row>
    <row r="32" spans="1:13" x14ac:dyDescent="0.25">
      <c r="L32" s="2"/>
      <c r="M32" s="2"/>
    </row>
    <row r="33" spans="1:11" x14ac:dyDescent="0.25">
      <c r="A33" s="234">
        <v>2017</v>
      </c>
      <c r="B33" s="234" t="s">
        <v>525</v>
      </c>
      <c r="C33" s="248" t="s">
        <v>547</v>
      </c>
      <c r="D33" s="248" t="s">
        <v>385</v>
      </c>
      <c r="E33" s="248" t="s">
        <v>405</v>
      </c>
      <c r="F33" s="248" t="s">
        <v>548</v>
      </c>
      <c r="G33" s="233" t="s">
        <v>388</v>
      </c>
      <c r="H33" s="248" t="s">
        <v>553</v>
      </c>
      <c r="I33" s="248" t="s">
        <v>549</v>
      </c>
      <c r="J33" s="248" t="s">
        <v>405</v>
      </c>
      <c r="K33" s="278" t="s">
        <v>820</v>
      </c>
    </row>
  </sheetData>
  <conditionalFormatting sqref="C14:C15">
    <cfRule type="duplicateValues" dxfId="21" priority="1"/>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14:formula1>
            <xm:f>'Ref listes'!$C$5:$C$28</xm:f>
          </x14:formula1>
          <xm:sqref>G30:G31 G14:G15</xm:sqref>
        </x14:dataValidation>
        <x14:dataValidation type="list" allowBlank="1" showInputMessage="1" showErrorMessage="1">
          <x14:formula1>
            <xm:f>'Ref listes'!$C$2:$C$28</xm:f>
          </x14:formula1>
          <xm:sqref>G33 H13 G16:G29 G1:G6 G8:G12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B66"/>
  <sheetViews>
    <sheetView topLeftCell="E40" zoomScale="85" zoomScaleNormal="85" workbookViewId="0">
      <selection activeCell="L63" sqref="L63"/>
    </sheetView>
  </sheetViews>
  <sheetFormatPr baseColWidth="10" defaultRowHeight="15" x14ac:dyDescent="0.25"/>
  <cols>
    <col min="9" max="9" width="13.140625" bestFit="1" customWidth="1"/>
    <col min="12" max="12" width="13.140625" bestFit="1" customWidth="1"/>
    <col min="13" max="13" width="12.140625" bestFit="1" customWidth="1"/>
    <col min="14" max="14" width="15.5703125" bestFit="1" customWidth="1"/>
    <col min="15" max="15" width="15.5703125" customWidth="1"/>
    <col min="28" max="28" width="13.5703125" bestFit="1" customWidth="1"/>
  </cols>
  <sheetData>
    <row r="1" spans="1:28" x14ac:dyDescent="0.25">
      <c r="A1" s="293" t="s">
        <v>785</v>
      </c>
      <c r="B1" s="293"/>
      <c r="C1" s="293"/>
      <c r="D1" s="293"/>
      <c r="E1" s="293"/>
      <c r="F1" s="293"/>
      <c r="G1" s="293"/>
      <c r="J1" s="294" t="s">
        <v>731</v>
      </c>
      <c r="K1" s="294"/>
      <c r="L1" s="294"/>
      <c r="M1" s="294"/>
      <c r="N1" s="294"/>
      <c r="O1" s="108"/>
      <c r="Q1" s="294" t="s">
        <v>730</v>
      </c>
      <c r="R1" s="294"/>
      <c r="S1" s="294"/>
      <c r="T1" s="294"/>
      <c r="U1" s="294"/>
    </row>
    <row r="2" spans="1:28" ht="60" x14ac:dyDescent="0.25">
      <c r="B2" s="85" t="s">
        <v>694</v>
      </c>
      <c r="C2" s="85" t="s">
        <v>693</v>
      </c>
      <c r="D2" s="85" t="s">
        <v>695</v>
      </c>
      <c r="E2" s="85" t="s">
        <v>696</v>
      </c>
      <c r="F2" s="85" t="s">
        <v>697</v>
      </c>
      <c r="G2" s="85" t="s">
        <v>698</v>
      </c>
      <c r="H2" s="85" t="s">
        <v>699</v>
      </c>
      <c r="J2" s="8" t="s">
        <v>491</v>
      </c>
      <c r="K2" s="9" t="s">
        <v>174</v>
      </c>
      <c r="L2" s="18" t="s">
        <v>625</v>
      </c>
      <c r="M2" s="18" t="s">
        <v>627</v>
      </c>
      <c r="N2" s="54" t="s">
        <v>501</v>
      </c>
      <c r="O2" s="109"/>
      <c r="Q2" s="8" t="s">
        <v>491</v>
      </c>
      <c r="R2" s="9" t="s">
        <v>174</v>
      </c>
      <c r="S2" s="18" t="s">
        <v>625</v>
      </c>
      <c r="T2" s="18" t="s">
        <v>627</v>
      </c>
      <c r="U2" s="54" t="s">
        <v>501</v>
      </c>
      <c r="V2" t="s">
        <v>753</v>
      </c>
      <c r="X2" s="8" t="s">
        <v>491</v>
      </c>
      <c r="Y2" s="9" t="s">
        <v>174</v>
      </c>
      <c r="Z2" s="18" t="s">
        <v>625</v>
      </c>
      <c r="AA2" s="18" t="s">
        <v>627</v>
      </c>
      <c r="AB2" s="54" t="s">
        <v>501</v>
      </c>
    </row>
    <row r="3" spans="1:28" x14ac:dyDescent="0.25">
      <c r="B3" s="75" t="s">
        <v>527</v>
      </c>
      <c r="C3" t="s">
        <v>526</v>
      </c>
      <c r="D3" t="s">
        <v>528</v>
      </c>
      <c r="E3" s="86">
        <v>1752935</v>
      </c>
      <c r="F3" s="86">
        <v>300000</v>
      </c>
      <c r="G3" s="87">
        <v>30362</v>
      </c>
      <c r="H3" s="88">
        <v>30362</v>
      </c>
      <c r="J3" s="4" t="s">
        <v>526</v>
      </c>
      <c r="K3" s="4" t="s">
        <v>528</v>
      </c>
      <c r="L3" s="19">
        <v>1752935</v>
      </c>
      <c r="M3" s="19">
        <v>300000</v>
      </c>
      <c r="N3" s="46">
        <v>30362</v>
      </c>
      <c r="O3" s="110"/>
      <c r="Q3" t="str">
        <f>IF(C3=J3,"ok","attenyion")</f>
        <v>ok</v>
      </c>
      <c r="R3" t="str">
        <f>IF(D3=K3,"ok","attenyion")</f>
        <v>ok</v>
      </c>
      <c r="S3" t="str">
        <f>IF(E3=L3,"ok","attenyion")</f>
        <v>ok</v>
      </c>
      <c r="T3" t="str">
        <f>IF(F3=M3,"ok","attenyion")</f>
        <v>ok</v>
      </c>
      <c r="U3" t="str">
        <f>IF(G3=N3,"ok","attenyion")</f>
        <v>ok</v>
      </c>
      <c r="V3" t="s">
        <v>757</v>
      </c>
      <c r="X3" s="28" t="s">
        <v>309</v>
      </c>
      <c r="Y3" s="28" t="s">
        <v>312</v>
      </c>
      <c r="Z3" s="19">
        <v>573631</v>
      </c>
      <c r="AA3" s="19">
        <v>229452</v>
      </c>
      <c r="AB3" s="48">
        <v>3080</v>
      </c>
    </row>
    <row r="4" spans="1:28" s="2" customFormat="1" x14ac:dyDescent="0.25">
      <c r="B4" s="75" t="s">
        <v>194</v>
      </c>
      <c r="C4" t="s">
        <v>193</v>
      </c>
      <c r="D4" t="s">
        <v>196</v>
      </c>
      <c r="E4" s="86">
        <v>1697670</v>
      </c>
      <c r="F4" s="86">
        <v>96590</v>
      </c>
      <c r="G4" s="87">
        <v>11787</v>
      </c>
      <c r="H4" s="88"/>
      <c r="J4" s="28" t="s">
        <v>193</v>
      </c>
      <c r="K4" s="28" t="s">
        <v>196</v>
      </c>
      <c r="L4" s="19">
        <v>1697670</v>
      </c>
      <c r="M4" s="19">
        <v>96590</v>
      </c>
      <c r="N4" s="48">
        <v>11787</v>
      </c>
      <c r="O4" s="91"/>
      <c r="Q4" t="str">
        <f t="shared" ref="Q4:Q40" si="0">IF(C4=J4,"ok","attenyion")</f>
        <v>ok</v>
      </c>
      <c r="R4" t="str">
        <f t="shared" ref="R4:R40" si="1">IF(D4=K4,"ok","attenyion")</f>
        <v>ok</v>
      </c>
      <c r="S4" t="str">
        <f t="shared" ref="S4:S40" si="2">IF(E4=L4,"ok","attenyion")</f>
        <v>ok</v>
      </c>
      <c r="T4" t="str">
        <f t="shared" ref="T4:T40" si="3">IF(F4=M4,"ok","attenyion")</f>
        <v>ok</v>
      </c>
      <c r="U4" t="str">
        <f t="shared" ref="U4:U40" si="4">IF(G4=N4,"ok","attenyion")</f>
        <v>ok</v>
      </c>
      <c r="V4" s="2" t="s">
        <v>757</v>
      </c>
      <c r="X4"/>
    </row>
    <row r="5" spans="1:28" x14ac:dyDescent="0.25">
      <c r="B5" s="75" t="s">
        <v>234</v>
      </c>
      <c r="C5" t="s">
        <v>233</v>
      </c>
      <c r="D5" t="s">
        <v>92</v>
      </c>
      <c r="E5" s="86">
        <v>155000</v>
      </c>
      <c r="F5" s="86">
        <v>31000</v>
      </c>
      <c r="G5" s="87">
        <v>1172</v>
      </c>
      <c r="H5" s="88"/>
      <c r="J5" s="28" t="s">
        <v>233</v>
      </c>
      <c r="K5" s="28" t="s">
        <v>92</v>
      </c>
      <c r="L5" s="19">
        <v>155000</v>
      </c>
      <c r="M5" s="19">
        <v>31000</v>
      </c>
      <c r="N5" s="48">
        <v>1172</v>
      </c>
      <c r="O5" s="91"/>
      <c r="Q5" t="str">
        <f t="shared" si="0"/>
        <v>ok</v>
      </c>
      <c r="R5" t="str">
        <f t="shared" si="1"/>
        <v>ok</v>
      </c>
      <c r="S5" t="str">
        <f t="shared" si="2"/>
        <v>ok</v>
      </c>
      <c r="T5" t="str">
        <f t="shared" si="3"/>
        <v>ok</v>
      </c>
      <c r="U5" t="str">
        <f t="shared" si="4"/>
        <v>ok</v>
      </c>
      <c r="V5" s="135" t="s">
        <v>757</v>
      </c>
    </row>
    <row r="6" spans="1:28" x14ac:dyDescent="0.25">
      <c r="B6" s="75" t="s">
        <v>305</v>
      </c>
      <c r="C6" t="s">
        <v>304</v>
      </c>
      <c r="D6" t="s">
        <v>306</v>
      </c>
      <c r="E6" s="86">
        <v>460000</v>
      </c>
      <c r="F6" s="86">
        <v>92000</v>
      </c>
      <c r="G6" s="87">
        <v>2350</v>
      </c>
      <c r="H6" s="88"/>
      <c r="J6" s="28" t="s">
        <v>304</v>
      </c>
      <c r="K6" s="28" t="s">
        <v>306</v>
      </c>
      <c r="L6" s="19">
        <v>460000</v>
      </c>
      <c r="M6" s="19">
        <v>92000</v>
      </c>
      <c r="N6" s="48">
        <v>2350</v>
      </c>
      <c r="O6" s="91"/>
      <c r="Q6" t="str">
        <f t="shared" si="0"/>
        <v>ok</v>
      </c>
      <c r="R6" t="str">
        <f t="shared" si="1"/>
        <v>ok</v>
      </c>
      <c r="S6" t="str">
        <f t="shared" si="2"/>
        <v>ok</v>
      </c>
      <c r="T6" t="str">
        <f t="shared" si="3"/>
        <v>ok</v>
      </c>
      <c r="U6" t="str">
        <f t="shared" si="4"/>
        <v>ok</v>
      </c>
      <c r="V6" s="135" t="s">
        <v>757</v>
      </c>
    </row>
    <row r="7" spans="1:28" x14ac:dyDescent="0.25">
      <c r="B7" s="75" t="s">
        <v>545</v>
      </c>
      <c r="C7" t="s">
        <v>544</v>
      </c>
      <c r="D7" t="s">
        <v>546</v>
      </c>
      <c r="E7" s="86">
        <v>80500</v>
      </c>
      <c r="F7" s="86">
        <v>32200</v>
      </c>
      <c r="G7" s="87">
        <v>1280</v>
      </c>
      <c r="H7" s="88">
        <v>1280</v>
      </c>
      <c r="J7" s="4" t="s">
        <v>544</v>
      </c>
      <c r="K7" s="4" t="s">
        <v>546</v>
      </c>
      <c r="L7" s="19">
        <v>80500</v>
      </c>
      <c r="M7" s="19">
        <v>32200</v>
      </c>
      <c r="N7" s="46">
        <v>1280</v>
      </c>
      <c r="O7" s="110"/>
      <c r="Q7" t="str">
        <f t="shared" si="0"/>
        <v>ok</v>
      </c>
      <c r="R7" t="str">
        <f t="shared" si="1"/>
        <v>ok</v>
      </c>
      <c r="S7" t="str">
        <f t="shared" si="2"/>
        <v>ok</v>
      </c>
      <c r="T7" t="str">
        <f t="shared" si="3"/>
        <v>ok</v>
      </c>
      <c r="U7" t="str">
        <f t="shared" si="4"/>
        <v>ok</v>
      </c>
      <c r="V7" s="135" t="s">
        <v>757</v>
      </c>
    </row>
    <row r="8" spans="1:28" x14ac:dyDescent="0.25">
      <c r="B8" s="75" t="s">
        <v>540</v>
      </c>
      <c r="C8" t="s">
        <v>539</v>
      </c>
      <c r="D8" t="s">
        <v>541</v>
      </c>
      <c r="E8" s="86">
        <v>2497642</v>
      </c>
      <c r="F8" s="86">
        <v>500000</v>
      </c>
      <c r="G8" s="87">
        <v>103580</v>
      </c>
      <c r="H8" s="88">
        <v>103580</v>
      </c>
      <c r="J8" s="4" t="s">
        <v>539</v>
      </c>
      <c r="K8" s="4" t="s">
        <v>541</v>
      </c>
      <c r="L8" s="19">
        <v>2497642</v>
      </c>
      <c r="M8" s="19">
        <v>500000</v>
      </c>
      <c r="N8" s="46">
        <v>103580</v>
      </c>
      <c r="O8" s="110"/>
      <c r="Q8" t="str">
        <f t="shared" si="0"/>
        <v>ok</v>
      </c>
      <c r="R8" t="str">
        <f t="shared" si="1"/>
        <v>ok</v>
      </c>
      <c r="S8" t="str">
        <f t="shared" si="2"/>
        <v>ok</v>
      </c>
      <c r="T8" t="str">
        <f t="shared" si="3"/>
        <v>ok</v>
      </c>
      <c r="U8" t="str">
        <f t="shared" si="4"/>
        <v>ok</v>
      </c>
      <c r="V8" s="135" t="s">
        <v>757</v>
      </c>
    </row>
    <row r="9" spans="1:28" x14ac:dyDescent="0.25">
      <c r="B9" s="75" t="s">
        <v>729</v>
      </c>
      <c r="C9" t="s">
        <v>434</v>
      </c>
      <c r="D9" t="s">
        <v>436</v>
      </c>
      <c r="E9" s="86">
        <v>441845</v>
      </c>
      <c r="F9" s="86">
        <v>165922</v>
      </c>
      <c r="G9" s="87">
        <v>1733</v>
      </c>
      <c r="H9" s="88">
        <v>1733</v>
      </c>
      <c r="J9" s="4" t="s">
        <v>434</v>
      </c>
      <c r="K9" s="4" t="s">
        <v>436</v>
      </c>
      <c r="L9" s="19">
        <v>441845</v>
      </c>
      <c r="M9" s="19">
        <v>165922</v>
      </c>
      <c r="N9" s="46">
        <v>1733</v>
      </c>
      <c r="O9" s="110"/>
      <c r="Q9" t="str">
        <f t="shared" si="0"/>
        <v>ok</v>
      </c>
      <c r="R9" t="str">
        <f t="shared" si="1"/>
        <v>ok</v>
      </c>
      <c r="S9" t="str">
        <f t="shared" si="2"/>
        <v>ok</v>
      </c>
      <c r="T9" t="str">
        <f t="shared" si="3"/>
        <v>ok</v>
      </c>
      <c r="U9" t="str">
        <f t="shared" si="4"/>
        <v>ok</v>
      </c>
      <c r="V9" s="135" t="s">
        <v>757</v>
      </c>
    </row>
    <row r="10" spans="1:28" x14ac:dyDescent="0.25">
      <c r="B10" s="75" t="s">
        <v>294</v>
      </c>
      <c r="C10" t="s">
        <v>293</v>
      </c>
      <c r="D10" t="s">
        <v>297</v>
      </c>
      <c r="E10" s="86">
        <v>147545.37</v>
      </c>
      <c r="F10" s="86">
        <v>10891</v>
      </c>
      <c r="G10" s="87">
        <v>249</v>
      </c>
      <c r="H10" s="88"/>
      <c r="J10" s="28" t="s">
        <v>293</v>
      </c>
      <c r="K10" s="28" t="s">
        <v>297</v>
      </c>
      <c r="L10" s="19">
        <v>147545.37</v>
      </c>
      <c r="M10" s="19">
        <v>10891</v>
      </c>
      <c r="N10" s="48">
        <v>249</v>
      </c>
      <c r="O10" s="91"/>
      <c r="Q10" t="str">
        <f t="shared" si="0"/>
        <v>ok</v>
      </c>
      <c r="R10" t="str">
        <f t="shared" si="1"/>
        <v>ok</v>
      </c>
      <c r="S10" t="str">
        <f t="shared" si="2"/>
        <v>ok</v>
      </c>
      <c r="T10" t="str">
        <f t="shared" si="3"/>
        <v>ok</v>
      </c>
      <c r="U10" t="str">
        <f t="shared" si="4"/>
        <v>ok</v>
      </c>
      <c r="V10" s="135" t="s">
        <v>757</v>
      </c>
    </row>
    <row r="11" spans="1:28" x14ac:dyDescent="0.25">
      <c r="B11" s="75" t="s">
        <v>223</v>
      </c>
      <c r="C11" t="s">
        <v>222</v>
      </c>
      <c r="D11" t="s">
        <v>225</v>
      </c>
      <c r="E11" s="86">
        <v>1428000</v>
      </c>
      <c r="F11" s="86">
        <v>345000</v>
      </c>
      <c r="G11" s="87">
        <v>116000</v>
      </c>
      <c r="H11" s="88"/>
      <c r="J11" s="28" t="s">
        <v>222</v>
      </c>
      <c r="K11" s="28" t="s">
        <v>225</v>
      </c>
      <c r="L11" s="19">
        <v>1428000</v>
      </c>
      <c r="M11" s="19">
        <v>345000</v>
      </c>
      <c r="N11" s="48">
        <v>116000</v>
      </c>
      <c r="O11" s="91"/>
      <c r="Q11" t="str">
        <f t="shared" si="0"/>
        <v>ok</v>
      </c>
      <c r="R11" t="str">
        <f t="shared" si="1"/>
        <v>ok</v>
      </c>
      <c r="S11" t="str">
        <f t="shared" si="2"/>
        <v>ok</v>
      </c>
      <c r="T11" t="str">
        <f t="shared" si="3"/>
        <v>ok</v>
      </c>
      <c r="U11" t="str">
        <f t="shared" si="4"/>
        <v>ok</v>
      </c>
      <c r="V11" s="135" t="s">
        <v>757</v>
      </c>
    </row>
    <row r="12" spans="1:28" x14ac:dyDescent="0.25">
      <c r="B12" s="75" t="s">
        <v>319</v>
      </c>
      <c r="C12" t="s">
        <v>318</v>
      </c>
      <c r="D12" t="s">
        <v>321</v>
      </c>
      <c r="E12" s="86">
        <v>5830000</v>
      </c>
      <c r="F12" s="86">
        <v>518928.3</v>
      </c>
      <c r="G12" s="87">
        <v>150000</v>
      </c>
      <c r="H12" s="88"/>
      <c r="J12" s="28" t="s">
        <v>318</v>
      </c>
      <c r="K12" s="28" t="s">
        <v>321</v>
      </c>
      <c r="L12" s="19">
        <v>5830000</v>
      </c>
      <c r="M12" s="19">
        <v>518928.3</v>
      </c>
      <c r="N12" s="48">
        <v>150000</v>
      </c>
      <c r="O12" s="91"/>
      <c r="Q12" t="str">
        <f t="shared" si="0"/>
        <v>ok</v>
      </c>
      <c r="R12" t="str">
        <f t="shared" si="1"/>
        <v>ok</v>
      </c>
      <c r="S12" t="str">
        <f t="shared" si="2"/>
        <v>ok</v>
      </c>
      <c r="T12" t="str">
        <f t="shared" si="3"/>
        <v>ok</v>
      </c>
      <c r="U12" t="str">
        <f t="shared" si="4"/>
        <v>ok</v>
      </c>
      <c r="V12" s="135" t="s">
        <v>757</v>
      </c>
    </row>
    <row r="13" spans="1:28" x14ac:dyDescent="0.25">
      <c r="B13" s="75" t="s">
        <v>532</v>
      </c>
      <c r="C13" t="s">
        <v>531</v>
      </c>
      <c r="D13" t="s">
        <v>533</v>
      </c>
      <c r="E13" s="86">
        <v>4451000</v>
      </c>
      <c r="F13" s="86">
        <v>106824</v>
      </c>
      <c r="G13" s="87">
        <v>9400</v>
      </c>
      <c r="H13" s="88">
        <v>9400</v>
      </c>
      <c r="J13" s="4" t="s">
        <v>531</v>
      </c>
      <c r="K13" s="4" t="s">
        <v>533</v>
      </c>
      <c r="L13" s="19">
        <v>4451000</v>
      </c>
      <c r="M13" s="19">
        <v>106824</v>
      </c>
      <c r="N13" s="46">
        <v>9400</v>
      </c>
      <c r="O13" s="110"/>
      <c r="Q13" t="str">
        <f t="shared" si="0"/>
        <v>ok</v>
      </c>
      <c r="R13" t="str">
        <f t="shared" si="1"/>
        <v>ok</v>
      </c>
      <c r="S13" t="str">
        <f t="shared" si="2"/>
        <v>ok</v>
      </c>
      <c r="T13" t="str">
        <f t="shared" si="3"/>
        <v>ok</v>
      </c>
      <c r="U13" t="str">
        <f t="shared" si="4"/>
        <v>ok</v>
      </c>
      <c r="V13" s="135" t="s">
        <v>757</v>
      </c>
    </row>
    <row r="14" spans="1:28" x14ac:dyDescent="0.25">
      <c r="B14" s="75" t="s">
        <v>335</v>
      </c>
      <c r="C14" t="s">
        <v>334</v>
      </c>
      <c r="D14" t="s">
        <v>338</v>
      </c>
      <c r="E14" s="86">
        <v>70124.679999999993</v>
      </c>
      <c r="F14" s="86">
        <v>31556</v>
      </c>
      <c r="G14" s="87">
        <v>342</v>
      </c>
      <c r="H14" s="88"/>
      <c r="J14" s="28" t="s">
        <v>334</v>
      </c>
      <c r="K14" s="28" t="s">
        <v>338</v>
      </c>
      <c r="L14" s="19">
        <v>70124.679999999993</v>
      </c>
      <c r="M14" s="19">
        <v>31556</v>
      </c>
      <c r="N14" s="48">
        <v>342</v>
      </c>
      <c r="O14" s="91"/>
      <c r="Q14" t="str">
        <f t="shared" si="0"/>
        <v>ok</v>
      </c>
      <c r="R14" t="str">
        <f t="shared" si="1"/>
        <v>ok</v>
      </c>
      <c r="S14" t="str">
        <f t="shared" si="2"/>
        <v>ok</v>
      </c>
      <c r="T14" t="str">
        <f t="shared" si="3"/>
        <v>ok</v>
      </c>
      <c r="U14" t="str">
        <f t="shared" si="4"/>
        <v>ok</v>
      </c>
      <c r="V14" s="135" t="s">
        <v>757</v>
      </c>
    </row>
    <row r="15" spans="1:28" x14ac:dyDescent="0.25">
      <c r="B15" s="75" t="s">
        <v>565</v>
      </c>
      <c r="C15" t="s">
        <v>564</v>
      </c>
      <c r="D15" t="s">
        <v>566</v>
      </c>
      <c r="E15" s="86">
        <v>124095.3</v>
      </c>
      <c r="F15" s="86">
        <v>37228</v>
      </c>
      <c r="G15" s="87">
        <v>152</v>
      </c>
      <c r="H15" s="88">
        <v>152</v>
      </c>
      <c r="J15" s="4" t="s">
        <v>564</v>
      </c>
      <c r="K15" s="4" t="s">
        <v>566</v>
      </c>
      <c r="L15" s="19">
        <v>124095.3</v>
      </c>
      <c r="M15" s="19">
        <v>37228</v>
      </c>
      <c r="N15" s="46">
        <v>152</v>
      </c>
      <c r="O15" s="110"/>
      <c r="Q15" t="str">
        <f t="shared" si="0"/>
        <v>ok</v>
      </c>
      <c r="R15" t="str">
        <f t="shared" si="1"/>
        <v>ok</v>
      </c>
      <c r="S15" t="str">
        <f t="shared" si="2"/>
        <v>ok</v>
      </c>
      <c r="T15" t="str">
        <f t="shared" si="3"/>
        <v>ok</v>
      </c>
      <c r="U15" t="str">
        <f t="shared" si="4"/>
        <v>ok</v>
      </c>
      <c r="V15" s="135" t="s">
        <v>757</v>
      </c>
    </row>
    <row r="16" spans="1:28" x14ac:dyDescent="0.25">
      <c r="B16" s="75" t="s">
        <v>570</v>
      </c>
      <c r="C16" t="s">
        <v>569</v>
      </c>
      <c r="D16" t="s">
        <v>571</v>
      </c>
      <c r="E16" s="86">
        <v>1200000</v>
      </c>
      <c r="F16" s="86">
        <v>360000</v>
      </c>
      <c r="G16" s="87">
        <v>8708</v>
      </c>
      <c r="H16" s="88">
        <v>8708</v>
      </c>
      <c r="J16" s="4" t="s">
        <v>569</v>
      </c>
      <c r="K16" s="4" t="s">
        <v>571</v>
      </c>
      <c r="L16" s="19">
        <v>1200000</v>
      </c>
      <c r="M16" s="19">
        <v>360000</v>
      </c>
      <c r="N16" s="46">
        <v>8708</v>
      </c>
      <c r="O16" s="110"/>
      <c r="Q16" t="str">
        <f t="shared" si="0"/>
        <v>ok</v>
      </c>
      <c r="R16" t="str">
        <f t="shared" si="1"/>
        <v>ok</v>
      </c>
      <c r="S16" t="str">
        <f t="shared" si="2"/>
        <v>ok</v>
      </c>
      <c r="T16" t="str">
        <f t="shared" si="3"/>
        <v>ok</v>
      </c>
      <c r="U16" t="str">
        <f t="shared" si="4"/>
        <v>ok</v>
      </c>
      <c r="V16" s="135" t="s">
        <v>757</v>
      </c>
    </row>
    <row r="17" spans="2:22" x14ac:dyDescent="0.25">
      <c r="B17" s="75" t="s">
        <v>555</v>
      </c>
      <c r="C17" t="s">
        <v>554</v>
      </c>
      <c r="D17" t="s">
        <v>281</v>
      </c>
      <c r="E17" s="86">
        <v>264137.8</v>
      </c>
      <c r="F17" s="86">
        <v>79241</v>
      </c>
      <c r="G17" s="87">
        <v>775</v>
      </c>
      <c r="H17" s="88">
        <v>775</v>
      </c>
      <c r="J17" s="4" t="s">
        <v>554</v>
      </c>
      <c r="K17" s="4" t="s">
        <v>281</v>
      </c>
      <c r="L17" s="19">
        <v>264137.8</v>
      </c>
      <c r="M17" s="19">
        <v>79241</v>
      </c>
      <c r="N17" s="46">
        <v>775</v>
      </c>
      <c r="O17" s="110"/>
      <c r="Q17" t="str">
        <f t="shared" si="0"/>
        <v>ok</v>
      </c>
      <c r="R17" t="str">
        <f t="shared" si="1"/>
        <v>ok</v>
      </c>
      <c r="S17" t="str">
        <f t="shared" si="2"/>
        <v>ok</v>
      </c>
      <c r="T17" t="str">
        <f t="shared" si="3"/>
        <v>ok</v>
      </c>
      <c r="U17" t="str">
        <f t="shared" si="4"/>
        <v>ok</v>
      </c>
      <c r="V17" s="135" t="s">
        <v>757</v>
      </c>
    </row>
    <row r="18" spans="2:22" x14ac:dyDescent="0.25">
      <c r="B18" s="75" t="s">
        <v>577</v>
      </c>
      <c r="C18" t="s">
        <v>576</v>
      </c>
      <c r="D18" t="s">
        <v>196</v>
      </c>
      <c r="E18" s="86">
        <v>609066</v>
      </c>
      <c r="F18" s="86">
        <v>182719</v>
      </c>
      <c r="G18" s="87">
        <v>6603</v>
      </c>
      <c r="H18" s="88">
        <v>6603</v>
      </c>
      <c r="J18" s="4" t="s">
        <v>576</v>
      </c>
      <c r="K18" s="4" t="s">
        <v>196</v>
      </c>
      <c r="L18" s="19">
        <v>609066</v>
      </c>
      <c r="M18" s="19">
        <v>182719</v>
      </c>
      <c r="N18" s="46">
        <v>6603</v>
      </c>
      <c r="O18" s="110"/>
      <c r="Q18" t="str">
        <f t="shared" si="0"/>
        <v>ok</v>
      </c>
      <c r="R18" t="str">
        <f t="shared" si="1"/>
        <v>ok</v>
      </c>
      <c r="S18" t="str">
        <f t="shared" si="2"/>
        <v>ok</v>
      </c>
      <c r="T18" t="str">
        <f t="shared" si="3"/>
        <v>ok</v>
      </c>
      <c r="U18" t="str">
        <f t="shared" si="4"/>
        <v>ok</v>
      </c>
      <c r="V18" s="135" t="s">
        <v>757</v>
      </c>
    </row>
    <row r="19" spans="2:22" x14ac:dyDescent="0.25">
      <c r="B19" s="75" t="s">
        <v>581</v>
      </c>
      <c r="C19" t="s">
        <v>580</v>
      </c>
      <c r="D19" t="s">
        <v>196</v>
      </c>
      <c r="E19" s="86">
        <v>1454505</v>
      </c>
      <c r="F19" s="86">
        <v>436351</v>
      </c>
      <c r="G19" s="87">
        <v>17873</v>
      </c>
      <c r="H19" s="88">
        <v>17873</v>
      </c>
      <c r="J19" s="4" t="s">
        <v>580</v>
      </c>
      <c r="K19" s="4" t="s">
        <v>196</v>
      </c>
      <c r="L19" s="19">
        <v>1454505</v>
      </c>
      <c r="M19" s="19">
        <v>436351</v>
      </c>
      <c r="N19" s="46">
        <v>17873</v>
      </c>
      <c r="O19" s="110"/>
      <c r="Q19" t="str">
        <f t="shared" si="0"/>
        <v>ok</v>
      </c>
      <c r="R19" t="str">
        <f t="shared" si="1"/>
        <v>ok</v>
      </c>
      <c r="S19" t="str">
        <f t="shared" si="2"/>
        <v>ok</v>
      </c>
      <c r="T19" t="str">
        <f t="shared" si="3"/>
        <v>ok</v>
      </c>
      <c r="U19" t="str">
        <f t="shared" si="4"/>
        <v>ok</v>
      </c>
      <c r="V19" s="135" t="s">
        <v>757</v>
      </c>
    </row>
    <row r="20" spans="2:22" x14ac:dyDescent="0.25">
      <c r="B20" s="75" t="s">
        <v>478</v>
      </c>
      <c r="C20" t="s">
        <v>477</v>
      </c>
      <c r="D20" t="s">
        <v>387</v>
      </c>
      <c r="E20" s="86">
        <v>1732805</v>
      </c>
      <c r="F20" s="86">
        <v>244594</v>
      </c>
      <c r="G20" s="87">
        <v>19522</v>
      </c>
      <c r="H20" s="88">
        <v>19522</v>
      </c>
      <c r="J20" s="4" t="s">
        <v>477</v>
      </c>
      <c r="K20" s="4" t="s">
        <v>387</v>
      </c>
      <c r="L20" s="19">
        <v>1732805</v>
      </c>
      <c r="M20" s="19">
        <v>244594</v>
      </c>
      <c r="N20" s="46">
        <v>19522</v>
      </c>
      <c r="O20" s="110"/>
      <c r="Q20" t="str">
        <f t="shared" si="0"/>
        <v>ok</v>
      </c>
      <c r="R20" t="str">
        <f t="shared" si="1"/>
        <v>ok</v>
      </c>
      <c r="S20" t="str">
        <f t="shared" si="2"/>
        <v>ok</v>
      </c>
      <c r="T20" t="str">
        <f t="shared" si="3"/>
        <v>ok</v>
      </c>
      <c r="U20" t="str">
        <f t="shared" si="4"/>
        <v>ok</v>
      </c>
      <c r="V20" s="135" t="s">
        <v>757</v>
      </c>
    </row>
    <row r="21" spans="2:22" x14ac:dyDescent="0.25">
      <c r="B21" s="75" t="s">
        <v>561</v>
      </c>
      <c r="C21" t="s">
        <v>560</v>
      </c>
      <c r="D21" t="s">
        <v>216</v>
      </c>
      <c r="E21" s="86">
        <v>63474</v>
      </c>
      <c r="F21" s="86">
        <v>7945</v>
      </c>
      <c r="G21" s="87">
        <v>447</v>
      </c>
      <c r="H21" s="88">
        <v>447</v>
      </c>
      <c r="J21" s="4" t="s">
        <v>560</v>
      </c>
      <c r="K21" s="4" t="s">
        <v>216</v>
      </c>
      <c r="L21" s="19">
        <v>63474</v>
      </c>
      <c r="M21" s="19">
        <v>7945</v>
      </c>
      <c r="N21" s="46">
        <v>447</v>
      </c>
      <c r="O21" s="110"/>
      <c r="Q21" t="str">
        <f t="shared" si="0"/>
        <v>ok</v>
      </c>
      <c r="R21" t="str">
        <f t="shared" si="1"/>
        <v>ok</v>
      </c>
      <c r="S21" t="str">
        <f t="shared" si="2"/>
        <v>ok</v>
      </c>
      <c r="T21" t="str">
        <f t="shared" si="3"/>
        <v>ok</v>
      </c>
      <c r="U21" t="str">
        <f t="shared" si="4"/>
        <v>ok</v>
      </c>
      <c r="V21" s="135" t="s">
        <v>757</v>
      </c>
    </row>
    <row r="22" spans="2:22" x14ac:dyDescent="0.25">
      <c r="B22" s="75" t="s">
        <v>590</v>
      </c>
      <c r="C22" t="s">
        <v>589</v>
      </c>
      <c r="D22" t="s">
        <v>591</v>
      </c>
      <c r="E22" s="86">
        <v>71078.52</v>
      </c>
      <c r="F22" s="86">
        <v>33202</v>
      </c>
      <c r="G22" s="87">
        <v>196</v>
      </c>
      <c r="H22" s="88">
        <v>196</v>
      </c>
      <c r="J22" s="4" t="s">
        <v>589</v>
      </c>
      <c r="K22" s="4" t="s">
        <v>591</v>
      </c>
      <c r="L22" s="19">
        <v>71078.52</v>
      </c>
      <c r="M22" s="19">
        <v>33202</v>
      </c>
      <c r="N22" s="46">
        <v>196</v>
      </c>
      <c r="O22" s="110"/>
      <c r="Q22" t="str">
        <f t="shared" si="0"/>
        <v>ok</v>
      </c>
      <c r="R22" t="str">
        <f t="shared" si="1"/>
        <v>ok</v>
      </c>
      <c r="S22" t="str">
        <f t="shared" si="2"/>
        <v>ok</v>
      </c>
      <c r="T22" t="str">
        <f t="shared" si="3"/>
        <v>ok</v>
      </c>
      <c r="U22" t="str">
        <f t="shared" si="4"/>
        <v>ok</v>
      </c>
      <c r="V22" s="135" t="s">
        <v>757</v>
      </c>
    </row>
    <row r="23" spans="2:22" x14ac:dyDescent="0.25">
      <c r="B23" s="75" t="s">
        <v>585</v>
      </c>
      <c r="C23" t="s">
        <v>584</v>
      </c>
      <c r="D23" t="s">
        <v>586</v>
      </c>
      <c r="E23" s="86">
        <v>1210000</v>
      </c>
      <c r="F23" s="86">
        <v>484000</v>
      </c>
      <c r="G23" s="87">
        <v>6360</v>
      </c>
      <c r="H23" s="88">
        <v>6360</v>
      </c>
      <c r="J23" s="4" t="s">
        <v>584</v>
      </c>
      <c r="K23" s="4" t="s">
        <v>586</v>
      </c>
      <c r="L23" s="19">
        <v>1210000</v>
      </c>
      <c r="M23" s="19">
        <v>484000</v>
      </c>
      <c r="N23" s="46">
        <v>6360</v>
      </c>
      <c r="O23" s="110"/>
      <c r="Q23" t="str">
        <f t="shared" si="0"/>
        <v>ok</v>
      </c>
      <c r="R23" t="str">
        <f t="shared" si="1"/>
        <v>ok</v>
      </c>
      <c r="S23" t="str">
        <f t="shared" si="2"/>
        <v>ok</v>
      </c>
      <c r="T23" t="str">
        <f t="shared" si="3"/>
        <v>ok</v>
      </c>
      <c r="U23" t="str">
        <f t="shared" si="4"/>
        <v>ok</v>
      </c>
      <c r="V23" s="135" t="s">
        <v>757</v>
      </c>
    </row>
    <row r="24" spans="2:22" x14ac:dyDescent="0.25">
      <c r="B24" s="75" t="s">
        <v>595</v>
      </c>
      <c r="C24" t="s">
        <v>594</v>
      </c>
      <c r="D24" t="s">
        <v>596</v>
      </c>
      <c r="E24" s="86">
        <v>32475756</v>
      </c>
      <c r="F24" s="86">
        <v>1686402</v>
      </c>
      <c r="G24" s="87">
        <v>132000</v>
      </c>
      <c r="H24" s="88">
        <v>132000</v>
      </c>
      <c r="J24" s="4" t="s">
        <v>594</v>
      </c>
      <c r="K24" s="4" t="s">
        <v>596</v>
      </c>
      <c r="L24" s="19">
        <v>32475756</v>
      </c>
      <c r="M24" s="19">
        <v>1686402</v>
      </c>
      <c r="N24" s="46">
        <v>132000</v>
      </c>
      <c r="O24" s="110"/>
      <c r="Q24" t="str">
        <f t="shared" si="0"/>
        <v>ok</v>
      </c>
      <c r="R24" t="str">
        <f t="shared" si="1"/>
        <v>ok</v>
      </c>
      <c r="S24" t="str">
        <f t="shared" si="2"/>
        <v>ok</v>
      </c>
      <c r="T24" t="str">
        <f t="shared" si="3"/>
        <v>ok</v>
      </c>
      <c r="U24" t="str">
        <f t="shared" si="4"/>
        <v>ok</v>
      </c>
      <c r="V24" s="135" t="s">
        <v>757</v>
      </c>
    </row>
    <row r="25" spans="2:22" x14ac:dyDescent="0.25">
      <c r="B25" s="75" t="s">
        <v>601</v>
      </c>
      <c r="C25" t="s">
        <v>600</v>
      </c>
      <c r="D25" t="s">
        <v>602</v>
      </c>
      <c r="E25" s="86">
        <v>945202</v>
      </c>
      <c r="F25" s="86">
        <v>350913</v>
      </c>
      <c r="G25" s="87">
        <v>17568</v>
      </c>
      <c r="H25" s="88">
        <v>17568</v>
      </c>
      <c r="J25" s="4" t="s">
        <v>600</v>
      </c>
      <c r="K25" s="4" t="s">
        <v>602</v>
      </c>
      <c r="L25" s="19">
        <v>945202</v>
      </c>
      <c r="M25" s="19">
        <v>350913</v>
      </c>
      <c r="N25" s="46">
        <v>17568</v>
      </c>
      <c r="O25" s="110"/>
      <c r="Q25" t="str">
        <f t="shared" si="0"/>
        <v>ok</v>
      </c>
      <c r="R25" t="str">
        <f t="shared" si="1"/>
        <v>ok</v>
      </c>
      <c r="S25" t="str">
        <f t="shared" si="2"/>
        <v>ok</v>
      </c>
      <c r="T25" t="str">
        <f t="shared" si="3"/>
        <v>ok</v>
      </c>
      <c r="U25" t="str">
        <f t="shared" si="4"/>
        <v>ok</v>
      </c>
      <c r="V25" s="135" t="s">
        <v>757</v>
      </c>
    </row>
    <row r="26" spans="2:22" x14ac:dyDescent="0.25">
      <c r="B26" s="75" t="s">
        <v>243</v>
      </c>
      <c r="C26" t="s">
        <v>242</v>
      </c>
      <c r="D26" t="s">
        <v>246</v>
      </c>
      <c r="E26" s="86">
        <v>3039000</v>
      </c>
      <c r="F26" s="86">
        <v>381300</v>
      </c>
      <c r="G26" s="87">
        <v>9060</v>
      </c>
      <c r="H26" s="88"/>
      <c r="J26" s="28" t="s">
        <v>242</v>
      </c>
      <c r="K26" s="28" t="s">
        <v>246</v>
      </c>
      <c r="L26" s="19">
        <v>3039000</v>
      </c>
      <c r="M26" s="19">
        <v>381300</v>
      </c>
      <c r="N26" s="48">
        <v>9060</v>
      </c>
      <c r="O26" s="91"/>
      <c r="Q26" t="str">
        <f t="shared" si="0"/>
        <v>ok</v>
      </c>
      <c r="R26" t="str">
        <f t="shared" si="1"/>
        <v>ok</v>
      </c>
      <c r="S26" t="str">
        <f t="shared" si="2"/>
        <v>ok</v>
      </c>
      <c r="T26" t="str">
        <f t="shared" si="3"/>
        <v>ok</v>
      </c>
      <c r="U26" t="str">
        <f t="shared" si="4"/>
        <v>ok</v>
      </c>
      <c r="V26" s="135" t="s">
        <v>757</v>
      </c>
    </row>
    <row r="27" spans="2:22" x14ac:dyDescent="0.25">
      <c r="B27" s="75" t="s">
        <v>251</v>
      </c>
      <c r="C27" t="s">
        <v>250</v>
      </c>
      <c r="D27" t="s">
        <v>254</v>
      </c>
      <c r="E27" s="86">
        <v>2315515</v>
      </c>
      <c r="F27" s="86">
        <v>629507</v>
      </c>
      <c r="G27" s="87">
        <v>8449</v>
      </c>
      <c r="H27" s="88"/>
      <c r="J27" s="28" t="s">
        <v>250</v>
      </c>
      <c r="K27" s="28" t="s">
        <v>254</v>
      </c>
      <c r="L27" s="19">
        <v>2315515</v>
      </c>
      <c r="M27" s="19">
        <v>629507</v>
      </c>
      <c r="N27" s="48">
        <v>8449</v>
      </c>
      <c r="O27" s="91"/>
      <c r="Q27" t="str">
        <f t="shared" si="0"/>
        <v>ok</v>
      </c>
      <c r="R27" t="str">
        <f t="shared" si="1"/>
        <v>ok</v>
      </c>
      <c r="S27" t="str">
        <f t="shared" si="2"/>
        <v>ok</v>
      </c>
      <c r="T27" t="str">
        <f t="shared" si="3"/>
        <v>ok</v>
      </c>
      <c r="U27" t="str">
        <f t="shared" si="4"/>
        <v>ok</v>
      </c>
      <c r="V27" s="135" t="s">
        <v>757</v>
      </c>
    </row>
    <row r="28" spans="2:22" x14ac:dyDescent="0.25">
      <c r="B28" s="75" t="s">
        <v>267</v>
      </c>
      <c r="C28" t="s">
        <v>266</v>
      </c>
      <c r="D28" t="s">
        <v>268</v>
      </c>
      <c r="E28" s="86">
        <v>195000</v>
      </c>
      <c r="F28" s="86">
        <v>78000</v>
      </c>
      <c r="G28" s="87">
        <v>1395</v>
      </c>
      <c r="H28" s="88"/>
      <c r="J28" s="28" t="s">
        <v>266</v>
      </c>
      <c r="K28" s="28" t="s">
        <v>268</v>
      </c>
      <c r="L28" s="19">
        <v>195000</v>
      </c>
      <c r="M28" s="19">
        <v>78000</v>
      </c>
      <c r="N28" s="48">
        <v>1395</v>
      </c>
      <c r="O28" s="91"/>
      <c r="Q28" t="str">
        <f t="shared" si="0"/>
        <v>ok</v>
      </c>
      <c r="R28" t="str">
        <f t="shared" si="1"/>
        <v>ok</v>
      </c>
      <c r="S28" t="str">
        <f t="shared" si="2"/>
        <v>ok</v>
      </c>
      <c r="T28" t="str">
        <f t="shared" si="3"/>
        <v>ok</v>
      </c>
      <c r="U28" t="str">
        <f t="shared" si="4"/>
        <v>ok</v>
      </c>
      <c r="V28" s="135" t="s">
        <v>757</v>
      </c>
    </row>
    <row r="29" spans="2:22" x14ac:dyDescent="0.25">
      <c r="B29" s="75" t="s">
        <v>272</v>
      </c>
      <c r="C29" t="s">
        <v>271</v>
      </c>
      <c r="D29" t="s">
        <v>146</v>
      </c>
      <c r="E29" s="86">
        <v>308424</v>
      </c>
      <c r="F29" s="86">
        <v>92527</v>
      </c>
      <c r="G29" s="87">
        <v>12000</v>
      </c>
      <c r="H29" s="88"/>
      <c r="J29" s="28" t="s">
        <v>271</v>
      </c>
      <c r="K29" s="28" t="s">
        <v>146</v>
      </c>
      <c r="L29" s="19">
        <v>308424</v>
      </c>
      <c r="M29" s="19">
        <v>92527</v>
      </c>
      <c r="N29" s="48">
        <v>12000</v>
      </c>
      <c r="O29" s="91"/>
      <c r="Q29" t="str">
        <f t="shared" si="0"/>
        <v>ok</v>
      </c>
      <c r="R29" t="str">
        <f t="shared" si="1"/>
        <v>ok</v>
      </c>
      <c r="S29" t="str">
        <f t="shared" si="2"/>
        <v>ok</v>
      </c>
      <c r="T29" t="str">
        <f t="shared" si="3"/>
        <v>ok</v>
      </c>
      <c r="U29" t="str">
        <f t="shared" si="4"/>
        <v>ok</v>
      </c>
      <c r="V29" s="135" t="s">
        <v>757</v>
      </c>
    </row>
    <row r="30" spans="2:22" x14ac:dyDescent="0.25">
      <c r="B30" s="75" t="s">
        <v>548</v>
      </c>
      <c r="C30" t="s">
        <v>547</v>
      </c>
      <c r="D30" t="s">
        <v>549</v>
      </c>
      <c r="E30" s="86">
        <v>312948</v>
      </c>
      <c r="F30" s="86">
        <v>62500</v>
      </c>
      <c r="G30" s="87">
        <v>3923</v>
      </c>
      <c r="H30" s="88">
        <v>3923</v>
      </c>
      <c r="J30" s="4" t="s">
        <v>547</v>
      </c>
      <c r="K30" s="4" t="s">
        <v>549</v>
      </c>
      <c r="L30" s="19">
        <v>312948</v>
      </c>
      <c r="M30" s="19">
        <v>62500</v>
      </c>
      <c r="N30" s="46">
        <v>3923</v>
      </c>
      <c r="O30" s="110"/>
      <c r="Q30" t="str">
        <f t="shared" si="0"/>
        <v>ok</v>
      </c>
      <c r="R30" t="str">
        <f t="shared" si="1"/>
        <v>ok</v>
      </c>
      <c r="S30" t="str">
        <f t="shared" si="2"/>
        <v>ok</v>
      </c>
      <c r="T30" t="str">
        <f t="shared" si="3"/>
        <v>ok</v>
      </c>
      <c r="U30" t="str">
        <f t="shared" si="4"/>
        <v>ok</v>
      </c>
      <c r="V30" s="135" t="s">
        <v>757</v>
      </c>
    </row>
    <row r="31" spans="2:22" x14ac:dyDescent="0.25">
      <c r="B31" s="75" t="s">
        <v>257</v>
      </c>
      <c r="C31" t="s">
        <v>256</v>
      </c>
      <c r="D31" t="s">
        <v>260</v>
      </c>
      <c r="E31" s="86">
        <v>254085</v>
      </c>
      <c r="F31" s="86">
        <v>70825.5</v>
      </c>
      <c r="G31" s="87">
        <v>4667</v>
      </c>
      <c r="H31" s="88"/>
      <c r="J31" s="28" t="s">
        <v>256</v>
      </c>
      <c r="K31" s="28" t="s">
        <v>260</v>
      </c>
      <c r="L31" s="19">
        <v>254085</v>
      </c>
      <c r="M31" s="19">
        <v>70825.5</v>
      </c>
      <c r="N31" s="48">
        <v>4667</v>
      </c>
      <c r="O31" s="91"/>
      <c r="Q31" t="str">
        <f t="shared" si="0"/>
        <v>ok</v>
      </c>
      <c r="R31" t="str">
        <f t="shared" si="1"/>
        <v>ok</v>
      </c>
      <c r="S31" t="str">
        <f t="shared" si="2"/>
        <v>ok</v>
      </c>
      <c r="T31" t="str">
        <f t="shared" si="3"/>
        <v>ok</v>
      </c>
      <c r="U31" t="str">
        <f t="shared" si="4"/>
        <v>ok</v>
      </c>
      <c r="V31" s="135" t="s">
        <v>757</v>
      </c>
    </row>
    <row r="32" spans="2:22" x14ac:dyDescent="0.25">
      <c r="B32" s="75" t="s">
        <v>328</v>
      </c>
      <c r="C32" t="s">
        <v>327</v>
      </c>
      <c r="D32" t="s">
        <v>329</v>
      </c>
      <c r="E32" s="86">
        <v>46300</v>
      </c>
      <c r="F32" s="86">
        <v>13890</v>
      </c>
      <c r="G32" s="87">
        <v>600</v>
      </c>
      <c r="H32" s="88"/>
      <c r="J32" s="28" t="s">
        <v>327</v>
      </c>
      <c r="K32" s="28" t="s">
        <v>329</v>
      </c>
      <c r="L32" s="19">
        <v>46300</v>
      </c>
      <c r="M32" s="19">
        <v>13890</v>
      </c>
      <c r="N32" s="48">
        <v>600</v>
      </c>
      <c r="O32" s="91"/>
      <c r="Q32" t="str">
        <f t="shared" si="0"/>
        <v>ok</v>
      </c>
      <c r="R32" t="str">
        <f t="shared" si="1"/>
        <v>ok</v>
      </c>
      <c r="S32" t="str">
        <f t="shared" si="2"/>
        <v>ok</v>
      </c>
      <c r="T32" t="str">
        <f t="shared" si="3"/>
        <v>ok</v>
      </c>
      <c r="U32" t="str">
        <f t="shared" si="4"/>
        <v>ok</v>
      </c>
      <c r="V32" s="135" t="s">
        <v>757</v>
      </c>
    </row>
    <row r="33" spans="2:22" x14ac:dyDescent="0.25">
      <c r="B33" s="75" t="s">
        <v>278</v>
      </c>
      <c r="C33" t="s">
        <v>277</v>
      </c>
      <c r="D33" t="s">
        <v>281</v>
      </c>
      <c r="E33" s="86">
        <v>366000</v>
      </c>
      <c r="F33" s="86">
        <v>73200</v>
      </c>
      <c r="G33" s="87">
        <v>1036</v>
      </c>
      <c r="H33" s="88"/>
      <c r="J33" s="28" t="s">
        <v>277</v>
      </c>
      <c r="K33" s="28" t="s">
        <v>281</v>
      </c>
      <c r="L33" s="19">
        <v>366000</v>
      </c>
      <c r="M33" s="19">
        <v>73200</v>
      </c>
      <c r="N33" s="48">
        <v>1036</v>
      </c>
      <c r="O33" s="91"/>
      <c r="Q33" t="str">
        <f t="shared" si="0"/>
        <v>ok</v>
      </c>
      <c r="R33" t="str">
        <f t="shared" si="1"/>
        <v>ok</v>
      </c>
      <c r="S33" t="str">
        <f t="shared" si="2"/>
        <v>ok</v>
      </c>
      <c r="T33" t="str">
        <f t="shared" si="3"/>
        <v>ok</v>
      </c>
      <c r="U33" t="str">
        <f t="shared" si="4"/>
        <v>ok</v>
      </c>
      <c r="V33" s="135" t="s">
        <v>757</v>
      </c>
    </row>
    <row r="34" spans="2:22" x14ac:dyDescent="0.25">
      <c r="B34" s="75" t="s">
        <v>288</v>
      </c>
      <c r="C34" t="s">
        <v>287</v>
      </c>
      <c r="D34" t="s">
        <v>291</v>
      </c>
      <c r="E34" s="86">
        <v>356437</v>
      </c>
      <c r="F34" s="86">
        <v>71287.399999999994</v>
      </c>
      <c r="G34" s="87">
        <v>3012</v>
      </c>
      <c r="H34" s="88"/>
      <c r="J34" s="28" t="s">
        <v>287</v>
      </c>
      <c r="K34" s="28" t="s">
        <v>291</v>
      </c>
      <c r="L34" s="19">
        <v>356437</v>
      </c>
      <c r="M34" s="19">
        <v>71287.399999999994</v>
      </c>
      <c r="N34" s="48">
        <v>3012</v>
      </c>
      <c r="O34" s="91"/>
      <c r="Q34" t="str">
        <f t="shared" si="0"/>
        <v>ok</v>
      </c>
      <c r="R34" t="str">
        <f t="shared" si="1"/>
        <v>ok</v>
      </c>
      <c r="S34" t="str">
        <f t="shared" si="2"/>
        <v>ok</v>
      </c>
      <c r="T34" t="str">
        <f t="shared" si="3"/>
        <v>ok</v>
      </c>
      <c r="U34" t="str">
        <f t="shared" si="4"/>
        <v>ok</v>
      </c>
      <c r="V34" s="135" t="s">
        <v>757</v>
      </c>
    </row>
    <row r="35" spans="2:22" x14ac:dyDescent="0.25">
      <c r="B35" s="75" t="s">
        <v>461</v>
      </c>
      <c r="C35" t="s">
        <v>460</v>
      </c>
      <c r="D35" t="s">
        <v>462</v>
      </c>
      <c r="E35" s="86">
        <v>1200000</v>
      </c>
      <c r="F35" s="86">
        <v>240000</v>
      </c>
      <c r="G35" s="87">
        <v>7739</v>
      </c>
      <c r="H35" s="88">
        <v>7739</v>
      </c>
      <c r="J35" s="4" t="s">
        <v>460</v>
      </c>
      <c r="K35" s="4" t="s">
        <v>462</v>
      </c>
      <c r="L35" s="19">
        <v>1200000</v>
      </c>
      <c r="M35" s="19">
        <v>240000</v>
      </c>
      <c r="N35" s="46">
        <v>7739</v>
      </c>
      <c r="O35" s="110"/>
      <c r="Q35" t="str">
        <f t="shared" si="0"/>
        <v>ok</v>
      </c>
      <c r="R35" t="str">
        <f t="shared" si="1"/>
        <v>ok</v>
      </c>
      <c r="S35" t="str">
        <f t="shared" si="2"/>
        <v>ok</v>
      </c>
      <c r="T35" t="str">
        <f t="shared" si="3"/>
        <v>ok</v>
      </c>
      <c r="U35" t="str">
        <f t="shared" si="4"/>
        <v>ok</v>
      </c>
      <c r="V35" s="135" t="s">
        <v>757</v>
      </c>
    </row>
    <row r="36" spans="2:22" x14ac:dyDescent="0.25">
      <c r="B36" s="75" t="s">
        <v>204</v>
      </c>
      <c r="C36" t="s">
        <v>203</v>
      </c>
      <c r="D36" t="s">
        <v>207</v>
      </c>
      <c r="E36" s="86">
        <v>3387843</v>
      </c>
      <c r="F36" s="86">
        <v>598907</v>
      </c>
      <c r="G36" s="87">
        <v>76862</v>
      </c>
      <c r="H36" s="88"/>
      <c r="J36" s="28" t="s">
        <v>203</v>
      </c>
      <c r="K36" s="28" t="s">
        <v>207</v>
      </c>
      <c r="L36" s="19">
        <v>3387843</v>
      </c>
      <c r="M36" s="19">
        <v>598907</v>
      </c>
      <c r="N36" s="48">
        <v>76862</v>
      </c>
      <c r="O36" s="91"/>
      <c r="Q36" t="str">
        <f t="shared" si="0"/>
        <v>ok</v>
      </c>
      <c r="R36" t="str">
        <f t="shared" si="1"/>
        <v>ok</v>
      </c>
      <c r="S36" t="str">
        <f t="shared" si="2"/>
        <v>ok</v>
      </c>
      <c r="T36" t="str">
        <f t="shared" si="3"/>
        <v>ok</v>
      </c>
      <c r="U36" t="str">
        <f t="shared" si="4"/>
        <v>ok</v>
      </c>
      <c r="V36" s="135" t="s">
        <v>757</v>
      </c>
    </row>
    <row r="37" spans="2:22" x14ac:dyDescent="0.25">
      <c r="B37" s="75" t="s">
        <v>609</v>
      </c>
      <c r="C37" t="s">
        <v>608</v>
      </c>
      <c r="D37" t="s">
        <v>610</v>
      </c>
      <c r="E37" s="86">
        <v>508498</v>
      </c>
      <c r="F37" s="86">
        <v>146783</v>
      </c>
      <c r="G37" s="87">
        <v>2955</v>
      </c>
      <c r="H37" s="88">
        <v>2955</v>
      </c>
      <c r="J37" s="4" t="s">
        <v>608</v>
      </c>
      <c r="K37" s="4" t="s">
        <v>610</v>
      </c>
      <c r="L37" s="19">
        <v>508498</v>
      </c>
      <c r="M37" s="19">
        <v>146783</v>
      </c>
      <c r="N37" s="46">
        <v>2955</v>
      </c>
      <c r="O37" s="110"/>
      <c r="Q37" t="str">
        <f t="shared" si="0"/>
        <v>ok</v>
      </c>
      <c r="R37" t="str">
        <f t="shared" si="1"/>
        <v>ok</v>
      </c>
      <c r="S37" t="str">
        <f t="shared" si="2"/>
        <v>ok</v>
      </c>
      <c r="T37" t="str">
        <f t="shared" si="3"/>
        <v>ok</v>
      </c>
      <c r="U37" t="str">
        <f t="shared" si="4"/>
        <v>ok</v>
      </c>
      <c r="V37" s="135" t="s">
        <v>757</v>
      </c>
    </row>
    <row r="38" spans="2:22" x14ac:dyDescent="0.25">
      <c r="B38" s="75" t="s">
        <v>614</v>
      </c>
      <c r="C38" t="s">
        <v>613</v>
      </c>
      <c r="D38" t="s">
        <v>615</v>
      </c>
      <c r="E38" s="86">
        <v>167600</v>
      </c>
      <c r="F38" s="86">
        <v>50280</v>
      </c>
      <c r="G38" s="87">
        <v>1858</v>
      </c>
      <c r="H38" s="88">
        <v>1858</v>
      </c>
      <c r="J38" s="4" t="s">
        <v>613</v>
      </c>
      <c r="K38" s="4" t="s">
        <v>615</v>
      </c>
      <c r="L38" s="19">
        <v>167600</v>
      </c>
      <c r="M38" s="19">
        <v>50280</v>
      </c>
      <c r="N38" s="46">
        <v>1858</v>
      </c>
      <c r="O38" s="110"/>
      <c r="Q38" t="str">
        <f t="shared" si="0"/>
        <v>ok</v>
      </c>
      <c r="R38" t="str">
        <f t="shared" si="1"/>
        <v>ok</v>
      </c>
      <c r="S38" t="str">
        <f t="shared" si="2"/>
        <v>ok</v>
      </c>
      <c r="T38" t="str">
        <f t="shared" si="3"/>
        <v>ok</v>
      </c>
      <c r="U38" t="str">
        <f t="shared" si="4"/>
        <v>ok</v>
      </c>
      <c r="V38" s="135" t="s">
        <v>757</v>
      </c>
    </row>
    <row r="39" spans="2:22" x14ac:dyDescent="0.25">
      <c r="B39" s="75" t="s">
        <v>181</v>
      </c>
      <c r="C39" t="s">
        <v>180</v>
      </c>
      <c r="D39" t="s">
        <v>184</v>
      </c>
      <c r="E39" s="86">
        <v>2878698</v>
      </c>
      <c r="F39" s="86">
        <v>682290</v>
      </c>
      <c r="G39" s="87">
        <v>54572</v>
      </c>
      <c r="H39" s="88"/>
      <c r="J39" s="28" t="s">
        <v>180</v>
      </c>
      <c r="K39" s="28" t="s">
        <v>184</v>
      </c>
      <c r="L39" s="19">
        <v>2878698</v>
      </c>
      <c r="M39" s="19">
        <v>682290</v>
      </c>
      <c r="N39" s="48">
        <v>54572</v>
      </c>
      <c r="O39" s="91"/>
      <c r="Q39" t="str">
        <f t="shared" si="0"/>
        <v>ok</v>
      </c>
      <c r="R39" t="str">
        <f t="shared" si="1"/>
        <v>ok</v>
      </c>
      <c r="S39" t="str">
        <f t="shared" si="2"/>
        <v>ok</v>
      </c>
      <c r="T39" t="str">
        <f t="shared" si="3"/>
        <v>ok</v>
      </c>
      <c r="U39" t="str">
        <f t="shared" si="4"/>
        <v>ok</v>
      </c>
      <c r="V39" s="135" t="s">
        <v>757</v>
      </c>
    </row>
    <row r="40" spans="2:22" x14ac:dyDescent="0.25">
      <c r="B40" s="75" t="s">
        <v>619</v>
      </c>
      <c r="C40" t="s">
        <v>618</v>
      </c>
      <c r="D40" t="s">
        <v>620</v>
      </c>
      <c r="E40" s="86">
        <v>256241</v>
      </c>
      <c r="F40" s="86">
        <v>76872</v>
      </c>
      <c r="G40" s="87">
        <v>3490</v>
      </c>
      <c r="H40" s="88">
        <v>3490</v>
      </c>
      <c r="J40" s="4" t="s">
        <v>618</v>
      </c>
      <c r="K40" s="4" t="s">
        <v>620</v>
      </c>
      <c r="L40" s="19">
        <v>256241</v>
      </c>
      <c r="M40" s="19">
        <v>76872</v>
      </c>
      <c r="N40" s="46">
        <v>3490</v>
      </c>
      <c r="O40" s="110"/>
      <c r="Q40" t="str">
        <f t="shared" si="0"/>
        <v>ok</v>
      </c>
      <c r="R40" t="str">
        <f t="shared" si="1"/>
        <v>ok</v>
      </c>
      <c r="S40" t="str">
        <f t="shared" si="2"/>
        <v>ok</v>
      </c>
      <c r="T40" t="str">
        <f t="shared" si="3"/>
        <v>ok</v>
      </c>
      <c r="U40" t="str">
        <f t="shared" si="4"/>
        <v>ok</v>
      </c>
      <c r="V40" s="135" t="s">
        <v>757</v>
      </c>
    </row>
    <row r="41" spans="2:22" x14ac:dyDescent="0.25">
      <c r="B41" s="75" t="s">
        <v>558</v>
      </c>
      <c r="C41" t="s">
        <v>557</v>
      </c>
      <c r="D41" s="99" t="s">
        <v>559</v>
      </c>
      <c r="E41" s="86">
        <v>54866</v>
      </c>
      <c r="F41" s="86">
        <v>21138</v>
      </c>
      <c r="G41" s="87">
        <v>340</v>
      </c>
      <c r="H41" s="88">
        <v>340</v>
      </c>
      <c r="J41" s="4" t="s">
        <v>557</v>
      </c>
      <c r="K41" s="4" t="s">
        <v>559</v>
      </c>
      <c r="L41" s="19">
        <v>54866</v>
      </c>
      <c r="M41" s="19">
        <v>21138</v>
      </c>
      <c r="N41" s="46">
        <v>340</v>
      </c>
      <c r="O41" s="110"/>
      <c r="Q41" t="str">
        <f t="shared" ref="Q41:U42" si="5">IF(C41=J41,"ok","attention")</f>
        <v>ok</v>
      </c>
      <c r="R41" t="str">
        <f t="shared" si="5"/>
        <v>ok</v>
      </c>
      <c r="S41" t="str">
        <f t="shared" si="5"/>
        <v>ok</v>
      </c>
      <c r="T41" t="str">
        <f t="shared" si="5"/>
        <v>ok</v>
      </c>
      <c r="U41" t="str">
        <f t="shared" si="5"/>
        <v>ok</v>
      </c>
      <c r="V41" s="135" t="s">
        <v>757</v>
      </c>
    </row>
    <row r="42" spans="2:22" x14ac:dyDescent="0.25">
      <c r="B42" s="75" t="s">
        <v>214</v>
      </c>
      <c r="C42" t="s">
        <v>213</v>
      </c>
      <c r="D42" s="99" t="s">
        <v>216</v>
      </c>
      <c r="E42" s="86">
        <v>470400</v>
      </c>
      <c r="F42" s="86">
        <v>62500</v>
      </c>
      <c r="G42" s="87">
        <v>26810</v>
      </c>
      <c r="H42" s="88"/>
      <c r="J42" s="28" t="s">
        <v>213</v>
      </c>
      <c r="K42" s="28" t="s">
        <v>216</v>
      </c>
      <c r="L42" s="19">
        <v>470400</v>
      </c>
      <c r="M42" s="19">
        <v>62500</v>
      </c>
      <c r="N42" s="48">
        <v>26810</v>
      </c>
      <c r="O42" s="91"/>
      <c r="Q42" t="str">
        <f t="shared" si="5"/>
        <v>ok</v>
      </c>
      <c r="R42" t="str">
        <f t="shared" si="5"/>
        <v>ok</v>
      </c>
      <c r="S42" t="str">
        <f t="shared" si="5"/>
        <v>ok</v>
      </c>
      <c r="T42" t="str">
        <f t="shared" si="5"/>
        <v>ok</v>
      </c>
      <c r="U42" t="str">
        <f t="shared" si="5"/>
        <v>ok</v>
      </c>
      <c r="V42" s="135" t="s">
        <v>757</v>
      </c>
    </row>
    <row r="43" spans="2:22" x14ac:dyDescent="0.25">
      <c r="B43" s="75" t="s">
        <v>19</v>
      </c>
      <c r="C43" t="s">
        <v>702</v>
      </c>
      <c r="D43" s="99" t="s">
        <v>16</v>
      </c>
      <c r="E43" s="86">
        <v>220000</v>
      </c>
      <c r="F43" s="86">
        <v>44000</v>
      </c>
      <c r="G43" s="87">
        <v>900</v>
      </c>
      <c r="H43" s="88"/>
      <c r="J43" s="6" t="s">
        <v>702</v>
      </c>
      <c r="K43" s="6" t="s">
        <v>16</v>
      </c>
      <c r="L43" s="20">
        <v>220000</v>
      </c>
      <c r="M43" s="19">
        <v>44000</v>
      </c>
      <c r="N43" s="55">
        <v>900</v>
      </c>
      <c r="O43" s="111"/>
      <c r="Q43" t="s">
        <v>732</v>
      </c>
      <c r="R43" t="s">
        <v>732</v>
      </c>
      <c r="S43" t="s">
        <v>732</v>
      </c>
      <c r="T43" t="s">
        <v>732</v>
      </c>
      <c r="U43" t="s">
        <v>732</v>
      </c>
      <c r="V43" s="135" t="s">
        <v>757</v>
      </c>
    </row>
    <row r="44" spans="2:22" x14ac:dyDescent="0.25">
      <c r="B44" s="75" t="s">
        <v>704</v>
      </c>
      <c r="C44" t="s">
        <v>703</v>
      </c>
      <c r="D44" s="92" t="s">
        <v>21</v>
      </c>
      <c r="E44" s="86">
        <v>1555000</v>
      </c>
      <c r="F44" s="86">
        <v>311000</v>
      </c>
      <c r="G44" s="87">
        <v>5560</v>
      </c>
      <c r="H44" s="88"/>
      <c r="J44" s="6" t="s">
        <v>703</v>
      </c>
      <c r="K44" s="6" t="s">
        <v>21</v>
      </c>
      <c r="L44" s="20">
        <v>1555000</v>
      </c>
      <c r="M44" s="19">
        <v>311000</v>
      </c>
      <c r="N44" s="55">
        <v>5560</v>
      </c>
      <c r="O44" s="111"/>
      <c r="Q44" t="s">
        <v>732</v>
      </c>
      <c r="R44" t="s">
        <v>732</v>
      </c>
      <c r="S44" t="s">
        <v>732</v>
      </c>
      <c r="T44" t="s">
        <v>732</v>
      </c>
      <c r="U44" t="s">
        <v>732</v>
      </c>
      <c r="V44" s="135" t="s">
        <v>757</v>
      </c>
    </row>
    <row r="45" spans="2:22" x14ac:dyDescent="0.25">
      <c r="B45" s="75" t="s">
        <v>43</v>
      </c>
      <c r="C45" t="s">
        <v>707</v>
      </c>
      <c r="D45" s="99" t="s">
        <v>41</v>
      </c>
      <c r="E45" s="86">
        <v>175000</v>
      </c>
      <c r="F45" s="86">
        <v>28800</v>
      </c>
      <c r="G45" s="87">
        <v>111</v>
      </c>
      <c r="H45" s="88"/>
      <c r="J45" s="6" t="s">
        <v>707</v>
      </c>
      <c r="K45" s="6" t="s">
        <v>41</v>
      </c>
      <c r="L45" s="20">
        <v>175000</v>
      </c>
      <c r="M45" s="19">
        <v>28800</v>
      </c>
      <c r="N45" s="55">
        <v>111</v>
      </c>
      <c r="O45" s="111"/>
      <c r="Q45" t="s">
        <v>732</v>
      </c>
      <c r="R45" t="s">
        <v>732</v>
      </c>
      <c r="S45" t="s">
        <v>732</v>
      </c>
      <c r="T45" t="s">
        <v>732</v>
      </c>
      <c r="U45" t="s">
        <v>732</v>
      </c>
      <c r="V45" s="135" t="s">
        <v>757</v>
      </c>
    </row>
    <row r="46" spans="2:22" x14ac:dyDescent="0.25">
      <c r="B46" s="75" t="s">
        <v>48</v>
      </c>
      <c r="C46" t="s">
        <v>708</v>
      </c>
      <c r="D46" s="99" t="s">
        <v>45</v>
      </c>
      <c r="E46" s="86">
        <v>960000</v>
      </c>
      <c r="F46" s="86">
        <v>100000</v>
      </c>
      <c r="G46" s="87">
        <v>23510</v>
      </c>
      <c r="H46" s="88"/>
      <c r="J46" s="6" t="s">
        <v>708</v>
      </c>
      <c r="K46" s="6" t="s">
        <v>45</v>
      </c>
      <c r="L46" s="20">
        <v>960000</v>
      </c>
      <c r="M46" s="19">
        <v>100000</v>
      </c>
      <c r="N46" s="55">
        <v>23510</v>
      </c>
      <c r="O46" s="111"/>
      <c r="Q46" t="s">
        <v>732</v>
      </c>
      <c r="R46" t="s">
        <v>732</v>
      </c>
      <c r="S46" t="s">
        <v>732</v>
      </c>
      <c r="T46" t="s">
        <v>732</v>
      </c>
      <c r="U46" t="s">
        <v>732</v>
      </c>
      <c r="V46" s="135" t="s">
        <v>757</v>
      </c>
    </row>
    <row r="47" spans="2:22" x14ac:dyDescent="0.25">
      <c r="B47" s="75" t="s">
        <v>716</v>
      </c>
      <c r="C47" t="s">
        <v>715</v>
      </c>
      <c r="D47" s="92" t="s">
        <v>77</v>
      </c>
      <c r="E47" s="86">
        <v>1070181</v>
      </c>
      <c r="F47" s="86">
        <v>173671</v>
      </c>
      <c r="G47" s="87">
        <v>10500</v>
      </c>
      <c r="H47" s="88"/>
      <c r="J47" s="6" t="s">
        <v>715</v>
      </c>
      <c r="K47" s="6" t="s">
        <v>77</v>
      </c>
      <c r="L47" s="20">
        <v>1070181</v>
      </c>
      <c r="M47" s="19">
        <v>173671</v>
      </c>
      <c r="N47" s="55">
        <v>10500</v>
      </c>
      <c r="O47" s="111"/>
      <c r="Q47" t="s">
        <v>732</v>
      </c>
      <c r="R47" t="s">
        <v>732</v>
      </c>
      <c r="S47" t="s">
        <v>732</v>
      </c>
      <c r="T47" t="s">
        <v>732</v>
      </c>
      <c r="U47" t="s">
        <v>732</v>
      </c>
      <c r="V47" s="135" t="s">
        <v>757</v>
      </c>
    </row>
    <row r="48" spans="2:22" x14ac:dyDescent="0.25">
      <c r="B48" s="75" t="s">
        <v>110</v>
      </c>
      <c r="C48" t="s">
        <v>723</v>
      </c>
      <c r="D48" s="99" t="s">
        <v>104</v>
      </c>
      <c r="E48" s="86">
        <v>28975</v>
      </c>
      <c r="F48" s="86">
        <v>8316.5</v>
      </c>
      <c r="G48" s="87">
        <v>28</v>
      </c>
      <c r="H48" s="88"/>
      <c r="J48" s="6" t="s">
        <v>723</v>
      </c>
      <c r="K48" s="6" t="s">
        <v>104</v>
      </c>
      <c r="L48" s="20">
        <v>28975</v>
      </c>
      <c r="M48" s="95">
        <v>8316.5</v>
      </c>
      <c r="N48" s="55">
        <v>28</v>
      </c>
      <c r="O48" s="111"/>
      <c r="Q48" t="s">
        <v>732</v>
      </c>
      <c r="R48" t="s">
        <v>732</v>
      </c>
      <c r="S48" t="s">
        <v>732</v>
      </c>
      <c r="T48" t="s">
        <v>732</v>
      </c>
      <c r="U48" t="s">
        <v>732</v>
      </c>
      <c r="V48" s="135" t="s">
        <v>757</v>
      </c>
    </row>
    <row r="49" spans="2:22" x14ac:dyDescent="0.25">
      <c r="B49" s="75" t="s">
        <v>53</v>
      </c>
      <c r="C49" t="s">
        <v>709</v>
      </c>
      <c r="D49" t="s">
        <v>710</v>
      </c>
      <c r="E49" s="86">
        <v>3511835</v>
      </c>
      <c r="F49" s="86">
        <v>525678.5</v>
      </c>
      <c r="G49" s="87">
        <v>35000</v>
      </c>
      <c r="H49" s="88"/>
      <c r="J49" s="6" t="s">
        <v>709</v>
      </c>
      <c r="K49" s="6" t="s">
        <v>50</v>
      </c>
      <c r="L49" s="20">
        <v>3511835</v>
      </c>
      <c r="M49" s="19">
        <v>525678.5</v>
      </c>
      <c r="N49" s="55">
        <v>35000</v>
      </c>
      <c r="O49" s="111"/>
      <c r="Q49" t="str">
        <f>IF(C49=J49,"ok","attention")</f>
        <v>ok</v>
      </c>
      <c r="R49" t="str">
        <f>IF(D49=K49,"ok","attention")</f>
        <v>attention</v>
      </c>
      <c r="S49" t="str">
        <f>IF(E49=L49,"ok",E49-L49)</f>
        <v>ok</v>
      </c>
      <c r="T49" t="str">
        <f>IF(F49=M49,"ok",F49-M49)</f>
        <v>ok</v>
      </c>
      <c r="U49" t="str">
        <f>IF(G49=N49,"ok","attention")</f>
        <v>ok</v>
      </c>
      <c r="V49" s="135" t="s">
        <v>757</v>
      </c>
    </row>
    <row r="50" spans="2:22" x14ac:dyDescent="0.25">
      <c r="B50" s="75" t="s">
        <v>95</v>
      </c>
      <c r="C50" t="s">
        <v>719</v>
      </c>
      <c r="D50" s="99" t="s">
        <v>92</v>
      </c>
      <c r="E50" s="86">
        <v>746320</v>
      </c>
      <c r="F50" s="86">
        <v>149264</v>
      </c>
      <c r="G50" s="87">
        <v>4184</v>
      </c>
      <c r="H50" s="88"/>
      <c r="J50" s="6" t="s">
        <v>719</v>
      </c>
      <c r="K50" s="6" t="s">
        <v>92</v>
      </c>
      <c r="L50" s="20">
        <v>746320</v>
      </c>
      <c r="M50" s="19">
        <v>149264</v>
      </c>
      <c r="N50" s="55">
        <v>4184</v>
      </c>
      <c r="O50" s="111"/>
      <c r="Q50" t="str">
        <f t="shared" ref="Q50:U51" si="6">IF(C50=J50,"ok","attention")</f>
        <v>ok</v>
      </c>
      <c r="R50" t="str">
        <f t="shared" si="6"/>
        <v>ok</v>
      </c>
      <c r="S50" t="str">
        <f t="shared" si="6"/>
        <v>ok</v>
      </c>
      <c r="T50" t="str">
        <f t="shared" si="6"/>
        <v>ok</v>
      </c>
      <c r="U50" t="str">
        <f t="shared" si="6"/>
        <v>ok</v>
      </c>
      <c r="V50" s="135" t="s">
        <v>757</v>
      </c>
    </row>
    <row r="51" spans="2:22" s="99" customFormat="1" x14ac:dyDescent="0.25">
      <c r="B51" s="131" t="s">
        <v>58</v>
      </c>
      <c r="C51" s="99" t="s">
        <v>711</v>
      </c>
      <c r="D51" s="99" t="s">
        <v>55</v>
      </c>
      <c r="E51" s="132">
        <v>2239306.1</v>
      </c>
      <c r="F51" s="132">
        <v>447861</v>
      </c>
      <c r="G51" s="133">
        <v>22500</v>
      </c>
      <c r="H51" s="134"/>
      <c r="J51" s="6" t="s">
        <v>711</v>
      </c>
      <c r="K51" s="6" t="s">
        <v>55</v>
      </c>
      <c r="L51" s="20">
        <v>2239306.1</v>
      </c>
      <c r="M51" s="19">
        <v>447861</v>
      </c>
      <c r="N51" s="55">
        <v>22500</v>
      </c>
      <c r="Q51" s="99" t="str">
        <f t="shared" si="6"/>
        <v>ok</v>
      </c>
      <c r="R51" s="99" t="str">
        <f t="shared" si="6"/>
        <v>ok</v>
      </c>
      <c r="S51" s="99" t="str">
        <f t="shared" si="6"/>
        <v>ok</v>
      </c>
      <c r="T51" s="99" t="str">
        <f t="shared" si="6"/>
        <v>ok</v>
      </c>
      <c r="U51" s="99" t="str">
        <f t="shared" si="6"/>
        <v>ok</v>
      </c>
      <c r="V51" s="135" t="s">
        <v>757</v>
      </c>
    </row>
    <row r="52" spans="2:22" s="104" customFormat="1" x14ac:dyDescent="0.25">
      <c r="B52" s="105" t="s">
        <v>727</v>
      </c>
      <c r="C52" s="104" t="s">
        <v>726</v>
      </c>
      <c r="D52" s="104" t="s">
        <v>728</v>
      </c>
      <c r="E52" s="106">
        <v>315388.33</v>
      </c>
      <c r="F52" s="106">
        <v>81618</v>
      </c>
      <c r="G52" s="107">
        <v>4072</v>
      </c>
      <c r="J52" s="17" t="s">
        <v>726</v>
      </c>
      <c r="K52" s="17" t="s">
        <v>728</v>
      </c>
      <c r="L52" s="17">
        <v>315388.33</v>
      </c>
      <c r="M52" s="17">
        <v>81618</v>
      </c>
      <c r="N52" s="17">
        <v>4072</v>
      </c>
      <c r="O52" s="111"/>
      <c r="Q52" s="104" t="str">
        <f t="shared" ref="Q52:Q63" si="7">IF(C52=J52,"ok","attention")</f>
        <v>ok</v>
      </c>
      <c r="R52" s="104" t="str">
        <f t="shared" ref="R52:R63" si="8">IF(D52=K52,"ok","attention")</f>
        <v>ok</v>
      </c>
      <c r="S52" s="104" t="str">
        <f t="shared" ref="S52:U56" si="9">IF(E52=L52,"ok",E52-L52)</f>
        <v>ok</v>
      </c>
      <c r="T52" s="104" t="str">
        <f t="shared" si="9"/>
        <v>ok</v>
      </c>
      <c r="U52" s="104" t="str">
        <f t="shared" si="9"/>
        <v>ok</v>
      </c>
      <c r="V52" s="135" t="s">
        <v>757</v>
      </c>
    </row>
    <row r="53" spans="2:22" x14ac:dyDescent="0.25">
      <c r="B53" s="75" t="s">
        <v>7</v>
      </c>
      <c r="C53" t="s">
        <v>700</v>
      </c>
      <c r="D53" s="99" t="s">
        <v>4</v>
      </c>
      <c r="E53" s="86">
        <v>237531.53</v>
      </c>
      <c r="F53" s="86">
        <v>47970</v>
      </c>
      <c r="G53" s="87">
        <v>637</v>
      </c>
      <c r="H53" s="88"/>
      <c r="J53" s="100" t="s">
        <v>700</v>
      </c>
      <c r="K53" s="100" t="s">
        <v>4</v>
      </c>
      <c r="L53" s="101">
        <v>239854</v>
      </c>
      <c r="M53" s="102">
        <v>47970</v>
      </c>
      <c r="N53" s="103">
        <v>637</v>
      </c>
      <c r="O53" s="111" t="s">
        <v>789</v>
      </c>
      <c r="Q53" t="str">
        <f t="shared" si="7"/>
        <v>ok</v>
      </c>
      <c r="R53" t="str">
        <f t="shared" si="8"/>
        <v>ok</v>
      </c>
      <c r="S53">
        <f t="shared" si="9"/>
        <v>-2322.4700000000012</v>
      </c>
      <c r="T53" t="str">
        <f t="shared" si="9"/>
        <v>ok</v>
      </c>
      <c r="U53" t="str">
        <f t="shared" si="9"/>
        <v>ok</v>
      </c>
      <c r="V53" t="s">
        <v>754</v>
      </c>
    </row>
    <row r="54" spans="2:22" x14ac:dyDescent="0.25">
      <c r="B54" s="75" t="s">
        <v>14</v>
      </c>
      <c r="C54" t="s">
        <v>701</v>
      </c>
      <c r="D54" s="99" t="s">
        <v>12</v>
      </c>
      <c r="E54" s="86">
        <v>466580.5</v>
      </c>
      <c r="F54" s="86">
        <v>36888</v>
      </c>
      <c r="G54" s="87">
        <v>106</v>
      </c>
      <c r="H54" s="88"/>
      <c r="J54" s="6" t="s">
        <v>701</v>
      </c>
      <c r="K54" s="6" t="s">
        <v>12</v>
      </c>
      <c r="L54" s="20">
        <v>466580.5</v>
      </c>
      <c r="M54" s="19">
        <v>36899</v>
      </c>
      <c r="N54" s="55">
        <v>106</v>
      </c>
      <c r="O54" s="111" t="s">
        <v>760</v>
      </c>
      <c r="Q54" t="str">
        <f t="shared" si="7"/>
        <v>ok</v>
      </c>
      <c r="R54" t="str">
        <f t="shared" si="8"/>
        <v>ok</v>
      </c>
      <c r="S54" t="str">
        <f t="shared" si="9"/>
        <v>ok</v>
      </c>
      <c r="T54">
        <f t="shared" si="9"/>
        <v>-11</v>
      </c>
      <c r="U54" t="str">
        <f t="shared" si="9"/>
        <v>ok</v>
      </c>
      <c r="V54" t="s">
        <v>755</v>
      </c>
    </row>
    <row r="55" spans="2:22" x14ac:dyDescent="0.25">
      <c r="B55" s="75" t="s">
        <v>31</v>
      </c>
      <c r="C55" t="s">
        <v>705</v>
      </c>
      <c r="D55" s="92" t="s">
        <v>28</v>
      </c>
      <c r="E55" s="86">
        <v>575000</v>
      </c>
      <c r="F55" s="86">
        <v>190000</v>
      </c>
      <c r="G55" s="87">
        <v>6000</v>
      </c>
      <c r="H55" s="88"/>
      <c r="J55" s="6" t="s">
        <v>27</v>
      </c>
      <c r="K55" s="6" t="s">
        <v>28</v>
      </c>
      <c r="L55" s="20">
        <v>575000</v>
      </c>
      <c r="M55" s="19">
        <v>190000</v>
      </c>
      <c r="N55" s="55">
        <v>6000</v>
      </c>
      <c r="O55" s="111" t="s">
        <v>732</v>
      </c>
      <c r="Q55" t="str">
        <f t="shared" si="7"/>
        <v>attention</v>
      </c>
      <c r="R55" t="str">
        <f t="shared" si="8"/>
        <v>ok</v>
      </c>
      <c r="S55" t="str">
        <f t="shared" si="9"/>
        <v>ok</v>
      </c>
      <c r="T55" t="str">
        <f t="shared" si="9"/>
        <v>ok</v>
      </c>
      <c r="U55" t="str">
        <f t="shared" si="9"/>
        <v>ok</v>
      </c>
      <c r="V55" t="s">
        <v>756</v>
      </c>
    </row>
    <row r="56" spans="2:22" x14ac:dyDescent="0.25">
      <c r="B56" s="75" t="s">
        <v>38</v>
      </c>
      <c r="C56" t="s">
        <v>706</v>
      </c>
      <c r="D56" s="99" t="s">
        <v>35</v>
      </c>
      <c r="E56" s="86">
        <v>1797000</v>
      </c>
      <c r="F56" s="86">
        <v>608901</v>
      </c>
      <c r="G56" s="87">
        <v>23150</v>
      </c>
      <c r="H56" s="88"/>
      <c r="J56" s="6" t="s">
        <v>34</v>
      </c>
      <c r="K56" s="6" t="s">
        <v>35</v>
      </c>
      <c r="L56" s="20">
        <v>1797000</v>
      </c>
      <c r="M56" s="19">
        <v>608901</v>
      </c>
      <c r="N56" s="55">
        <v>23150</v>
      </c>
      <c r="O56" s="111" t="s">
        <v>732</v>
      </c>
      <c r="Q56" t="str">
        <f t="shared" si="7"/>
        <v>attention</v>
      </c>
      <c r="R56" t="str">
        <f t="shared" si="8"/>
        <v>ok</v>
      </c>
      <c r="S56" t="str">
        <f t="shared" si="9"/>
        <v>ok</v>
      </c>
      <c r="T56" t="str">
        <f t="shared" si="9"/>
        <v>ok</v>
      </c>
      <c r="U56" t="str">
        <f t="shared" si="9"/>
        <v>ok</v>
      </c>
      <c r="V56" t="s">
        <v>756</v>
      </c>
    </row>
    <row r="57" spans="2:22" x14ac:dyDescent="0.25">
      <c r="B57" s="75" t="s">
        <v>87</v>
      </c>
      <c r="C57" t="s">
        <v>717</v>
      </c>
      <c r="D57" t="s">
        <v>718</v>
      </c>
      <c r="E57" s="86">
        <v>324989</v>
      </c>
      <c r="F57" s="86">
        <v>104000</v>
      </c>
      <c r="G57" s="87">
        <v>650</v>
      </c>
      <c r="H57" s="88"/>
      <c r="J57" s="6" t="s">
        <v>717</v>
      </c>
      <c r="K57" s="6" t="s">
        <v>84</v>
      </c>
      <c r="L57" s="20">
        <v>324989</v>
      </c>
      <c r="M57" s="19">
        <v>104000</v>
      </c>
      <c r="N57" s="55">
        <v>650</v>
      </c>
      <c r="O57" s="111" t="s">
        <v>732</v>
      </c>
      <c r="Q57" t="str">
        <f t="shared" si="7"/>
        <v>ok</v>
      </c>
      <c r="R57" t="str">
        <f t="shared" si="8"/>
        <v>attention</v>
      </c>
      <c r="S57" t="str">
        <f t="shared" ref="S57:S62" si="10">IF(E57=L57,"ok",E57-L57)</f>
        <v>ok</v>
      </c>
      <c r="T57" t="str">
        <f t="shared" ref="T57:U62" si="11">IF(F57=M57,"ok",F57-M57)</f>
        <v>ok</v>
      </c>
      <c r="U57" t="str">
        <f t="shared" si="11"/>
        <v>ok</v>
      </c>
    </row>
    <row r="58" spans="2:22" x14ac:dyDescent="0.25">
      <c r="B58" s="75" t="s">
        <v>721</v>
      </c>
      <c r="C58" t="s">
        <v>720</v>
      </c>
      <c r="D58" t="s">
        <v>98</v>
      </c>
      <c r="E58" s="86">
        <v>2000000</v>
      </c>
      <c r="F58" s="86">
        <v>444471</v>
      </c>
      <c r="G58" s="87">
        <v>13246</v>
      </c>
      <c r="J58" s="6" t="s">
        <v>720</v>
      </c>
      <c r="K58" s="6" t="s">
        <v>98</v>
      </c>
      <c r="L58" s="20">
        <v>1436570</v>
      </c>
      <c r="M58" s="19">
        <v>444471</v>
      </c>
      <c r="N58" s="55">
        <v>13246</v>
      </c>
      <c r="O58" s="111" t="s">
        <v>791</v>
      </c>
      <c r="Q58" t="str">
        <f t="shared" si="7"/>
        <v>ok</v>
      </c>
      <c r="R58" t="str">
        <f t="shared" si="8"/>
        <v>ok</v>
      </c>
      <c r="S58">
        <f t="shared" si="10"/>
        <v>563430</v>
      </c>
      <c r="T58" t="str">
        <f t="shared" si="11"/>
        <v>ok</v>
      </c>
      <c r="U58" t="str">
        <f t="shared" si="11"/>
        <v>ok</v>
      </c>
    </row>
    <row r="59" spans="2:22" x14ac:dyDescent="0.25">
      <c r="B59" s="75" t="s">
        <v>107</v>
      </c>
      <c r="C59" t="s">
        <v>722</v>
      </c>
      <c r="D59" t="s">
        <v>104</v>
      </c>
      <c r="E59" s="86">
        <v>0</v>
      </c>
      <c r="F59" s="86">
        <v>35391.5</v>
      </c>
      <c r="G59" s="87"/>
      <c r="H59" s="88"/>
      <c r="J59" s="6" t="s">
        <v>722</v>
      </c>
      <c r="K59" s="6" t="s">
        <v>104</v>
      </c>
      <c r="L59" s="20">
        <v>124953</v>
      </c>
      <c r="M59" s="95">
        <v>35391.5</v>
      </c>
      <c r="N59" s="55">
        <v>140</v>
      </c>
      <c r="O59" s="111" t="s">
        <v>792</v>
      </c>
      <c r="Q59" t="str">
        <f t="shared" si="7"/>
        <v>ok</v>
      </c>
      <c r="R59" t="str">
        <f t="shared" si="8"/>
        <v>ok</v>
      </c>
      <c r="S59">
        <f t="shared" si="10"/>
        <v>-124953</v>
      </c>
      <c r="T59" t="str">
        <f t="shared" si="11"/>
        <v>ok</v>
      </c>
      <c r="U59">
        <f t="shared" si="11"/>
        <v>-140</v>
      </c>
    </row>
    <row r="60" spans="2:22" x14ac:dyDescent="0.25">
      <c r="B60" s="75" t="s">
        <v>725</v>
      </c>
      <c r="C60" t="s">
        <v>724</v>
      </c>
      <c r="D60" t="s">
        <v>111</v>
      </c>
      <c r="E60" s="86">
        <v>0</v>
      </c>
      <c r="F60" s="86">
        <v>25630</v>
      </c>
      <c r="G60" s="87"/>
      <c r="H60" s="88"/>
      <c r="J60" s="6" t="s">
        <v>724</v>
      </c>
      <c r="K60" s="6" t="s">
        <v>111</v>
      </c>
      <c r="L60" s="20">
        <v>84700</v>
      </c>
      <c r="M60" s="95">
        <v>25630</v>
      </c>
      <c r="N60" s="55">
        <v>167</v>
      </c>
      <c r="O60" s="111" t="s">
        <v>792</v>
      </c>
      <c r="Q60" t="str">
        <f t="shared" si="7"/>
        <v>ok</v>
      </c>
      <c r="R60" t="str">
        <f t="shared" si="8"/>
        <v>ok</v>
      </c>
      <c r="S60">
        <f t="shared" si="10"/>
        <v>-84700</v>
      </c>
      <c r="T60" t="str">
        <f t="shared" si="11"/>
        <v>ok</v>
      </c>
      <c r="U60">
        <f t="shared" si="11"/>
        <v>-167</v>
      </c>
    </row>
    <row r="61" spans="2:22" x14ac:dyDescent="0.25">
      <c r="B61" s="75" t="s">
        <v>537</v>
      </c>
      <c r="C61" t="s">
        <v>536</v>
      </c>
      <c r="D61" t="s">
        <v>538</v>
      </c>
      <c r="E61" s="86">
        <v>390500</v>
      </c>
      <c r="F61" s="86">
        <v>156200</v>
      </c>
      <c r="G61" s="87">
        <v>85060</v>
      </c>
      <c r="H61" s="88">
        <v>85060</v>
      </c>
      <c r="J61" s="93" t="s">
        <v>536</v>
      </c>
      <c r="K61" s="93" t="s">
        <v>538</v>
      </c>
      <c r="L61" s="90">
        <v>390500</v>
      </c>
      <c r="M61" s="90">
        <v>156200</v>
      </c>
      <c r="N61" s="94">
        <v>63800</v>
      </c>
      <c r="O61" s="94"/>
      <c r="Q61" t="str">
        <f t="shared" si="7"/>
        <v>ok</v>
      </c>
      <c r="R61" t="str">
        <f t="shared" si="8"/>
        <v>ok</v>
      </c>
      <c r="S61" t="str">
        <f t="shared" si="10"/>
        <v>ok</v>
      </c>
      <c r="T61" t="str">
        <f t="shared" si="11"/>
        <v>ok</v>
      </c>
      <c r="U61">
        <f t="shared" si="11"/>
        <v>21260</v>
      </c>
    </row>
    <row r="62" spans="2:22" x14ac:dyDescent="0.25">
      <c r="B62" s="75" t="s">
        <v>310</v>
      </c>
      <c r="C62" t="s">
        <v>309</v>
      </c>
      <c r="D62" t="s">
        <v>312</v>
      </c>
      <c r="E62" s="86">
        <v>573631</v>
      </c>
      <c r="F62" s="86">
        <v>229452</v>
      </c>
      <c r="G62" s="87"/>
      <c r="H62" s="88"/>
      <c r="J62" s="28" t="s">
        <v>309</v>
      </c>
      <c r="K62" s="28" t="s">
        <v>312</v>
      </c>
      <c r="L62" s="19">
        <v>573631</v>
      </c>
      <c r="M62" s="19">
        <v>229452</v>
      </c>
      <c r="N62" s="48">
        <v>3080</v>
      </c>
      <c r="O62" s="91" t="s">
        <v>763</v>
      </c>
      <c r="Q62" t="str">
        <f t="shared" si="7"/>
        <v>ok</v>
      </c>
      <c r="R62" t="str">
        <f t="shared" si="8"/>
        <v>ok</v>
      </c>
      <c r="S62" t="str">
        <f t="shared" si="10"/>
        <v>ok</v>
      </c>
      <c r="T62" t="str">
        <f t="shared" si="11"/>
        <v>ok</v>
      </c>
      <c r="U62">
        <f t="shared" si="11"/>
        <v>-3080</v>
      </c>
    </row>
    <row r="63" spans="2:22" x14ac:dyDescent="0.25">
      <c r="B63" s="75" t="s">
        <v>73</v>
      </c>
      <c r="C63" t="s">
        <v>713</v>
      </c>
      <c r="D63" t="s">
        <v>714</v>
      </c>
      <c r="E63" s="86">
        <v>1312000</v>
      </c>
      <c r="F63" s="86">
        <v>524800</v>
      </c>
      <c r="G63" s="87">
        <v>11888</v>
      </c>
      <c r="H63" s="88"/>
      <c r="J63" s="6" t="s">
        <v>713</v>
      </c>
      <c r="K63" s="6" t="s">
        <v>70</v>
      </c>
      <c r="L63" s="20">
        <v>1062000</v>
      </c>
      <c r="M63" s="19">
        <v>400000</v>
      </c>
      <c r="N63" s="55">
        <v>11888</v>
      </c>
      <c r="O63" s="111"/>
      <c r="Q63" t="str">
        <f t="shared" si="7"/>
        <v>ok</v>
      </c>
      <c r="R63" t="str">
        <f t="shared" si="8"/>
        <v>attention</v>
      </c>
      <c r="S63">
        <f>IF(E63=L63,"ok",E63-L63)</f>
        <v>250000</v>
      </c>
      <c r="T63">
        <f>IF(F63=M63,"ok",F63-M63)</f>
        <v>124800</v>
      </c>
      <c r="U63" t="str">
        <f>IF(G63=N63,"ok",G63-N63)</f>
        <v>ok</v>
      </c>
    </row>
    <row r="64" spans="2:22" x14ac:dyDescent="0.25">
      <c r="B64" s="75" t="s">
        <v>65</v>
      </c>
      <c r="C64" t="s">
        <v>712</v>
      </c>
      <c r="D64" t="s">
        <v>62</v>
      </c>
      <c r="E64" s="86">
        <v>33919472</v>
      </c>
      <c r="F64" s="86">
        <v>3230268</v>
      </c>
      <c r="G64" s="87">
        <v>87139</v>
      </c>
      <c r="H64" s="88"/>
      <c r="I64" s="72"/>
      <c r="J64" s="6" t="s">
        <v>61</v>
      </c>
      <c r="K64" s="6" t="s">
        <v>62</v>
      </c>
      <c r="L64" s="20">
        <v>4800188</v>
      </c>
      <c r="M64" s="19">
        <v>1440056</v>
      </c>
      <c r="N64" s="55">
        <v>33267</v>
      </c>
      <c r="O64" s="111"/>
    </row>
    <row r="65" spans="8:22" x14ac:dyDescent="0.25">
      <c r="H65" s="88"/>
      <c r="J65" s="6" t="s">
        <v>68</v>
      </c>
      <c r="K65" s="6" t="s">
        <v>62</v>
      </c>
      <c r="L65" s="20">
        <v>29119284</v>
      </c>
      <c r="M65" s="19">
        <v>1790212</v>
      </c>
      <c r="N65" s="55">
        <v>53872</v>
      </c>
      <c r="O65" s="111"/>
    </row>
    <row r="66" spans="8:22" x14ac:dyDescent="0.25">
      <c r="H66" s="88"/>
      <c r="I66" t="s">
        <v>752</v>
      </c>
      <c r="J66" s="6" t="s">
        <v>712</v>
      </c>
      <c r="K66" s="6" t="s">
        <v>62</v>
      </c>
      <c r="L66" s="20">
        <f>L65+L64</f>
        <v>33919472</v>
      </c>
      <c r="M66" s="19">
        <f>M65+M64</f>
        <v>3230268</v>
      </c>
      <c r="N66" s="55">
        <f>N65+N64</f>
        <v>87139</v>
      </c>
      <c r="O66" s="111"/>
      <c r="Q66" t="str">
        <f>IF(C64=J66,"ok","attention")</f>
        <v>ok</v>
      </c>
      <c r="R66" t="str">
        <f>IF(D64=K66,"ok","attention")</f>
        <v>ok</v>
      </c>
      <c r="S66" t="str">
        <f>IF(E64=L66,"ok",E64-L66)</f>
        <v>ok</v>
      </c>
      <c r="T66" t="str">
        <f>IF(F64=M66,"ok",F64-M66)</f>
        <v>ok</v>
      </c>
      <c r="U66" t="str">
        <f>IF(G64=N66,"ok",G64-N66)</f>
        <v>ok</v>
      </c>
      <c r="V66" t="s">
        <v>758</v>
      </c>
    </row>
  </sheetData>
  <mergeCells count="3">
    <mergeCell ref="A1:G1"/>
    <mergeCell ref="Q1:U1"/>
    <mergeCell ref="J1:N1"/>
  </mergeCells>
  <conditionalFormatting sqref="X2:X3">
    <cfRule type="duplicateValues" dxfId="20" priority="2"/>
  </conditionalFormatting>
  <conditionalFormatting sqref="X3">
    <cfRule type="duplicateValues" dxfId="19" priority="1"/>
  </conditionalFormatting>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3:Z39"/>
  <sheetViews>
    <sheetView zoomScale="70" zoomScaleNormal="70" workbookViewId="0">
      <selection activeCell="F28" sqref="F28"/>
    </sheetView>
  </sheetViews>
  <sheetFormatPr baseColWidth="10" defaultRowHeight="15" x14ac:dyDescent="0.25"/>
  <cols>
    <col min="1" max="1" width="3.42578125" customWidth="1"/>
    <col min="15" max="15" width="16.42578125" bestFit="1" customWidth="1"/>
    <col min="19" max="19" width="13.85546875" customWidth="1"/>
    <col min="22" max="22" width="15.7109375" bestFit="1" customWidth="1"/>
    <col min="23" max="23" width="15.28515625" bestFit="1" customWidth="1"/>
    <col min="24" max="24" width="16.42578125" bestFit="1" customWidth="1"/>
  </cols>
  <sheetData>
    <row r="3" spans="1:26" ht="60" x14ac:dyDescent="0.25">
      <c r="B3" s="85" t="s">
        <v>693</v>
      </c>
      <c r="C3" s="85" t="s">
        <v>694</v>
      </c>
      <c r="D3" s="85" t="s">
        <v>695</v>
      </c>
      <c r="E3" s="85" t="s">
        <v>696</v>
      </c>
      <c r="F3" s="85" t="s">
        <v>697</v>
      </c>
      <c r="G3" s="85" t="s">
        <v>733</v>
      </c>
      <c r="H3" s="85" t="s">
        <v>734</v>
      </c>
      <c r="I3" s="85" t="s">
        <v>735</v>
      </c>
      <c r="J3" s="85" t="s">
        <v>736</v>
      </c>
      <c r="K3" s="85" t="s">
        <v>737</v>
      </c>
      <c r="L3" s="85" t="s">
        <v>738</v>
      </c>
      <c r="O3" s="30" t="s">
        <v>491</v>
      </c>
      <c r="P3" s="31" t="s">
        <v>1</v>
      </c>
      <c r="Q3" s="31" t="s">
        <v>174</v>
      </c>
      <c r="R3" s="18" t="s">
        <v>628</v>
      </c>
      <c r="S3" s="18" t="s">
        <v>630</v>
      </c>
      <c r="T3" s="61" t="s">
        <v>658</v>
      </c>
      <c r="U3" s="61" t="s">
        <v>659</v>
      </c>
      <c r="V3" s="45" t="s">
        <v>643</v>
      </c>
      <c r="W3" s="45" t="s">
        <v>652</v>
      </c>
      <c r="X3" s="45" t="s">
        <v>656</v>
      </c>
      <c r="Y3" s="27" t="s">
        <v>662</v>
      </c>
      <c r="Z3" s="30" t="s">
        <v>175</v>
      </c>
    </row>
    <row r="4" spans="1:26" x14ac:dyDescent="0.25">
      <c r="A4">
        <v>1</v>
      </c>
      <c r="B4" t="s">
        <v>341</v>
      </c>
      <c r="C4" s="75" t="s">
        <v>507</v>
      </c>
      <c r="D4" t="s">
        <v>508</v>
      </c>
      <c r="E4" s="86">
        <v>9999300.8499999996</v>
      </c>
      <c r="F4" s="86">
        <v>1100000</v>
      </c>
      <c r="G4" s="87"/>
      <c r="H4" s="87">
        <v>5685</v>
      </c>
      <c r="I4" s="87">
        <v>0</v>
      </c>
      <c r="J4" s="87"/>
      <c r="K4" s="87"/>
      <c r="L4" s="96">
        <v>0</v>
      </c>
      <c r="O4" s="28" t="s">
        <v>341</v>
      </c>
      <c r="P4" s="28" t="s">
        <v>507</v>
      </c>
      <c r="Q4" s="29" t="s">
        <v>508</v>
      </c>
      <c r="R4" s="19">
        <v>9999300.8499999996</v>
      </c>
      <c r="S4" s="19">
        <v>1100000</v>
      </c>
      <c r="T4" s="62"/>
      <c r="U4" s="62">
        <v>5685</v>
      </c>
      <c r="V4" s="48">
        <v>0</v>
      </c>
      <c r="W4" s="48"/>
      <c r="X4" s="48"/>
      <c r="Y4" s="28">
        <v>0</v>
      </c>
      <c r="Z4" s="28">
        <v>2016</v>
      </c>
    </row>
    <row r="5" spans="1:26" x14ac:dyDescent="0.25">
      <c r="A5">
        <v>2</v>
      </c>
      <c r="B5" t="s">
        <v>706</v>
      </c>
      <c r="C5" s="75" t="s">
        <v>38</v>
      </c>
      <c r="D5" t="s">
        <v>35</v>
      </c>
      <c r="E5" s="86">
        <v>700000</v>
      </c>
      <c r="F5" s="86">
        <v>420000</v>
      </c>
      <c r="G5" s="87"/>
      <c r="H5" s="87">
        <v>1000</v>
      </c>
      <c r="I5" s="87">
        <v>25000</v>
      </c>
      <c r="J5" s="87"/>
      <c r="K5" s="87"/>
      <c r="L5" s="96">
        <v>100</v>
      </c>
      <c r="O5" s="17" t="s">
        <v>706</v>
      </c>
      <c r="P5" s="29" t="s">
        <v>38</v>
      </c>
      <c r="Q5" s="17" t="s">
        <v>35</v>
      </c>
      <c r="R5" s="29">
        <v>700000</v>
      </c>
      <c r="S5" s="39">
        <v>420000</v>
      </c>
      <c r="T5" s="62"/>
      <c r="U5" s="62">
        <v>1000</v>
      </c>
      <c r="V5" s="48">
        <v>25000</v>
      </c>
      <c r="W5" s="48"/>
      <c r="X5" s="48"/>
      <c r="Y5" s="62">
        <v>100</v>
      </c>
      <c r="Z5" s="17">
        <v>2015</v>
      </c>
    </row>
    <row r="6" spans="1:26" x14ac:dyDescent="0.25">
      <c r="A6">
        <v>3</v>
      </c>
      <c r="B6" t="s">
        <v>193</v>
      </c>
      <c r="C6" s="75" t="s">
        <v>194</v>
      </c>
      <c r="D6" t="s">
        <v>196</v>
      </c>
      <c r="E6" s="86">
        <v>2587440</v>
      </c>
      <c r="F6" s="86">
        <v>1292652</v>
      </c>
      <c r="G6" s="87"/>
      <c r="H6" s="87">
        <v>3567</v>
      </c>
      <c r="I6" s="87">
        <v>11787</v>
      </c>
      <c r="J6" s="87"/>
      <c r="K6" s="87"/>
      <c r="L6" s="96">
        <v>65</v>
      </c>
      <c r="O6" s="28" t="s">
        <v>193</v>
      </c>
      <c r="P6" s="28" t="s">
        <v>194</v>
      </c>
      <c r="Q6" s="29" t="s">
        <v>196</v>
      </c>
      <c r="R6" s="19">
        <v>2587440</v>
      </c>
      <c r="S6" s="19">
        <v>1292652</v>
      </c>
      <c r="T6" s="62"/>
      <c r="U6" s="62">
        <v>3567</v>
      </c>
      <c r="V6" s="48">
        <v>11787</v>
      </c>
      <c r="W6" s="48"/>
      <c r="X6" s="48"/>
      <c r="Y6" s="28">
        <v>65</v>
      </c>
      <c r="Z6" s="28">
        <v>2016</v>
      </c>
    </row>
    <row r="7" spans="1:26" ht="15.75" customHeight="1" x14ac:dyDescent="0.25">
      <c r="A7">
        <v>4</v>
      </c>
      <c r="B7" t="s">
        <v>712</v>
      </c>
      <c r="C7" s="75" t="s">
        <v>65</v>
      </c>
      <c r="D7" t="s">
        <v>62</v>
      </c>
      <c r="E7" s="86">
        <v>4584410</v>
      </c>
      <c r="F7" s="86">
        <v>1120980</v>
      </c>
      <c r="G7" s="87">
        <v>14150</v>
      </c>
      <c r="H7" s="87"/>
      <c r="I7" s="87"/>
      <c r="J7" s="87">
        <v>87139</v>
      </c>
      <c r="K7" s="87"/>
      <c r="L7" s="96">
        <v>53</v>
      </c>
      <c r="O7" s="17" t="s">
        <v>712</v>
      </c>
      <c r="P7" s="29" t="s">
        <v>65</v>
      </c>
      <c r="Q7" s="17" t="s">
        <v>62</v>
      </c>
      <c r="R7" s="29">
        <v>4584410</v>
      </c>
      <c r="S7" s="39">
        <v>1120980</v>
      </c>
      <c r="T7" s="62">
        <v>14150</v>
      </c>
      <c r="U7" s="62"/>
      <c r="V7" s="48"/>
      <c r="W7" s="48">
        <v>87139</v>
      </c>
      <c r="X7" s="48"/>
      <c r="Y7" s="62">
        <v>53</v>
      </c>
      <c r="Z7" s="17">
        <v>2015</v>
      </c>
    </row>
    <row r="8" spans="1:26" x14ac:dyDescent="0.25">
      <c r="A8">
        <v>5</v>
      </c>
      <c r="B8" t="s">
        <v>713</v>
      </c>
      <c r="C8" s="75" t="s">
        <v>73</v>
      </c>
      <c r="D8" s="17" t="s">
        <v>70</v>
      </c>
      <c r="E8" s="86">
        <v>2661000</v>
      </c>
      <c r="F8" s="86">
        <v>875200</v>
      </c>
      <c r="G8" s="87"/>
      <c r="H8" s="87">
        <v>1238</v>
      </c>
      <c r="I8" s="87">
        <v>11923</v>
      </c>
      <c r="J8" s="87"/>
      <c r="K8" s="87"/>
      <c r="L8" s="96">
        <v>83.5</v>
      </c>
      <c r="O8" s="17" t="s">
        <v>129</v>
      </c>
      <c r="P8" s="29" t="s">
        <v>73</v>
      </c>
      <c r="Q8" s="17" t="s">
        <v>70</v>
      </c>
      <c r="R8" s="29">
        <v>2207000</v>
      </c>
      <c r="S8" s="39">
        <v>706400</v>
      </c>
      <c r="T8" s="62"/>
      <c r="U8" s="62">
        <v>925</v>
      </c>
      <c r="V8" s="48">
        <v>9035</v>
      </c>
      <c r="W8" s="48"/>
      <c r="X8" s="48"/>
      <c r="Y8" s="28">
        <v>72</v>
      </c>
      <c r="Z8" s="17">
        <v>2015</v>
      </c>
    </row>
    <row r="9" spans="1:26" x14ac:dyDescent="0.25">
      <c r="A9">
        <v>6</v>
      </c>
      <c r="O9" s="17" t="s">
        <v>131</v>
      </c>
      <c r="P9" s="29" t="s">
        <v>73</v>
      </c>
      <c r="Q9" s="17" t="s">
        <v>70</v>
      </c>
      <c r="R9" s="29">
        <v>454000</v>
      </c>
      <c r="S9" s="39">
        <v>93600</v>
      </c>
      <c r="T9" s="62"/>
      <c r="U9" s="62">
        <v>313</v>
      </c>
      <c r="V9" s="48">
        <v>2888</v>
      </c>
      <c r="W9" s="48"/>
      <c r="X9" s="48"/>
      <c r="Y9" s="28">
        <v>95</v>
      </c>
      <c r="Z9" s="17">
        <v>2015</v>
      </c>
    </row>
    <row r="10" spans="1:26" x14ac:dyDescent="0.25">
      <c r="O10" s="17" t="s">
        <v>713</v>
      </c>
      <c r="P10" s="29" t="s">
        <v>73</v>
      </c>
      <c r="Q10" s="17" t="s">
        <v>70</v>
      </c>
      <c r="R10" s="29">
        <f>R9+R8</f>
        <v>2661000</v>
      </c>
      <c r="S10" s="29">
        <f t="shared" ref="S10:X10" si="0">S9+S8</f>
        <v>800000</v>
      </c>
      <c r="T10" s="29">
        <f t="shared" si="0"/>
        <v>0</v>
      </c>
      <c r="U10" s="29">
        <f t="shared" si="0"/>
        <v>1238</v>
      </c>
      <c r="V10" s="29">
        <f t="shared" si="0"/>
        <v>11923</v>
      </c>
      <c r="W10" s="29">
        <f t="shared" si="0"/>
        <v>0</v>
      </c>
      <c r="X10" s="29">
        <f t="shared" si="0"/>
        <v>0</v>
      </c>
      <c r="Y10" s="29">
        <f>AVERAGE(Y8:Y9)</f>
        <v>83.5</v>
      </c>
      <c r="Z10" s="29">
        <v>2015</v>
      </c>
    </row>
    <row r="11" spans="1:26" x14ac:dyDescent="0.25">
      <c r="A11">
        <v>7</v>
      </c>
      <c r="B11" t="s">
        <v>203</v>
      </c>
      <c r="C11" s="75" t="s">
        <v>204</v>
      </c>
      <c r="D11" t="s">
        <v>207</v>
      </c>
      <c r="E11" s="86">
        <v>45480845</v>
      </c>
      <c r="F11" s="86">
        <v>13401093</v>
      </c>
      <c r="G11" s="87"/>
      <c r="H11" s="87">
        <v>30863</v>
      </c>
      <c r="I11" s="87">
        <v>76862</v>
      </c>
      <c r="J11" s="87"/>
      <c r="K11" s="87"/>
      <c r="L11" s="96">
        <v>67</v>
      </c>
      <c r="O11" s="28" t="s">
        <v>203</v>
      </c>
      <c r="P11" s="28" t="s">
        <v>204</v>
      </c>
      <c r="Q11" s="29" t="s">
        <v>207</v>
      </c>
      <c r="R11" s="19">
        <v>45480845</v>
      </c>
      <c r="S11" s="19">
        <v>13401093</v>
      </c>
      <c r="T11" s="62"/>
      <c r="U11" s="62">
        <v>30863</v>
      </c>
      <c r="V11" s="48">
        <v>76862</v>
      </c>
      <c r="W11" s="48"/>
      <c r="X11" s="48"/>
      <c r="Y11" s="28">
        <v>67</v>
      </c>
      <c r="Z11" s="28">
        <v>2016</v>
      </c>
    </row>
    <row r="12" spans="1:26" x14ac:dyDescent="0.25">
      <c r="A12">
        <v>8</v>
      </c>
      <c r="B12" t="s">
        <v>213</v>
      </c>
      <c r="C12" s="75" t="s">
        <v>214</v>
      </c>
      <c r="D12" t="s">
        <v>216</v>
      </c>
      <c r="E12" s="86">
        <v>5540600</v>
      </c>
      <c r="F12" s="86">
        <v>2637500</v>
      </c>
      <c r="G12" s="87"/>
      <c r="H12" s="87">
        <v>2200</v>
      </c>
      <c r="I12" s="87">
        <v>26810</v>
      </c>
      <c r="J12" s="87"/>
      <c r="K12" s="87"/>
      <c r="L12" s="96">
        <v>100</v>
      </c>
      <c r="O12" s="28" t="s">
        <v>213</v>
      </c>
      <c r="P12" s="28" t="s">
        <v>214</v>
      </c>
      <c r="Q12" s="29" t="s">
        <v>216</v>
      </c>
      <c r="R12" s="19">
        <v>5540600</v>
      </c>
      <c r="S12" s="19">
        <v>2637500</v>
      </c>
      <c r="T12" s="62"/>
      <c r="U12" s="62">
        <v>2200</v>
      </c>
      <c r="V12" s="48">
        <v>26810</v>
      </c>
      <c r="W12" s="48"/>
      <c r="X12" s="48"/>
      <c r="Y12" s="28">
        <v>100</v>
      </c>
      <c r="Z12" s="28">
        <v>2016</v>
      </c>
    </row>
    <row r="13" spans="1:26" x14ac:dyDescent="0.25">
      <c r="A13">
        <v>9</v>
      </c>
      <c r="B13" t="s">
        <v>345</v>
      </c>
      <c r="C13" s="75" t="s">
        <v>506</v>
      </c>
      <c r="D13" t="s">
        <v>321</v>
      </c>
      <c r="E13" s="86">
        <v>5335909</v>
      </c>
      <c r="F13" s="86">
        <v>3201545</v>
      </c>
      <c r="G13" s="87"/>
      <c r="H13" s="87">
        <v>1911</v>
      </c>
      <c r="I13" s="87">
        <v>14950</v>
      </c>
      <c r="J13" s="87"/>
      <c r="K13" s="87"/>
      <c r="L13" s="96">
        <v>65</v>
      </c>
      <c r="O13" s="28" t="s">
        <v>345</v>
      </c>
      <c r="P13" s="28" t="s">
        <v>506</v>
      </c>
      <c r="Q13" s="29" t="s">
        <v>321</v>
      </c>
      <c r="R13" s="19">
        <v>5335909</v>
      </c>
      <c r="S13" s="19">
        <v>3201545</v>
      </c>
      <c r="T13" s="62"/>
      <c r="U13" s="62">
        <v>1911</v>
      </c>
      <c r="V13" s="48">
        <v>14950</v>
      </c>
      <c r="W13" s="48"/>
      <c r="X13" s="48"/>
      <c r="Y13" s="28">
        <v>65</v>
      </c>
      <c r="Z13" s="28">
        <v>2016</v>
      </c>
    </row>
    <row r="14" spans="1:26" x14ac:dyDescent="0.25">
      <c r="A14">
        <v>10</v>
      </c>
      <c r="B14" t="s">
        <v>460</v>
      </c>
      <c r="C14" s="75" t="s">
        <v>461</v>
      </c>
      <c r="D14" t="s">
        <v>462</v>
      </c>
      <c r="E14" s="86">
        <v>1400000</v>
      </c>
      <c r="F14" s="86">
        <v>760000</v>
      </c>
      <c r="G14" s="87">
        <v>985</v>
      </c>
      <c r="H14" s="87"/>
      <c r="I14" s="87"/>
      <c r="J14" s="87">
        <v>7739</v>
      </c>
      <c r="K14" s="87">
        <v>7739</v>
      </c>
      <c r="L14" s="96">
        <v>100</v>
      </c>
      <c r="O14" s="4" t="s">
        <v>460</v>
      </c>
      <c r="P14" s="4" t="s">
        <v>461</v>
      </c>
      <c r="Q14" s="4" t="s">
        <v>462</v>
      </c>
      <c r="R14" s="19">
        <v>1400000</v>
      </c>
      <c r="S14" s="19">
        <v>760000</v>
      </c>
      <c r="T14" s="64">
        <v>985</v>
      </c>
      <c r="U14" s="64"/>
      <c r="V14" s="46"/>
      <c r="W14" s="46">
        <v>7739</v>
      </c>
      <c r="X14" s="46">
        <v>116997</v>
      </c>
      <c r="Y14" s="4">
        <v>100</v>
      </c>
      <c r="Z14" s="4">
        <v>2017</v>
      </c>
    </row>
    <row r="15" spans="1:26" x14ac:dyDescent="0.25">
      <c r="A15">
        <v>11</v>
      </c>
      <c r="B15" t="s">
        <v>447</v>
      </c>
      <c r="C15" s="75" t="s">
        <v>448</v>
      </c>
      <c r="D15" t="s">
        <v>449</v>
      </c>
      <c r="E15" s="86">
        <v>11677748</v>
      </c>
      <c r="F15" s="86">
        <v>6277641</v>
      </c>
      <c r="G15" s="87">
        <v>11100</v>
      </c>
      <c r="H15" s="87"/>
      <c r="I15" s="87"/>
      <c r="J15" s="87">
        <v>24702</v>
      </c>
      <c r="K15" s="87">
        <v>122282</v>
      </c>
      <c r="L15" s="96">
        <v>70</v>
      </c>
      <c r="O15" s="4" t="s">
        <v>447</v>
      </c>
      <c r="P15" s="4" t="s">
        <v>448</v>
      </c>
      <c r="Q15" s="4" t="s">
        <v>449</v>
      </c>
      <c r="R15" s="19">
        <v>11677748</v>
      </c>
      <c r="S15" s="19">
        <v>6277641</v>
      </c>
      <c r="T15" s="64">
        <v>11100</v>
      </c>
      <c r="U15" s="64"/>
      <c r="V15" s="46"/>
      <c r="W15" s="46">
        <v>24702</v>
      </c>
      <c r="X15" s="46">
        <v>122282</v>
      </c>
      <c r="Y15" s="4">
        <v>70</v>
      </c>
      <c r="Z15" s="4">
        <v>2017</v>
      </c>
    </row>
    <row r="16" spans="1:26" x14ac:dyDescent="0.25">
      <c r="A16">
        <v>12</v>
      </c>
      <c r="B16" t="s">
        <v>428</v>
      </c>
      <c r="C16" s="75" t="s">
        <v>429</v>
      </c>
      <c r="D16" t="s">
        <v>430</v>
      </c>
      <c r="E16" s="86">
        <v>12426986</v>
      </c>
      <c r="F16" s="86">
        <v>1900000</v>
      </c>
      <c r="G16" s="87"/>
      <c r="H16" s="87">
        <v>3870</v>
      </c>
      <c r="I16" s="87">
        <v>103580</v>
      </c>
      <c r="J16" s="87"/>
      <c r="K16" s="87"/>
      <c r="L16" s="96">
        <v>100</v>
      </c>
      <c r="O16" s="4" t="s">
        <v>428</v>
      </c>
      <c r="P16" s="4" t="s">
        <v>429</v>
      </c>
      <c r="Q16" s="4" t="s">
        <v>430</v>
      </c>
      <c r="R16" s="19">
        <v>12426986</v>
      </c>
      <c r="S16" s="19">
        <v>1900000</v>
      </c>
      <c r="T16" s="64"/>
      <c r="U16" s="64">
        <v>3870</v>
      </c>
      <c r="V16" s="46">
        <v>103580</v>
      </c>
      <c r="W16" s="46"/>
      <c r="X16" s="46"/>
      <c r="Y16" s="4">
        <v>100</v>
      </c>
      <c r="Z16" s="4">
        <v>2017</v>
      </c>
    </row>
    <row r="17" spans="1:26" x14ac:dyDescent="0.25">
      <c r="A17">
        <v>13</v>
      </c>
      <c r="B17" t="s">
        <v>434</v>
      </c>
      <c r="C17" s="75" t="s">
        <v>729</v>
      </c>
      <c r="D17" t="s">
        <v>436</v>
      </c>
      <c r="E17" s="86">
        <v>488155</v>
      </c>
      <c r="F17" s="86">
        <v>440022</v>
      </c>
      <c r="G17" s="87"/>
      <c r="H17" s="87">
        <v>986</v>
      </c>
      <c r="I17" s="87">
        <v>1733</v>
      </c>
      <c r="J17" s="87"/>
      <c r="K17" s="87"/>
      <c r="L17" s="96">
        <v>70</v>
      </c>
      <c r="O17" s="4" t="s">
        <v>434</v>
      </c>
      <c r="P17" s="4" t="s">
        <v>435</v>
      </c>
      <c r="Q17" s="4" t="s">
        <v>436</v>
      </c>
      <c r="R17" s="19">
        <v>488155</v>
      </c>
      <c r="S17" s="19">
        <v>440022</v>
      </c>
      <c r="T17" s="64"/>
      <c r="U17" s="64">
        <v>986</v>
      </c>
      <c r="V17" s="46">
        <v>1733</v>
      </c>
      <c r="W17" s="46"/>
      <c r="X17" s="46"/>
      <c r="Y17" s="4">
        <v>70</v>
      </c>
      <c r="Z17" s="4">
        <v>2017</v>
      </c>
    </row>
    <row r="18" spans="1:26" x14ac:dyDescent="0.25">
      <c r="A18">
        <v>14</v>
      </c>
      <c r="B18" t="s">
        <v>477</v>
      </c>
      <c r="C18" s="75" t="s">
        <v>478</v>
      </c>
      <c r="D18" t="s">
        <v>387</v>
      </c>
      <c r="E18" s="86">
        <v>551600</v>
      </c>
      <c r="F18" s="86">
        <v>110406</v>
      </c>
      <c r="G18" s="87">
        <v>550</v>
      </c>
      <c r="H18" s="87"/>
      <c r="I18" s="87"/>
      <c r="J18" s="87">
        <v>19522</v>
      </c>
      <c r="K18" s="87">
        <v>19522</v>
      </c>
      <c r="L18" s="96">
        <v>87</v>
      </c>
      <c r="O18" s="4" t="s">
        <v>477</v>
      </c>
      <c r="P18" s="4" t="s">
        <v>478</v>
      </c>
      <c r="Q18" s="4" t="s">
        <v>387</v>
      </c>
      <c r="R18" s="19">
        <v>551600</v>
      </c>
      <c r="S18" s="19">
        <v>110406</v>
      </c>
      <c r="T18" s="64">
        <v>550</v>
      </c>
      <c r="U18" s="64"/>
      <c r="V18" s="46"/>
      <c r="W18" s="46">
        <v>19522</v>
      </c>
      <c r="X18" s="46">
        <v>19522</v>
      </c>
      <c r="Y18" s="4">
        <v>87</v>
      </c>
      <c r="Z18" s="4">
        <v>2017</v>
      </c>
    </row>
    <row r="20" spans="1:26" x14ac:dyDescent="0.25">
      <c r="B20" t="s">
        <v>764</v>
      </c>
    </row>
    <row r="21" spans="1:26" x14ac:dyDescent="0.25">
      <c r="B21" s="112" t="s">
        <v>693</v>
      </c>
      <c r="C21" s="112" t="s">
        <v>694</v>
      </c>
      <c r="D21" s="112" t="s">
        <v>695</v>
      </c>
      <c r="E21" s="112" t="s">
        <v>696</v>
      </c>
      <c r="F21" s="112" t="s">
        <v>697</v>
      </c>
      <c r="G21" s="112" t="s">
        <v>733</v>
      </c>
      <c r="H21" s="112" t="s">
        <v>734</v>
      </c>
      <c r="I21" s="112" t="s">
        <v>735</v>
      </c>
      <c r="J21" s="112" t="s">
        <v>736</v>
      </c>
      <c r="K21" s="112" t="s">
        <v>737</v>
      </c>
      <c r="L21" s="112" t="s">
        <v>738</v>
      </c>
    </row>
    <row r="22" spans="1:26" x14ac:dyDescent="0.25">
      <c r="A22">
        <v>1</v>
      </c>
      <c r="B22" s="17" t="str">
        <f t="shared" ref="B22:L27" si="1">IF(AND(ISBLANK(O4)=TRUE,ISBLANK(B4)=TRUE)," ",IF(O4=B4,"ok","PROBLEME"))</f>
        <v>ok</v>
      </c>
      <c r="C22" s="17" t="str">
        <f t="shared" si="1"/>
        <v>ok</v>
      </c>
      <c r="D22" s="17" t="str">
        <f t="shared" si="1"/>
        <v>ok</v>
      </c>
      <c r="E22" s="17" t="str">
        <f t="shared" si="1"/>
        <v>ok</v>
      </c>
      <c r="F22" s="17" t="str">
        <f t="shared" si="1"/>
        <v>ok</v>
      </c>
      <c r="G22" s="17" t="str">
        <f t="shared" si="1"/>
        <v xml:space="preserve"> </v>
      </c>
      <c r="H22" s="17" t="str">
        <f t="shared" si="1"/>
        <v>ok</v>
      </c>
      <c r="I22" s="17" t="str">
        <f t="shared" si="1"/>
        <v>ok</v>
      </c>
      <c r="J22" s="17" t="str">
        <f t="shared" si="1"/>
        <v xml:space="preserve"> </v>
      </c>
      <c r="K22" s="17" t="str">
        <f t="shared" si="1"/>
        <v xml:space="preserve"> </v>
      </c>
      <c r="L22" s="17" t="str">
        <f t="shared" si="1"/>
        <v>ok</v>
      </c>
      <c r="M22" s="17" t="s">
        <v>757</v>
      </c>
      <c r="N22" s="99"/>
    </row>
    <row r="23" spans="1:26" x14ac:dyDescent="0.25">
      <c r="A23">
        <v>2</v>
      </c>
      <c r="B23" s="17" t="str">
        <f t="shared" si="1"/>
        <v>ok</v>
      </c>
      <c r="C23" s="17" t="str">
        <f t="shared" si="1"/>
        <v>ok</v>
      </c>
      <c r="D23" s="17" t="str">
        <f t="shared" si="1"/>
        <v>ok</v>
      </c>
      <c r="E23" s="17" t="str">
        <f t="shared" si="1"/>
        <v>ok</v>
      </c>
      <c r="F23" s="17" t="str">
        <f t="shared" si="1"/>
        <v>ok</v>
      </c>
      <c r="G23" s="17" t="str">
        <f t="shared" si="1"/>
        <v xml:space="preserve"> </v>
      </c>
      <c r="H23" s="17" t="str">
        <f t="shared" si="1"/>
        <v>ok</v>
      </c>
      <c r="I23" s="17" t="str">
        <f t="shared" si="1"/>
        <v>ok</v>
      </c>
      <c r="J23" s="17" t="str">
        <f t="shared" si="1"/>
        <v xml:space="preserve"> </v>
      </c>
      <c r="K23" s="17" t="str">
        <f t="shared" si="1"/>
        <v xml:space="preserve"> </v>
      </c>
      <c r="L23" s="17" t="str">
        <f t="shared" si="1"/>
        <v>ok</v>
      </c>
      <c r="M23" s="17" t="s">
        <v>757</v>
      </c>
      <c r="N23" s="99"/>
    </row>
    <row r="24" spans="1:26" x14ac:dyDescent="0.25">
      <c r="A24">
        <v>3</v>
      </c>
      <c r="B24" s="17" t="str">
        <f t="shared" si="1"/>
        <v>ok</v>
      </c>
      <c r="C24" s="17" t="str">
        <f t="shared" si="1"/>
        <v>ok</v>
      </c>
      <c r="D24" s="17" t="str">
        <f t="shared" si="1"/>
        <v>ok</v>
      </c>
      <c r="E24" s="17" t="str">
        <f t="shared" si="1"/>
        <v>ok</v>
      </c>
      <c r="F24" s="17" t="str">
        <f t="shared" si="1"/>
        <v>ok</v>
      </c>
      <c r="G24" s="17" t="str">
        <f t="shared" si="1"/>
        <v xml:space="preserve"> </v>
      </c>
      <c r="H24" s="17" t="str">
        <f t="shared" si="1"/>
        <v>ok</v>
      </c>
      <c r="I24" s="17" t="str">
        <f t="shared" si="1"/>
        <v>ok</v>
      </c>
      <c r="J24" s="17" t="str">
        <f t="shared" si="1"/>
        <v xml:space="preserve"> </v>
      </c>
      <c r="K24" s="17" t="str">
        <f t="shared" si="1"/>
        <v xml:space="preserve"> </v>
      </c>
      <c r="L24" s="17" t="str">
        <f t="shared" si="1"/>
        <v>ok</v>
      </c>
      <c r="M24" s="17" t="s">
        <v>757</v>
      </c>
      <c r="N24" s="99"/>
    </row>
    <row r="25" spans="1:26" x14ac:dyDescent="0.25">
      <c r="A25">
        <v>4</v>
      </c>
      <c r="B25" s="17" t="str">
        <f t="shared" si="1"/>
        <v>ok</v>
      </c>
      <c r="C25" s="17" t="str">
        <f t="shared" si="1"/>
        <v>ok</v>
      </c>
      <c r="D25" s="17" t="str">
        <f t="shared" si="1"/>
        <v>ok</v>
      </c>
      <c r="E25" s="17" t="str">
        <f t="shared" si="1"/>
        <v>ok</v>
      </c>
      <c r="F25" s="17" t="str">
        <f t="shared" si="1"/>
        <v>ok</v>
      </c>
      <c r="G25" s="17" t="str">
        <f t="shared" si="1"/>
        <v>ok</v>
      </c>
      <c r="H25" s="17" t="str">
        <f t="shared" si="1"/>
        <v xml:space="preserve"> </v>
      </c>
      <c r="I25" s="17" t="str">
        <f t="shared" si="1"/>
        <v xml:space="preserve"> </v>
      </c>
      <c r="J25" s="17" t="str">
        <f t="shared" si="1"/>
        <v>ok</v>
      </c>
      <c r="K25" s="17" t="str">
        <f t="shared" si="1"/>
        <v xml:space="preserve"> </v>
      </c>
      <c r="L25" s="17" t="str">
        <f t="shared" si="1"/>
        <v>ok</v>
      </c>
      <c r="M25" s="17" t="s">
        <v>757</v>
      </c>
      <c r="N25" s="99"/>
    </row>
    <row r="26" spans="1:26" x14ac:dyDescent="0.25">
      <c r="A26" s="157">
        <v>5</v>
      </c>
      <c r="B26" s="167" t="str">
        <f t="shared" si="1"/>
        <v>PROBLEME</v>
      </c>
      <c r="C26" s="167" t="str">
        <f t="shared" si="1"/>
        <v>ok</v>
      </c>
      <c r="D26" s="167" t="str">
        <f t="shared" si="1"/>
        <v>ok</v>
      </c>
      <c r="E26" s="167" t="str">
        <f t="shared" si="1"/>
        <v>PROBLEME</v>
      </c>
      <c r="F26" s="167" t="str">
        <f t="shared" si="1"/>
        <v>PROBLEME</v>
      </c>
      <c r="G26" s="167" t="str">
        <f t="shared" si="1"/>
        <v xml:space="preserve"> </v>
      </c>
      <c r="H26" s="167" t="str">
        <f t="shared" si="1"/>
        <v>PROBLEME</v>
      </c>
      <c r="I26" s="167" t="str">
        <f t="shared" si="1"/>
        <v>PROBLEME</v>
      </c>
      <c r="J26" s="167" t="str">
        <f t="shared" si="1"/>
        <v xml:space="preserve"> </v>
      </c>
      <c r="K26" s="167" t="str">
        <f t="shared" si="1"/>
        <v xml:space="preserve"> </v>
      </c>
      <c r="L26" s="167" t="str">
        <f t="shared" si="1"/>
        <v>PROBLEME</v>
      </c>
      <c r="M26" s="167"/>
      <c r="N26" s="99"/>
    </row>
    <row r="27" spans="1:26" x14ac:dyDescent="0.25">
      <c r="A27" s="157">
        <v>6</v>
      </c>
      <c r="B27" s="167" t="str">
        <f t="shared" si="1"/>
        <v>PROBLEME</v>
      </c>
      <c r="C27" s="167" t="str">
        <f t="shared" si="1"/>
        <v>PROBLEME</v>
      </c>
      <c r="D27" s="167" t="str">
        <f t="shared" si="1"/>
        <v>PROBLEME</v>
      </c>
      <c r="E27" s="167" t="str">
        <f t="shared" si="1"/>
        <v>PROBLEME</v>
      </c>
      <c r="F27" s="167" t="str">
        <f t="shared" si="1"/>
        <v>PROBLEME</v>
      </c>
      <c r="G27" s="167" t="str">
        <f t="shared" si="1"/>
        <v xml:space="preserve"> </v>
      </c>
      <c r="H27" s="167" t="str">
        <f t="shared" si="1"/>
        <v>PROBLEME</v>
      </c>
      <c r="I27" s="167" t="str">
        <f t="shared" si="1"/>
        <v>PROBLEME</v>
      </c>
      <c r="J27" s="167" t="str">
        <f t="shared" si="1"/>
        <v xml:space="preserve"> </v>
      </c>
      <c r="K27" s="167" t="str">
        <f t="shared" si="1"/>
        <v xml:space="preserve"> </v>
      </c>
      <c r="L27" s="167" t="str">
        <f t="shared" si="1"/>
        <v>PROBLEME</v>
      </c>
      <c r="M27" s="167"/>
      <c r="N27" s="99"/>
    </row>
    <row r="28" spans="1:26" x14ac:dyDescent="0.25">
      <c r="A28" s="157" t="s">
        <v>765</v>
      </c>
      <c r="B28" s="167" t="str">
        <f>IF(AND(ISBLANK(O10)=TRUE,ISBLANK(B8)=TRUE)," ",IF(O10=B8,"ok","PROBLEME"))</f>
        <v>ok</v>
      </c>
      <c r="C28" s="167" t="str">
        <f t="shared" ref="C28:L28" si="2">IF(AND(ISBLANK(P10)=TRUE,ISBLANK(C8)=TRUE)," ",IF(P10=C8,"ok","PROBLEME"))</f>
        <v>ok</v>
      </c>
      <c r="D28" s="167" t="str">
        <f>IF(AND(ISBLANK(Q10)=TRUE,ISBLANK(D8)=TRUE)," ",IF(Q10=D8,"ok","PROBLEME"))</f>
        <v>ok</v>
      </c>
      <c r="E28" s="167" t="str">
        <f t="shared" si="2"/>
        <v>ok</v>
      </c>
      <c r="F28" s="167" t="str">
        <f>IF(AND(ISBLANK(S10)=TRUE,ISBLANK(F8)=TRUE)," ",IF(S10=F8,"ok","PROBLEME"))</f>
        <v>PROBLEME</v>
      </c>
      <c r="G28" s="167" t="str">
        <f t="shared" si="2"/>
        <v>ok</v>
      </c>
      <c r="H28" s="167" t="str">
        <f>IF(AND(ISBLANK(U10)=TRUE,ISBLANK(H8)=TRUE)," ",IF(U10=H8,"ok","PROBLEME"))</f>
        <v>ok</v>
      </c>
      <c r="I28" s="167" t="str">
        <f t="shared" si="2"/>
        <v>ok</v>
      </c>
      <c r="J28" s="167" t="str">
        <f t="shared" si="2"/>
        <v>ok</v>
      </c>
      <c r="K28" s="167" t="str">
        <f t="shared" si="2"/>
        <v>ok</v>
      </c>
      <c r="L28" s="167" t="str">
        <f t="shared" si="2"/>
        <v>ok</v>
      </c>
      <c r="M28" s="167"/>
      <c r="N28" s="99"/>
    </row>
    <row r="29" spans="1:26" x14ac:dyDescent="0.25">
      <c r="A29">
        <v>7</v>
      </c>
      <c r="B29" s="17" t="str">
        <f t="shared" ref="B29:C36" si="3">IF(AND(ISBLANK(O11)=TRUE,ISBLANK(B11)=TRUE)," ",IF(O11=B11,"ok","PROBLEME"))</f>
        <v>ok</v>
      </c>
      <c r="C29" s="17" t="str">
        <f t="shared" si="3"/>
        <v>ok</v>
      </c>
      <c r="D29" s="17" t="str">
        <f t="shared" ref="D29:D36" si="4">IF(AND(ISBLANK(Q11)=TRUE,ISBLANK(D11)=TRUE)," ",IF(Q11=D11,"ok","PROBLEME"))</f>
        <v>ok</v>
      </c>
      <c r="E29" s="17" t="str">
        <f t="shared" ref="E29:L36" si="5">IF(AND(ISBLANK(R11)=TRUE,ISBLANK(E11)=TRUE)," ",IF(R11=E11,"ok","PROBLEME"))</f>
        <v>ok</v>
      </c>
      <c r="F29" s="17" t="str">
        <f t="shared" si="5"/>
        <v>ok</v>
      </c>
      <c r="G29" s="17" t="str">
        <f t="shared" si="5"/>
        <v xml:space="preserve"> </v>
      </c>
      <c r="H29" s="17" t="str">
        <f t="shared" si="5"/>
        <v>ok</v>
      </c>
      <c r="I29" s="17" t="str">
        <f t="shared" si="5"/>
        <v>ok</v>
      </c>
      <c r="J29" s="17" t="str">
        <f t="shared" si="5"/>
        <v xml:space="preserve"> </v>
      </c>
      <c r="K29" s="17" t="str">
        <f t="shared" si="5"/>
        <v xml:space="preserve"> </v>
      </c>
      <c r="L29" s="17" t="str">
        <f t="shared" si="5"/>
        <v>ok</v>
      </c>
      <c r="M29" s="17" t="s">
        <v>757</v>
      </c>
      <c r="N29" s="99"/>
    </row>
    <row r="30" spans="1:26" x14ac:dyDescent="0.25">
      <c r="A30">
        <v>8</v>
      </c>
      <c r="B30" s="17" t="str">
        <f t="shared" si="3"/>
        <v>ok</v>
      </c>
      <c r="C30" s="17" t="str">
        <f t="shared" si="3"/>
        <v>ok</v>
      </c>
      <c r="D30" s="17" t="str">
        <f t="shared" si="4"/>
        <v>ok</v>
      </c>
      <c r="E30" s="17" t="str">
        <f t="shared" si="5"/>
        <v>ok</v>
      </c>
      <c r="F30" s="17" t="str">
        <f t="shared" si="5"/>
        <v>ok</v>
      </c>
      <c r="G30" s="17" t="str">
        <f t="shared" si="5"/>
        <v xml:space="preserve"> </v>
      </c>
      <c r="H30" s="17" t="str">
        <f t="shared" si="5"/>
        <v>ok</v>
      </c>
      <c r="I30" s="17" t="str">
        <f t="shared" si="5"/>
        <v>ok</v>
      </c>
      <c r="J30" s="17" t="str">
        <f t="shared" si="5"/>
        <v xml:space="preserve"> </v>
      </c>
      <c r="K30" s="17" t="str">
        <f t="shared" si="5"/>
        <v xml:space="preserve"> </v>
      </c>
      <c r="L30" s="17" t="str">
        <f t="shared" si="5"/>
        <v>ok</v>
      </c>
      <c r="M30" s="17" t="s">
        <v>757</v>
      </c>
      <c r="N30" s="99"/>
    </row>
    <row r="31" spans="1:26" x14ac:dyDescent="0.25">
      <c r="A31">
        <v>9</v>
      </c>
      <c r="B31" s="17" t="str">
        <f t="shared" si="3"/>
        <v>ok</v>
      </c>
      <c r="C31" s="17" t="str">
        <f t="shared" si="3"/>
        <v>ok</v>
      </c>
      <c r="D31" s="17" t="str">
        <f t="shared" si="4"/>
        <v>ok</v>
      </c>
      <c r="E31" s="17" t="str">
        <f t="shared" si="5"/>
        <v>ok</v>
      </c>
      <c r="F31" s="17" t="str">
        <f t="shared" si="5"/>
        <v>ok</v>
      </c>
      <c r="G31" s="17" t="str">
        <f t="shared" si="5"/>
        <v xml:space="preserve"> </v>
      </c>
      <c r="H31" s="17" t="str">
        <f t="shared" si="5"/>
        <v>ok</v>
      </c>
      <c r="I31" s="17" t="str">
        <f t="shared" si="5"/>
        <v>ok</v>
      </c>
      <c r="J31" s="17" t="str">
        <f t="shared" si="5"/>
        <v xml:space="preserve"> </v>
      </c>
      <c r="K31" s="17" t="str">
        <f t="shared" si="5"/>
        <v xml:space="preserve"> </v>
      </c>
      <c r="L31" s="17" t="str">
        <f t="shared" si="5"/>
        <v>ok</v>
      </c>
      <c r="M31" s="17" t="s">
        <v>757</v>
      </c>
      <c r="N31" s="99"/>
    </row>
    <row r="32" spans="1:26" x14ac:dyDescent="0.25">
      <c r="A32">
        <v>10</v>
      </c>
      <c r="B32" s="17" t="str">
        <f>IF(AND(ISBLANK(O14)=TRUE,ISBLANK(B14)=TRUE)," ",IF(O14=B14,"ok","PROBLEME"))</f>
        <v>ok</v>
      </c>
      <c r="C32" s="17" t="str">
        <f t="shared" si="3"/>
        <v>ok</v>
      </c>
      <c r="D32" s="17" t="str">
        <f t="shared" si="4"/>
        <v>ok</v>
      </c>
      <c r="E32" s="17" t="str">
        <f t="shared" si="5"/>
        <v>ok</v>
      </c>
      <c r="F32" s="17" t="str">
        <f t="shared" si="5"/>
        <v>ok</v>
      </c>
      <c r="G32" s="17" t="str">
        <f t="shared" si="5"/>
        <v>ok</v>
      </c>
      <c r="H32" s="17" t="str">
        <f t="shared" si="5"/>
        <v xml:space="preserve"> </v>
      </c>
      <c r="I32" s="17" t="str">
        <f t="shared" si="5"/>
        <v xml:space="preserve"> </v>
      </c>
      <c r="J32" s="17" t="str">
        <f t="shared" si="5"/>
        <v>ok</v>
      </c>
      <c r="K32" s="17" t="str">
        <f>IF(AND(ISBLANK(X14)=TRUE,ISBLANK(K14)=TRUE)," ",IF(X14=K14,"ok","PROBLEME"))</f>
        <v>PROBLEME</v>
      </c>
      <c r="L32" s="17" t="str">
        <f t="shared" si="5"/>
        <v>ok</v>
      </c>
      <c r="M32" s="17" t="s">
        <v>766</v>
      </c>
      <c r="N32" s="99"/>
    </row>
    <row r="33" spans="1:14" x14ac:dyDescent="0.25">
      <c r="A33">
        <v>11</v>
      </c>
      <c r="B33" s="17" t="str">
        <f t="shared" si="3"/>
        <v>ok</v>
      </c>
      <c r="C33" s="17" t="str">
        <f t="shared" si="3"/>
        <v>ok</v>
      </c>
      <c r="D33" s="17" t="str">
        <f t="shared" si="4"/>
        <v>ok</v>
      </c>
      <c r="E33" s="17" t="str">
        <f t="shared" si="5"/>
        <v>ok</v>
      </c>
      <c r="F33" s="17" t="str">
        <f t="shared" si="5"/>
        <v>ok</v>
      </c>
      <c r="G33" s="17" t="str">
        <f t="shared" si="5"/>
        <v>ok</v>
      </c>
      <c r="H33" s="17" t="str">
        <f t="shared" si="5"/>
        <v xml:space="preserve"> </v>
      </c>
      <c r="I33" s="17" t="str">
        <f t="shared" si="5"/>
        <v xml:space="preserve"> </v>
      </c>
      <c r="J33" s="17" t="str">
        <f t="shared" si="5"/>
        <v>ok</v>
      </c>
      <c r="K33" s="17" t="str">
        <f t="shared" si="5"/>
        <v>ok</v>
      </c>
      <c r="L33" s="17" t="str">
        <f t="shared" si="5"/>
        <v>ok</v>
      </c>
      <c r="M33" s="17" t="s">
        <v>757</v>
      </c>
      <c r="N33" s="99"/>
    </row>
    <row r="34" spans="1:14" x14ac:dyDescent="0.25">
      <c r="A34">
        <v>12</v>
      </c>
      <c r="B34" s="17" t="str">
        <f t="shared" si="3"/>
        <v>ok</v>
      </c>
      <c r="C34" s="17" t="str">
        <f t="shared" si="3"/>
        <v>ok</v>
      </c>
      <c r="D34" s="17" t="str">
        <f t="shared" si="4"/>
        <v>ok</v>
      </c>
      <c r="E34" s="17" t="str">
        <f t="shared" si="5"/>
        <v>ok</v>
      </c>
      <c r="F34" s="17" t="str">
        <f t="shared" si="5"/>
        <v>ok</v>
      </c>
      <c r="G34" s="17" t="str">
        <f t="shared" si="5"/>
        <v xml:space="preserve"> </v>
      </c>
      <c r="H34" s="17" t="str">
        <f t="shared" si="5"/>
        <v>ok</v>
      </c>
      <c r="I34" s="17" t="str">
        <f t="shared" si="5"/>
        <v>ok</v>
      </c>
      <c r="J34" s="17" t="str">
        <f t="shared" si="5"/>
        <v xml:space="preserve"> </v>
      </c>
      <c r="K34" s="17" t="str">
        <f t="shared" si="5"/>
        <v xml:space="preserve"> </v>
      </c>
      <c r="L34" s="17" t="str">
        <f t="shared" si="5"/>
        <v>ok</v>
      </c>
      <c r="M34" s="17" t="s">
        <v>757</v>
      </c>
      <c r="N34" s="99"/>
    </row>
    <row r="35" spans="1:14" x14ac:dyDescent="0.25">
      <c r="A35">
        <v>13</v>
      </c>
      <c r="B35" s="17" t="str">
        <f t="shared" si="3"/>
        <v>ok</v>
      </c>
      <c r="C35" s="17" t="str">
        <f t="shared" si="3"/>
        <v>PROBLEME</v>
      </c>
      <c r="D35" s="17" t="str">
        <f t="shared" si="4"/>
        <v>ok</v>
      </c>
      <c r="E35" s="17" t="str">
        <f t="shared" si="5"/>
        <v>ok</v>
      </c>
      <c r="F35" s="17" t="str">
        <f t="shared" si="5"/>
        <v>ok</v>
      </c>
      <c r="G35" s="17" t="str">
        <f t="shared" si="5"/>
        <v xml:space="preserve"> </v>
      </c>
      <c r="H35" s="17" t="str">
        <f t="shared" si="5"/>
        <v>ok</v>
      </c>
      <c r="I35" s="17" t="str">
        <f t="shared" si="5"/>
        <v>ok</v>
      </c>
      <c r="J35" s="17" t="str">
        <f t="shared" si="5"/>
        <v xml:space="preserve"> </v>
      </c>
      <c r="K35" s="17" t="str">
        <f t="shared" si="5"/>
        <v xml:space="preserve"> </v>
      </c>
      <c r="L35" s="17" t="str">
        <f t="shared" si="5"/>
        <v>ok</v>
      </c>
      <c r="M35" s="17" t="s">
        <v>757</v>
      </c>
      <c r="N35" s="99"/>
    </row>
    <row r="36" spans="1:14" x14ac:dyDescent="0.25">
      <c r="A36">
        <v>14</v>
      </c>
      <c r="B36" s="17" t="str">
        <f t="shared" si="3"/>
        <v>ok</v>
      </c>
      <c r="C36" s="17" t="str">
        <f t="shared" si="3"/>
        <v>ok</v>
      </c>
      <c r="D36" s="17" t="str">
        <f t="shared" si="4"/>
        <v>ok</v>
      </c>
      <c r="E36" s="17" t="str">
        <f t="shared" si="5"/>
        <v>ok</v>
      </c>
      <c r="F36" s="17" t="str">
        <f t="shared" si="5"/>
        <v>ok</v>
      </c>
      <c r="G36" s="17" t="str">
        <f t="shared" si="5"/>
        <v>ok</v>
      </c>
      <c r="H36" s="17" t="str">
        <f t="shared" si="5"/>
        <v xml:space="preserve"> </v>
      </c>
      <c r="I36" s="17" t="str">
        <f t="shared" si="5"/>
        <v xml:space="preserve"> </v>
      </c>
      <c r="J36" s="17" t="str">
        <f t="shared" si="5"/>
        <v>ok</v>
      </c>
      <c r="K36" s="17" t="str">
        <f t="shared" si="5"/>
        <v>ok</v>
      </c>
      <c r="L36" s="17" t="str">
        <f t="shared" si="5"/>
        <v>ok</v>
      </c>
      <c r="M36" s="17" t="s">
        <v>757</v>
      </c>
      <c r="N36" s="99"/>
    </row>
    <row r="37" spans="1:14" x14ac:dyDescent="0.25">
      <c r="B37" t="str">
        <f>IF(AND(ISBLANK(O19)=TRUE,ISBLANK(B19)=TRUE)," ",IF(O19=B19,"ok","PROBLEME"))</f>
        <v xml:space="preserve"> </v>
      </c>
    </row>
    <row r="39" spans="1:14" s="23" customFormat="1" ht="41.25" customHeight="1" x14ac:dyDescent="0.25"/>
  </sheetData>
  <conditionalFormatting sqref="B3">
    <cfRule type="duplicateValues" dxfId="18" priority="3"/>
  </conditionalFormatting>
  <conditionalFormatting sqref="B21">
    <cfRule type="duplicateValues" dxfId="17" priority="2"/>
  </conditionalFormatting>
  <conditionalFormatting sqref="O247:O1048576 O1:O9 B1:B2 B247:B1048576 B4:B8 B11:B20 O11:O19">
    <cfRule type="duplicateValues" dxfId="16" priority="14"/>
  </conditionalFormatting>
  <conditionalFormatting sqref="O10">
    <cfRule type="duplicateValues" dxfId="15" priority="1"/>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'Ref listes'!$C$5:$C$28</xm:f>
          </x14:formula1>
          <xm:sqref>P15:P18</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2:Y248"/>
  <sheetViews>
    <sheetView topLeftCell="D16" zoomScale="55" zoomScaleNormal="55" workbookViewId="0">
      <selection activeCell="U35" sqref="U35:U37"/>
    </sheetView>
  </sheetViews>
  <sheetFormatPr baseColWidth="10" defaultRowHeight="15" x14ac:dyDescent="0.25"/>
  <cols>
    <col min="1" max="1" width="4.28515625" bestFit="1" customWidth="1"/>
    <col min="2" max="2" width="24.140625" bestFit="1" customWidth="1"/>
    <col min="3" max="3" width="18.85546875" customWidth="1"/>
    <col min="5" max="5" width="14.7109375" bestFit="1" customWidth="1"/>
    <col min="6" max="6" width="14" customWidth="1"/>
    <col min="7" max="7" width="15.85546875" customWidth="1"/>
    <col min="8" max="8" width="17.42578125" customWidth="1"/>
    <col min="9" max="9" width="14.140625" customWidth="1"/>
    <col min="10" max="10" width="18.42578125" customWidth="1"/>
    <col min="11" max="11" width="20" customWidth="1"/>
    <col min="16" max="16" width="13.140625" customWidth="1"/>
    <col min="17" max="17" width="17.42578125" style="21" bestFit="1" customWidth="1"/>
    <col min="18" max="18" width="15.28515625" style="21" customWidth="1"/>
    <col min="19" max="20" width="15.140625" style="63" customWidth="1"/>
    <col min="21" max="21" width="22.28515625" style="49" bestFit="1" customWidth="1"/>
    <col min="22" max="22" width="19.85546875" style="49" customWidth="1"/>
    <col min="23" max="23" width="15.5703125" style="49" customWidth="1"/>
    <col min="24" max="24" width="11.5703125" style="44" customWidth="1"/>
    <col min="25" max="25" width="16.140625" customWidth="1"/>
  </cols>
  <sheetData>
    <row r="2" spans="1:25" ht="60" x14ac:dyDescent="0.25">
      <c r="B2" t="s">
        <v>693</v>
      </c>
      <c r="C2" t="s">
        <v>694</v>
      </c>
      <c r="D2" t="s">
        <v>695</v>
      </c>
      <c r="E2" t="s">
        <v>696</v>
      </c>
      <c r="F2" t="s">
        <v>697</v>
      </c>
      <c r="G2" t="s">
        <v>733</v>
      </c>
      <c r="H2" t="s">
        <v>734</v>
      </c>
      <c r="I2" t="s">
        <v>735</v>
      </c>
      <c r="J2" t="s">
        <v>736</v>
      </c>
      <c r="K2" t="s">
        <v>738</v>
      </c>
      <c r="N2" s="30" t="s">
        <v>491</v>
      </c>
      <c r="O2" s="31" t="s">
        <v>1</v>
      </c>
      <c r="P2" s="31" t="s">
        <v>174</v>
      </c>
      <c r="Q2" s="33" t="s">
        <v>628</v>
      </c>
      <c r="R2" s="34" t="s">
        <v>630</v>
      </c>
      <c r="S2" s="61" t="s">
        <v>658</v>
      </c>
      <c r="T2" s="61" t="s">
        <v>659</v>
      </c>
      <c r="U2" s="45" t="s">
        <v>643</v>
      </c>
      <c r="V2" s="45" t="s">
        <v>652</v>
      </c>
      <c r="W2" s="45" t="s">
        <v>655</v>
      </c>
      <c r="X2" s="42" t="s">
        <v>662</v>
      </c>
      <c r="Y2" s="30" t="s">
        <v>175</v>
      </c>
    </row>
    <row r="3" spans="1:25" x14ac:dyDescent="0.25">
      <c r="A3">
        <v>1</v>
      </c>
      <c r="B3" t="s">
        <v>739</v>
      </c>
      <c r="C3" t="s">
        <v>127</v>
      </c>
      <c r="D3" t="s">
        <v>124</v>
      </c>
      <c r="E3" s="86">
        <v>11347842</v>
      </c>
      <c r="F3" s="86">
        <v>1695708</v>
      </c>
      <c r="G3" s="87"/>
      <c r="H3" s="87">
        <v>2877</v>
      </c>
      <c r="I3" s="87">
        <v>323123</v>
      </c>
      <c r="J3" s="87"/>
      <c r="K3" s="96">
        <v>100</v>
      </c>
      <c r="L3" s="86"/>
      <c r="N3" s="6" t="s">
        <v>739</v>
      </c>
      <c r="O3" s="5" t="s">
        <v>127</v>
      </c>
      <c r="P3" s="6" t="s">
        <v>124</v>
      </c>
      <c r="Q3" s="19">
        <v>11347842</v>
      </c>
      <c r="R3" s="20">
        <v>1695708</v>
      </c>
      <c r="S3" s="64"/>
      <c r="T3" s="64">
        <v>2877</v>
      </c>
      <c r="U3" s="46">
        <v>323123</v>
      </c>
      <c r="V3" s="46"/>
      <c r="W3" s="47"/>
      <c r="X3" s="43">
        <v>100</v>
      </c>
      <c r="Y3" s="13">
        <v>2015</v>
      </c>
    </row>
    <row r="4" spans="1:25" x14ac:dyDescent="0.25">
      <c r="A4">
        <v>2</v>
      </c>
      <c r="B4" t="s">
        <v>740</v>
      </c>
      <c r="C4" t="s">
        <v>136</v>
      </c>
      <c r="D4" t="s">
        <v>133</v>
      </c>
      <c r="E4" s="86">
        <v>12812200</v>
      </c>
      <c r="F4" s="86">
        <v>4591000</v>
      </c>
      <c r="G4" s="87"/>
      <c r="H4" s="87">
        <v>10300</v>
      </c>
      <c r="I4" s="87">
        <v>69648</v>
      </c>
      <c r="J4" s="87"/>
      <c r="K4" s="96">
        <v>100</v>
      </c>
      <c r="L4" s="86"/>
      <c r="N4" s="6" t="s">
        <v>740</v>
      </c>
      <c r="O4" s="5" t="s">
        <v>136</v>
      </c>
      <c r="P4" s="6" t="s">
        <v>133</v>
      </c>
      <c r="Q4" s="19">
        <v>12812200</v>
      </c>
      <c r="R4" s="20">
        <v>4591000</v>
      </c>
      <c r="S4" s="64"/>
      <c r="T4" s="64">
        <v>10300</v>
      </c>
      <c r="U4" s="46">
        <v>69648</v>
      </c>
      <c r="V4" s="46"/>
      <c r="W4" s="47"/>
      <c r="X4" s="43">
        <v>100</v>
      </c>
      <c r="Y4" s="13">
        <v>2015</v>
      </c>
    </row>
    <row r="5" spans="1:25" x14ac:dyDescent="0.25">
      <c r="A5">
        <v>3</v>
      </c>
      <c r="B5" t="s">
        <v>747</v>
      </c>
      <c r="C5" t="s">
        <v>165</v>
      </c>
      <c r="D5" t="s">
        <v>163</v>
      </c>
      <c r="E5" s="86">
        <v>14695974.369999999</v>
      </c>
      <c r="F5" s="86">
        <v>5321429</v>
      </c>
      <c r="G5" s="87">
        <v>14027</v>
      </c>
      <c r="H5" s="87"/>
      <c r="I5" s="87"/>
      <c r="J5" s="87">
        <v>0</v>
      </c>
      <c r="K5" s="96">
        <v>80</v>
      </c>
      <c r="L5" s="86"/>
      <c r="N5" s="6" t="s">
        <v>747</v>
      </c>
      <c r="O5" s="5" t="s">
        <v>165</v>
      </c>
      <c r="P5" s="6" t="s">
        <v>163</v>
      </c>
      <c r="Q5" s="19">
        <v>14695974.369999999</v>
      </c>
      <c r="R5" s="20">
        <v>5321429</v>
      </c>
      <c r="S5" s="64">
        <v>14027</v>
      </c>
      <c r="T5" s="64"/>
      <c r="U5" s="46"/>
      <c r="V5" s="46">
        <v>0</v>
      </c>
      <c r="W5" s="47"/>
      <c r="X5" s="43">
        <v>80</v>
      </c>
      <c r="Y5" s="13">
        <v>2015</v>
      </c>
    </row>
    <row r="6" spans="1:25" x14ac:dyDescent="0.25">
      <c r="A6">
        <v>4</v>
      </c>
      <c r="B6" t="s">
        <v>744</v>
      </c>
      <c r="C6" t="s">
        <v>149</v>
      </c>
      <c r="D6" t="s">
        <v>146</v>
      </c>
      <c r="E6" s="86">
        <v>139122</v>
      </c>
      <c r="F6" s="86">
        <v>68412</v>
      </c>
      <c r="G6" s="87">
        <v>240</v>
      </c>
      <c r="H6" s="87"/>
      <c r="I6" s="87"/>
      <c r="J6" s="87">
        <v>548</v>
      </c>
      <c r="K6" s="96">
        <v>78</v>
      </c>
      <c r="L6" s="86"/>
      <c r="N6" s="6" t="s">
        <v>744</v>
      </c>
      <c r="O6" s="5" t="s">
        <v>149</v>
      </c>
      <c r="P6" s="6" t="s">
        <v>146</v>
      </c>
      <c r="Q6" s="19">
        <v>139122</v>
      </c>
      <c r="R6" s="20">
        <v>68412</v>
      </c>
      <c r="S6" s="64">
        <v>240</v>
      </c>
      <c r="T6" s="64"/>
      <c r="U6" s="46"/>
      <c r="V6" s="46">
        <v>548</v>
      </c>
      <c r="W6" s="47"/>
      <c r="X6" s="43">
        <v>78</v>
      </c>
      <c r="Y6" s="13">
        <v>2015</v>
      </c>
    </row>
    <row r="7" spans="1:25" x14ac:dyDescent="0.25">
      <c r="A7">
        <v>5</v>
      </c>
      <c r="B7" t="s">
        <v>706</v>
      </c>
      <c r="C7" t="s">
        <v>38</v>
      </c>
      <c r="D7" t="s">
        <v>35</v>
      </c>
      <c r="E7" s="86">
        <v>700000</v>
      </c>
      <c r="F7" s="86">
        <v>420000</v>
      </c>
      <c r="G7" s="87"/>
      <c r="H7" s="87">
        <v>1000</v>
      </c>
      <c r="I7" s="87">
        <v>25000</v>
      </c>
      <c r="J7" s="87"/>
      <c r="K7" s="96">
        <v>100</v>
      </c>
      <c r="L7" s="86"/>
      <c r="N7" s="6" t="s">
        <v>706</v>
      </c>
      <c r="O7" s="5" t="s">
        <v>38</v>
      </c>
      <c r="P7" s="6" t="s">
        <v>35</v>
      </c>
      <c r="Q7" s="19">
        <v>700000</v>
      </c>
      <c r="R7" s="20">
        <v>420000</v>
      </c>
      <c r="S7" s="64"/>
      <c r="T7" s="64">
        <v>1000</v>
      </c>
      <c r="U7" s="46">
        <v>25000</v>
      </c>
      <c r="V7" s="46"/>
      <c r="W7" s="47"/>
      <c r="X7" s="43">
        <v>100</v>
      </c>
      <c r="Y7" s="13">
        <v>2015</v>
      </c>
    </row>
    <row r="8" spans="1:25" x14ac:dyDescent="0.25">
      <c r="A8">
        <v>6</v>
      </c>
      <c r="B8" t="s">
        <v>741</v>
      </c>
      <c r="C8" t="s">
        <v>121</v>
      </c>
      <c r="D8" t="s">
        <v>118</v>
      </c>
      <c r="E8" s="86">
        <v>5915323</v>
      </c>
      <c r="F8" s="86">
        <v>1900000</v>
      </c>
      <c r="G8" s="87"/>
      <c r="H8" s="87">
        <v>9060</v>
      </c>
      <c r="I8" s="87">
        <v>29900</v>
      </c>
      <c r="J8" s="87"/>
      <c r="K8" s="96">
        <v>80</v>
      </c>
      <c r="L8" s="86"/>
      <c r="N8" s="6" t="s">
        <v>741</v>
      </c>
      <c r="O8" s="5" t="s">
        <v>121</v>
      </c>
      <c r="P8" s="6" t="s">
        <v>118</v>
      </c>
      <c r="Q8" s="19">
        <v>5915323</v>
      </c>
      <c r="R8" s="20">
        <v>1900000</v>
      </c>
      <c r="S8" s="64"/>
      <c r="T8" s="64">
        <v>9060</v>
      </c>
      <c r="U8" s="46">
        <v>29900</v>
      </c>
      <c r="V8" s="46"/>
      <c r="W8" s="47"/>
      <c r="X8" s="43">
        <v>80</v>
      </c>
      <c r="Y8" s="13">
        <v>2015</v>
      </c>
    </row>
    <row r="9" spans="1:25" x14ac:dyDescent="0.25">
      <c r="A9">
        <v>7</v>
      </c>
      <c r="B9" t="s">
        <v>354</v>
      </c>
      <c r="C9" t="s">
        <v>355</v>
      </c>
      <c r="D9" t="s">
        <v>356</v>
      </c>
      <c r="E9" s="86">
        <v>8015346.8700000001</v>
      </c>
      <c r="F9" s="86">
        <v>3024561</v>
      </c>
      <c r="G9" s="87">
        <v>5555</v>
      </c>
      <c r="H9" s="87"/>
      <c r="I9" s="87"/>
      <c r="J9" s="87">
        <v>15732</v>
      </c>
      <c r="K9" s="96">
        <v>69</v>
      </c>
      <c r="L9" s="86"/>
      <c r="N9" s="28" t="s">
        <v>354</v>
      </c>
      <c r="O9" s="28" t="s">
        <v>355</v>
      </c>
      <c r="P9" s="28" t="s">
        <v>356</v>
      </c>
      <c r="Q9" s="19">
        <v>8015346.8700000001</v>
      </c>
      <c r="R9" s="19">
        <v>3024561</v>
      </c>
      <c r="S9" s="62">
        <v>5555</v>
      </c>
      <c r="T9" s="62"/>
      <c r="U9" s="48"/>
      <c r="V9" s="48">
        <v>15732</v>
      </c>
      <c r="W9" s="48">
        <v>21017</v>
      </c>
      <c r="X9" s="43">
        <v>69</v>
      </c>
      <c r="Y9" s="28">
        <v>2016</v>
      </c>
    </row>
    <row r="10" spans="1:25" x14ac:dyDescent="0.25">
      <c r="A10">
        <v>8</v>
      </c>
      <c r="B10" t="s">
        <v>745</v>
      </c>
      <c r="C10" t="s">
        <v>155</v>
      </c>
      <c r="D10" t="s">
        <v>749</v>
      </c>
      <c r="E10" s="86">
        <v>4659000</v>
      </c>
      <c r="F10" s="86">
        <v>724574</v>
      </c>
      <c r="G10" s="87">
        <v>2350</v>
      </c>
      <c r="H10" s="87"/>
      <c r="I10" s="87"/>
      <c r="J10" s="87">
        <v>7800</v>
      </c>
      <c r="K10" s="96">
        <v>60</v>
      </c>
      <c r="L10" s="86"/>
      <c r="N10" s="6" t="s">
        <v>745</v>
      </c>
      <c r="O10" s="5" t="s">
        <v>155</v>
      </c>
      <c r="P10" s="6" t="s">
        <v>152</v>
      </c>
      <c r="Q10" s="19">
        <v>4659000</v>
      </c>
      <c r="R10" s="20">
        <v>724574</v>
      </c>
      <c r="S10" s="64">
        <v>2350</v>
      </c>
      <c r="T10" s="64"/>
      <c r="U10" s="46"/>
      <c r="V10" s="46">
        <v>7800</v>
      </c>
      <c r="W10" s="47"/>
      <c r="X10" s="43">
        <v>60</v>
      </c>
      <c r="Y10" s="13">
        <v>2015</v>
      </c>
    </row>
    <row r="11" spans="1:25" x14ac:dyDescent="0.25">
      <c r="A11">
        <v>9</v>
      </c>
      <c r="B11" t="s">
        <v>746</v>
      </c>
      <c r="C11" t="s">
        <v>160</v>
      </c>
      <c r="D11" t="s">
        <v>158</v>
      </c>
      <c r="E11" s="86">
        <v>2957337</v>
      </c>
      <c r="F11" s="86">
        <v>498960</v>
      </c>
      <c r="G11" s="87">
        <v>1848</v>
      </c>
      <c r="H11" s="87"/>
      <c r="I11" s="87"/>
      <c r="J11" s="87">
        <v>8030</v>
      </c>
      <c r="K11" s="96">
        <v>57</v>
      </c>
      <c r="L11" s="86"/>
      <c r="N11" s="6" t="s">
        <v>746</v>
      </c>
      <c r="O11" s="5" t="s">
        <v>160</v>
      </c>
      <c r="P11" s="6" t="s">
        <v>158</v>
      </c>
      <c r="Q11" s="19">
        <v>2957337</v>
      </c>
      <c r="R11" s="20">
        <v>498960</v>
      </c>
      <c r="S11" s="64">
        <v>1848</v>
      </c>
      <c r="T11" s="64"/>
      <c r="U11" s="46"/>
      <c r="V11" s="46">
        <v>8030</v>
      </c>
      <c r="W11" s="47"/>
      <c r="X11" s="43">
        <v>57</v>
      </c>
      <c r="Y11" s="13">
        <v>2015</v>
      </c>
    </row>
    <row r="12" spans="1:25" x14ac:dyDescent="0.25">
      <c r="A12">
        <v>10</v>
      </c>
      <c r="B12" t="s">
        <v>712</v>
      </c>
      <c r="C12" t="s">
        <v>65</v>
      </c>
      <c r="D12" t="s">
        <v>62</v>
      </c>
      <c r="E12" s="86">
        <v>4584410</v>
      </c>
      <c r="F12" s="86">
        <v>1120980</v>
      </c>
      <c r="G12" s="87">
        <v>14150</v>
      </c>
      <c r="H12" s="87"/>
      <c r="I12" s="87"/>
      <c r="J12" s="87">
        <v>87139</v>
      </c>
      <c r="K12" s="96">
        <v>53</v>
      </c>
      <c r="L12" s="86"/>
      <c r="N12" s="6" t="s">
        <v>712</v>
      </c>
      <c r="O12" s="5" t="s">
        <v>65</v>
      </c>
      <c r="P12" s="6" t="s">
        <v>62</v>
      </c>
      <c r="Q12" s="19">
        <v>4584410</v>
      </c>
      <c r="R12" s="20">
        <v>1120980</v>
      </c>
      <c r="S12" s="64">
        <v>14150</v>
      </c>
      <c r="T12" s="64"/>
      <c r="U12" s="46"/>
      <c r="V12" s="46">
        <v>87139</v>
      </c>
      <c r="W12" s="47"/>
      <c r="X12" s="43">
        <v>53</v>
      </c>
      <c r="Y12" s="13">
        <v>2015</v>
      </c>
    </row>
    <row r="13" spans="1:25" x14ac:dyDescent="0.25">
      <c r="A13">
        <v>11</v>
      </c>
      <c r="B13" t="s">
        <v>458</v>
      </c>
      <c r="C13" t="s">
        <v>459</v>
      </c>
      <c r="D13" t="s">
        <v>374</v>
      </c>
      <c r="E13" s="86">
        <v>6195256.4900000002</v>
      </c>
      <c r="F13" s="86">
        <v>1095333</v>
      </c>
      <c r="G13" s="87">
        <v>5569</v>
      </c>
      <c r="H13" s="87"/>
      <c r="I13" s="87"/>
      <c r="J13" s="87">
        <v>18102</v>
      </c>
      <c r="K13" s="96">
        <v>90</v>
      </c>
      <c r="L13" s="86"/>
      <c r="N13" s="4" t="s">
        <v>458</v>
      </c>
      <c r="O13" s="4" t="s">
        <v>459</v>
      </c>
      <c r="P13" s="4" t="s">
        <v>374</v>
      </c>
      <c r="Q13" s="19">
        <v>6195256.4900000002</v>
      </c>
      <c r="R13" s="19">
        <v>1095333</v>
      </c>
      <c r="S13" s="64">
        <v>5569</v>
      </c>
      <c r="T13" s="64"/>
      <c r="U13" s="46"/>
      <c r="V13" s="46">
        <v>18102</v>
      </c>
      <c r="W13" s="46"/>
      <c r="X13" s="43">
        <v>90</v>
      </c>
      <c r="Y13" s="28">
        <v>2017</v>
      </c>
    </row>
    <row r="14" spans="1:25" x14ac:dyDescent="0.25">
      <c r="A14">
        <v>12</v>
      </c>
      <c r="B14" t="s">
        <v>742</v>
      </c>
      <c r="C14" t="s">
        <v>143</v>
      </c>
      <c r="D14" t="s">
        <v>743</v>
      </c>
      <c r="E14" s="86">
        <v>194876</v>
      </c>
      <c r="F14" s="86">
        <v>120240</v>
      </c>
      <c r="G14" s="87"/>
      <c r="H14" s="87">
        <v>387</v>
      </c>
      <c r="I14" s="87">
        <v>893.3</v>
      </c>
      <c r="J14" s="87"/>
      <c r="K14" s="96">
        <v>100</v>
      </c>
      <c r="L14" s="86"/>
      <c r="N14" s="6" t="s">
        <v>742</v>
      </c>
      <c r="O14" s="5" t="s">
        <v>143</v>
      </c>
      <c r="P14" s="6" t="s">
        <v>140</v>
      </c>
      <c r="Q14" s="19">
        <v>194876</v>
      </c>
      <c r="R14" s="20">
        <v>120240</v>
      </c>
      <c r="S14" s="64"/>
      <c r="T14" s="64">
        <v>387</v>
      </c>
      <c r="U14" s="46">
        <v>893.3</v>
      </c>
      <c r="V14" s="46"/>
      <c r="W14" s="47"/>
      <c r="X14" s="43">
        <v>100</v>
      </c>
      <c r="Y14" s="13">
        <v>2015</v>
      </c>
    </row>
    <row r="15" spans="1:25" x14ac:dyDescent="0.25">
      <c r="A15">
        <v>13</v>
      </c>
      <c r="B15" t="s">
        <v>748</v>
      </c>
      <c r="C15" t="s">
        <v>170</v>
      </c>
      <c r="D15" t="s">
        <v>750</v>
      </c>
      <c r="E15" s="86">
        <v>500000</v>
      </c>
      <c r="F15" s="86">
        <v>156000</v>
      </c>
      <c r="G15" s="87">
        <v>500</v>
      </c>
      <c r="H15" s="87"/>
      <c r="I15" s="87"/>
      <c r="J15" s="87">
        <v>970</v>
      </c>
      <c r="K15" s="96">
        <v>100</v>
      </c>
      <c r="L15" s="86"/>
      <c r="N15" s="17" t="s">
        <v>748</v>
      </c>
      <c r="O15" s="17" t="s">
        <v>170</v>
      </c>
      <c r="P15" s="17" t="s">
        <v>167</v>
      </c>
      <c r="Q15" s="19">
        <v>500000</v>
      </c>
      <c r="R15" s="19">
        <v>156000</v>
      </c>
      <c r="S15" s="62">
        <v>500</v>
      </c>
      <c r="T15" s="62"/>
      <c r="U15" s="48"/>
      <c r="V15" s="48">
        <v>970</v>
      </c>
      <c r="W15" s="48"/>
      <c r="X15" s="43">
        <v>100</v>
      </c>
      <c r="Y15" s="13">
        <v>2015</v>
      </c>
    </row>
    <row r="16" spans="1:25" x14ac:dyDescent="0.25">
      <c r="A16">
        <v>14</v>
      </c>
      <c r="B16" t="s">
        <v>371</v>
      </c>
      <c r="C16" t="s">
        <v>372</v>
      </c>
      <c r="D16" t="s">
        <v>373</v>
      </c>
      <c r="E16" s="86">
        <v>1254074</v>
      </c>
      <c r="F16" s="86">
        <v>648000</v>
      </c>
      <c r="G16" s="87"/>
      <c r="H16" s="87">
        <v>600</v>
      </c>
      <c r="I16" s="87">
        <v>11000</v>
      </c>
      <c r="J16" s="87"/>
      <c r="K16" s="96">
        <v>100</v>
      </c>
      <c r="L16" s="86"/>
      <c r="N16" s="28" t="s">
        <v>371</v>
      </c>
      <c r="O16" s="28" t="s">
        <v>372</v>
      </c>
      <c r="P16" s="28" t="s">
        <v>373</v>
      </c>
      <c r="Q16" s="19">
        <v>1254074</v>
      </c>
      <c r="R16" s="19">
        <v>648000</v>
      </c>
      <c r="S16" s="62"/>
      <c r="T16" s="62">
        <v>600</v>
      </c>
      <c r="U16" s="48">
        <v>11000</v>
      </c>
      <c r="V16" s="48"/>
      <c r="W16" s="48"/>
      <c r="X16" s="43">
        <v>100</v>
      </c>
      <c r="Y16" s="28">
        <v>2016</v>
      </c>
    </row>
    <row r="17" spans="1:25" x14ac:dyDescent="0.25">
      <c r="A17">
        <v>15</v>
      </c>
      <c r="B17" t="s">
        <v>349</v>
      </c>
      <c r="C17" t="s">
        <v>350</v>
      </c>
      <c r="D17" t="s">
        <v>146</v>
      </c>
      <c r="E17" s="86">
        <v>220250</v>
      </c>
      <c r="F17" s="86">
        <v>106776</v>
      </c>
      <c r="G17" s="87">
        <v>360</v>
      </c>
      <c r="H17" s="87"/>
      <c r="I17" s="87"/>
      <c r="J17" s="87">
        <v>1155</v>
      </c>
      <c r="K17" s="96">
        <v>79</v>
      </c>
      <c r="L17" s="86"/>
      <c r="N17" s="28" t="s">
        <v>349</v>
      </c>
      <c r="O17" s="28" t="s">
        <v>350</v>
      </c>
      <c r="P17" s="28" t="s">
        <v>146</v>
      </c>
      <c r="Q17" s="19">
        <v>220250</v>
      </c>
      <c r="R17" s="19">
        <v>106776</v>
      </c>
      <c r="S17" s="62">
        <v>360</v>
      </c>
      <c r="T17" s="62"/>
      <c r="U17" s="48"/>
      <c r="V17" s="48">
        <v>1155</v>
      </c>
      <c r="W17" s="48">
        <v>1170</v>
      </c>
      <c r="X17" s="43">
        <v>79</v>
      </c>
      <c r="Y17" s="28">
        <v>2016</v>
      </c>
    </row>
    <row r="18" spans="1:25" x14ac:dyDescent="0.25">
      <c r="A18">
        <v>16</v>
      </c>
      <c r="B18" t="s">
        <v>352</v>
      </c>
      <c r="C18" t="s">
        <v>353</v>
      </c>
      <c r="D18" t="s">
        <v>146</v>
      </c>
      <c r="E18" s="86">
        <v>186000</v>
      </c>
      <c r="F18" s="86">
        <v>79266</v>
      </c>
      <c r="G18" s="87">
        <v>262</v>
      </c>
      <c r="H18" s="87"/>
      <c r="I18" s="87"/>
      <c r="J18" s="87">
        <v>588</v>
      </c>
      <c r="K18" s="96">
        <v>79</v>
      </c>
      <c r="L18" s="86"/>
      <c r="N18" s="28" t="s">
        <v>352</v>
      </c>
      <c r="O18" s="28" t="s">
        <v>353</v>
      </c>
      <c r="P18" s="28" t="s">
        <v>146</v>
      </c>
      <c r="Q18" s="19">
        <v>186000</v>
      </c>
      <c r="R18" s="19">
        <v>79266</v>
      </c>
      <c r="S18" s="62">
        <v>262</v>
      </c>
      <c r="T18" s="62"/>
      <c r="U18" s="48"/>
      <c r="V18" s="48">
        <v>588</v>
      </c>
      <c r="W18" s="48">
        <v>745</v>
      </c>
      <c r="X18" s="43">
        <v>79</v>
      </c>
      <c r="Y18" s="28">
        <v>2016</v>
      </c>
    </row>
    <row r="19" spans="1:25" x14ac:dyDescent="0.25">
      <c r="A19">
        <v>17</v>
      </c>
      <c r="B19" t="s">
        <v>421</v>
      </c>
      <c r="C19" t="s">
        <v>422</v>
      </c>
      <c r="D19" t="s">
        <v>423</v>
      </c>
      <c r="E19" s="86">
        <v>984977</v>
      </c>
      <c r="F19" s="86">
        <v>240000</v>
      </c>
      <c r="G19" s="87"/>
      <c r="H19" s="87">
        <v>2623</v>
      </c>
      <c r="I19" s="87">
        <v>4771</v>
      </c>
      <c r="J19" s="87"/>
      <c r="K19" s="96">
        <v>94</v>
      </c>
      <c r="L19" s="86"/>
      <c r="N19" s="4" t="s">
        <v>421</v>
      </c>
      <c r="O19" s="4" t="s">
        <v>422</v>
      </c>
      <c r="P19" s="4" t="s">
        <v>423</v>
      </c>
      <c r="Q19" s="19">
        <v>984977</v>
      </c>
      <c r="R19" s="19">
        <v>240000</v>
      </c>
      <c r="S19" s="64"/>
      <c r="T19" s="64">
        <v>2623</v>
      </c>
      <c r="U19" s="46">
        <v>4771</v>
      </c>
      <c r="V19" s="46"/>
      <c r="W19" s="46"/>
      <c r="X19" s="43">
        <v>94</v>
      </c>
      <c r="Y19" s="28">
        <v>2017</v>
      </c>
    </row>
    <row r="20" spans="1:25" x14ac:dyDescent="0.25">
      <c r="A20">
        <v>18</v>
      </c>
      <c r="B20" t="s">
        <v>466</v>
      </c>
      <c r="C20" t="s">
        <v>467</v>
      </c>
      <c r="D20" t="s">
        <v>468</v>
      </c>
      <c r="E20" s="86">
        <v>4550206</v>
      </c>
      <c r="F20" s="86">
        <v>825000</v>
      </c>
      <c r="G20" s="87">
        <v>2990</v>
      </c>
      <c r="H20" s="87"/>
      <c r="I20" s="87"/>
      <c r="J20" s="87">
        <v>23100</v>
      </c>
      <c r="K20" s="96">
        <v>73</v>
      </c>
      <c r="L20" s="86"/>
      <c r="N20" s="4" t="s">
        <v>466</v>
      </c>
      <c r="O20" s="4" t="s">
        <v>467</v>
      </c>
      <c r="P20" s="4" t="s">
        <v>468</v>
      </c>
      <c r="Q20" s="19">
        <v>4550206</v>
      </c>
      <c r="R20" s="19">
        <v>825000</v>
      </c>
      <c r="S20" s="64">
        <v>2990</v>
      </c>
      <c r="T20" s="64"/>
      <c r="U20" s="46"/>
      <c r="V20" s="46">
        <v>23100</v>
      </c>
      <c r="W20" s="46"/>
      <c r="X20" s="43">
        <v>73</v>
      </c>
      <c r="Y20" s="28">
        <v>2017</v>
      </c>
    </row>
    <row r="21" spans="1:25" ht="15.75" thickBot="1" x14ac:dyDescent="0.3">
      <c r="A21">
        <v>19</v>
      </c>
      <c r="B21" t="s">
        <v>450</v>
      </c>
      <c r="C21" t="s">
        <v>451</v>
      </c>
      <c r="D21" t="s">
        <v>453</v>
      </c>
      <c r="E21" s="86">
        <v>353074</v>
      </c>
      <c r="F21" s="86">
        <v>133700</v>
      </c>
      <c r="G21" s="87">
        <v>350</v>
      </c>
      <c r="H21" s="87"/>
      <c r="I21" s="87"/>
      <c r="J21" s="87">
        <v>4651</v>
      </c>
      <c r="K21" s="96">
        <v>100</v>
      </c>
      <c r="L21" s="86"/>
      <c r="N21" s="4" t="s">
        <v>450</v>
      </c>
      <c r="O21" s="4" t="s">
        <v>451</v>
      </c>
      <c r="P21" s="4" t="s">
        <v>453</v>
      </c>
      <c r="Q21" s="19">
        <v>353074</v>
      </c>
      <c r="R21" s="19">
        <v>133700</v>
      </c>
      <c r="S21" s="64">
        <v>350</v>
      </c>
      <c r="T21" s="64"/>
      <c r="U21" s="152"/>
      <c r="V21" s="46">
        <v>4651</v>
      </c>
      <c r="W21" s="46"/>
      <c r="X21" s="43">
        <v>100</v>
      </c>
      <c r="Y21" s="28">
        <v>2017</v>
      </c>
    </row>
    <row r="22" spans="1:25" s="141" customFormat="1" ht="15.75" thickBot="1" x14ac:dyDescent="0.3">
      <c r="A22" s="141">
        <v>20</v>
      </c>
      <c r="B22" s="141" t="s">
        <v>365</v>
      </c>
      <c r="C22" s="141" t="s">
        <v>366</v>
      </c>
      <c r="D22" s="141" t="s">
        <v>196</v>
      </c>
      <c r="E22" s="142">
        <v>1955000</v>
      </c>
      <c r="F22" s="142">
        <v>1173000</v>
      </c>
      <c r="G22" s="143"/>
      <c r="H22" s="143">
        <v>1040</v>
      </c>
      <c r="I22" s="155">
        <v>60357</v>
      </c>
      <c r="J22" s="143"/>
      <c r="K22" s="144">
        <v>76</v>
      </c>
      <c r="L22" s="142"/>
      <c r="N22" s="145" t="s">
        <v>365</v>
      </c>
      <c r="O22" s="145" t="s">
        <v>366</v>
      </c>
      <c r="P22" s="145" t="s">
        <v>196</v>
      </c>
      <c r="Q22" s="146">
        <v>1955000</v>
      </c>
      <c r="R22" s="146">
        <v>1173000</v>
      </c>
      <c r="S22" s="147"/>
      <c r="T22" s="150">
        <v>1040</v>
      </c>
      <c r="U22" s="154">
        <v>38779</v>
      </c>
      <c r="V22" s="151"/>
      <c r="W22" s="148"/>
      <c r="X22" s="149">
        <v>76</v>
      </c>
      <c r="Y22" s="145">
        <v>2016</v>
      </c>
    </row>
    <row r="23" spans="1:25" x14ac:dyDescent="0.25">
      <c r="A23">
        <v>21</v>
      </c>
      <c r="B23" t="s">
        <v>471</v>
      </c>
      <c r="C23" t="s">
        <v>472</v>
      </c>
      <c r="D23" t="s">
        <v>473</v>
      </c>
      <c r="E23" s="86">
        <v>22784424</v>
      </c>
      <c r="F23" s="86">
        <v>2000000</v>
      </c>
      <c r="G23" s="87">
        <v>19457</v>
      </c>
      <c r="H23" s="87"/>
      <c r="I23" s="87"/>
      <c r="J23" s="87">
        <v>108217</v>
      </c>
      <c r="K23" s="96">
        <v>85</v>
      </c>
      <c r="L23" s="86"/>
      <c r="N23" s="4" t="s">
        <v>471</v>
      </c>
      <c r="O23" s="4" t="s">
        <v>472</v>
      </c>
      <c r="P23" s="4" t="s">
        <v>473</v>
      </c>
      <c r="Q23" s="19">
        <v>22784424</v>
      </c>
      <c r="R23" s="19">
        <v>2000000</v>
      </c>
      <c r="S23" s="64">
        <v>19457</v>
      </c>
      <c r="T23" s="64"/>
      <c r="U23" s="153"/>
      <c r="V23" s="46">
        <v>108217</v>
      </c>
      <c r="W23" s="46"/>
      <c r="X23" s="43">
        <v>85</v>
      </c>
      <c r="Y23" s="28">
        <v>2017</v>
      </c>
    </row>
    <row r="24" spans="1:25" x14ac:dyDescent="0.25">
      <c r="A24">
        <v>22</v>
      </c>
      <c r="B24" t="s">
        <v>439</v>
      </c>
      <c r="C24" t="s">
        <v>440</v>
      </c>
      <c r="D24" t="s">
        <v>442</v>
      </c>
      <c r="E24" s="86">
        <v>38877832</v>
      </c>
      <c r="F24" s="86">
        <v>16325512</v>
      </c>
      <c r="G24" s="87"/>
      <c r="H24" s="87">
        <v>33170</v>
      </c>
      <c r="I24" s="87">
        <v>83145</v>
      </c>
      <c r="J24" s="87"/>
      <c r="K24" s="96">
        <v>83</v>
      </c>
      <c r="L24" s="86"/>
      <c r="N24" s="4" t="s">
        <v>439</v>
      </c>
      <c r="O24" s="4" t="s">
        <v>440</v>
      </c>
      <c r="P24" s="4" t="s">
        <v>442</v>
      </c>
      <c r="Q24" s="19">
        <v>38877832</v>
      </c>
      <c r="R24" s="19">
        <v>16325512</v>
      </c>
      <c r="S24" s="64"/>
      <c r="T24" s="64">
        <v>33170</v>
      </c>
      <c r="U24" s="46">
        <v>83145</v>
      </c>
      <c r="V24" s="46"/>
      <c r="W24" s="46"/>
      <c r="X24" s="43">
        <v>83</v>
      </c>
      <c r="Y24" s="28">
        <v>2017</v>
      </c>
    </row>
    <row r="25" spans="1:25" x14ac:dyDescent="0.25">
      <c r="A25">
        <v>23</v>
      </c>
      <c r="B25" t="s">
        <v>357</v>
      </c>
      <c r="C25" t="s">
        <v>358</v>
      </c>
      <c r="D25" t="s">
        <v>196</v>
      </c>
      <c r="E25" s="86">
        <v>133500</v>
      </c>
      <c r="F25" s="86">
        <v>17190</v>
      </c>
      <c r="G25" s="87">
        <v>265</v>
      </c>
      <c r="H25" s="87"/>
      <c r="I25" s="87"/>
      <c r="J25" s="87">
        <v>1200</v>
      </c>
      <c r="K25" s="96">
        <v>95</v>
      </c>
      <c r="L25" s="86"/>
      <c r="N25" s="28" t="s">
        <v>357</v>
      </c>
      <c r="O25" s="28" t="s">
        <v>358</v>
      </c>
      <c r="P25" s="28" t="s">
        <v>196</v>
      </c>
      <c r="Q25" s="19">
        <v>133500</v>
      </c>
      <c r="R25" s="19">
        <v>17190</v>
      </c>
      <c r="S25" s="62">
        <v>265</v>
      </c>
      <c r="T25" s="62"/>
      <c r="U25" s="48"/>
      <c r="V25" s="48">
        <v>1200</v>
      </c>
      <c r="W25" s="48">
        <v>1263</v>
      </c>
      <c r="X25" s="43">
        <v>95</v>
      </c>
      <c r="Y25" s="28">
        <v>2016</v>
      </c>
    </row>
    <row r="26" spans="1:25" s="157" customFormat="1" x14ac:dyDescent="0.25">
      <c r="A26" s="157">
        <v>24</v>
      </c>
      <c r="B26" s="157" t="s">
        <v>634</v>
      </c>
      <c r="C26" s="157" t="s">
        <v>635</v>
      </c>
      <c r="D26" s="157" t="s">
        <v>636</v>
      </c>
      <c r="E26" s="158">
        <v>178711843.86000001</v>
      </c>
      <c r="F26" s="158">
        <v>25051300</v>
      </c>
      <c r="G26" s="159">
        <v>38502</v>
      </c>
      <c r="H26" s="159"/>
      <c r="I26" s="159"/>
      <c r="J26" s="159">
        <v>308299</v>
      </c>
      <c r="K26" s="160">
        <v>33</v>
      </c>
      <c r="L26" s="158"/>
      <c r="N26" s="161" t="s">
        <v>634</v>
      </c>
      <c r="O26" s="161" t="s">
        <v>635</v>
      </c>
      <c r="P26" s="161" t="s">
        <v>636</v>
      </c>
      <c r="Q26" s="162">
        <v>63373958.540480003</v>
      </c>
      <c r="R26" s="162">
        <v>6826878.4000000004</v>
      </c>
      <c r="S26" s="163">
        <v>38502</v>
      </c>
      <c r="T26" s="163"/>
      <c r="U26" s="164">
        <v>113333.68</v>
      </c>
      <c r="V26" s="164">
        <v>308299</v>
      </c>
      <c r="W26" s="164"/>
      <c r="X26" s="165">
        <v>66</v>
      </c>
      <c r="Y26" s="166">
        <v>2017</v>
      </c>
    </row>
    <row r="27" spans="1:25" x14ac:dyDescent="0.25">
      <c r="A27">
        <v>25</v>
      </c>
      <c r="B27" t="s">
        <v>359</v>
      </c>
      <c r="C27" t="s">
        <v>360</v>
      </c>
      <c r="D27" t="s">
        <v>361</v>
      </c>
      <c r="E27" s="86">
        <v>943500</v>
      </c>
      <c r="F27" s="86">
        <v>405750</v>
      </c>
      <c r="G27" s="87">
        <v>1390</v>
      </c>
      <c r="H27" s="87"/>
      <c r="I27" s="87"/>
      <c r="J27" s="87">
        <v>1540</v>
      </c>
      <c r="K27" s="96">
        <v>50</v>
      </c>
      <c r="L27" s="86"/>
      <c r="N27" s="28" t="s">
        <v>359</v>
      </c>
      <c r="O27" s="28" t="s">
        <v>360</v>
      </c>
      <c r="P27" s="28" t="s">
        <v>361</v>
      </c>
      <c r="Q27" s="19">
        <v>943500</v>
      </c>
      <c r="R27" s="19">
        <v>405750</v>
      </c>
      <c r="S27" s="62">
        <v>1390</v>
      </c>
      <c r="T27" s="62"/>
      <c r="U27" s="48"/>
      <c r="V27" s="48">
        <v>1540</v>
      </c>
      <c r="W27" s="48">
        <v>3080</v>
      </c>
      <c r="X27" s="43">
        <v>50</v>
      </c>
      <c r="Y27" s="28">
        <v>2016</v>
      </c>
    </row>
    <row r="28" spans="1:25" x14ac:dyDescent="0.25">
      <c r="A28">
        <v>26</v>
      </c>
      <c r="B28" t="s">
        <v>362</v>
      </c>
      <c r="C28" t="s">
        <v>363</v>
      </c>
      <c r="D28" t="s">
        <v>364</v>
      </c>
      <c r="E28" s="86">
        <v>230212</v>
      </c>
      <c r="F28" s="86">
        <v>99320</v>
      </c>
      <c r="G28" s="87">
        <v>260</v>
      </c>
      <c r="H28" s="87"/>
      <c r="I28" s="87"/>
      <c r="J28" s="87">
        <v>2619</v>
      </c>
      <c r="K28" s="96">
        <v>79</v>
      </c>
      <c r="L28" s="86"/>
      <c r="N28" s="28" t="s">
        <v>362</v>
      </c>
      <c r="O28" s="28" t="s">
        <v>363</v>
      </c>
      <c r="P28" s="28" t="s">
        <v>364</v>
      </c>
      <c r="Q28" s="19">
        <v>230212</v>
      </c>
      <c r="R28" s="19">
        <v>99320</v>
      </c>
      <c r="S28" s="62">
        <v>260</v>
      </c>
      <c r="T28" s="62"/>
      <c r="U28" s="48"/>
      <c r="V28" s="48">
        <v>2619</v>
      </c>
      <c r="W28" s="48">
        <v>3330</v>
      </c>
      <c r="X28" s="43">
        <v>79</v>
      </c>
      <c r="Y28" s="28">
        <v>2016</v>
      </c>
    </row>
    <row r="29" spans="1:25" x14ac:dyDescent="0.25">
      <c r="A29">
        <v>27</v>
      </c>
      <c r="B29" t="s">
        <v>481</v>
      </c>
      <c r="C29" t="s">
        <v>482</v>
      </c>
      <c r="D29" t="s">
        <v>751</v>
      </c>
      <c r="E29" s="86">
        <v>3895422</v>
      </c>
      <c r="F29" s="86">
        <v>818887</v>
      </c>
      <c r="G29" s="87">
        <v>2482</v>
      </c>
      <c r="H29" s="87"/>
      <c r="I29" s="87"/>
      <c r="J29" s="87">
        <v>8431</v>
      </c>
      <c r="K29" s="96">
        <v>98</v>
      </c>
      <c r="N29" s="4" t="s">
        <v>481</v>
      </c>
      <c r="O29" s="4" t="s">
        <v>482</v>
      </c>
      <c r="P29" s="4" t="s">
        <v>485</v>
      </c>
      <c r="Q29" s="19">
        <v>3895422</v>
      </c>
      <c r="R29" s="19">
        <v>818887</v>
      </c>
      <c r="S29" s="64">
        <v>2482</v>
      </c>
      <c r="T29" s="64"/>
      <c r="U29" s="46"/>
      <c r="V29" s="46">
        <v>8431</v>
      </c>
      <c r="W29" s="46"/>
      <c r="X29" s="43">
        <v>98</v>
      </c>
      <c r="Y29" s="28">
        <v>2017</v>
      </c>
    </row>
    <row r="30" spans="1:25" x14ac:dyDescent="0.25">
      <c r="A30">
        <v>28</v>
      </c>
      <c r="B30" t="s">
        <v>639</v>
      </c>
      <c r="C30" t="s">
        <v>640</v>
      </c>
      <c r="D30" t="s">
        <v>642</v>
      </c>
      <c r="E30" s="86">
        <v>774123</v>
      </c>
      <c r="F30" s="86">
        <v>273000</v>
      </c>
      <c r="G30" s="87"/>
      <c r="H30" s="87">
        <v>839</v>
      </c>
      <c r="I30" s="87"/>
      <c r="J30" s="87"/>
      <c r="K30" s="96"/>
      <c r="N30" s="28" t="s">
        <v>639</v>
      </c>
      <c r="O30" s="4" t="s">
        <v>640</v>
      </c>
      <c r="P30" s="4" t="s">
        <v>642</v>
      </c>
      <c r="Q30" s="19">
        <v>774123</v>
      </c>
      <c r="R30" s="19">
        <v>273000</v>
      </c>
      <c r="S30" s="62"/>
      <c r="T30" s="62">
        <v>839</v>
      </c>
      <c r="U30" s="48"/>
      <c r="V30" s="48">
        <v>7678</v>
      </c>
      <c r="W30" s="48"/>
      <c r="X30" s="43"/>
      <c r="Y30" s="28">
        <v>2017</v>
      </c>
    </row>
    <row r="31" spans="1:25" x14ac:dyDescent="0.25">
      <c r="E31" s="86"/>
      <c r="F31" s="86"/>
      <c r="G31" s="87"/>
      <c r="H31" s="87"/>
      <c r="I31" s="87"/>
      <c r="J31" s="87"/>
      <c r="K31" s="96"/>
      <c r="L31" s="86"/>
      <c r="N31" s="89"/>
      <c r="O31" s="89"/>
      <c r="P31" s="89"/>
      <c r="Q31" s="90"/>
      <c r="R31" s="90"/>
      <c r="S31" s="97"/>
      <c r="T31" s="97"/>
      <c r="U31" s="91"/>
      <c r="V31" s="91"/>
      <c r="W31" s="91"/>
      <c r="X31" s="98"/>
    </row>
    <row r="32" spans="1:25" ht="75" x14ac:dyDescent="0.25">
      <c r="B32" s="30" t="s">
        <v>491</v>
      </c>
      <c r="C32" s="31" t="s">
        <v>1</v>
      </c>
      <c r="D32" s="31" t="s">
        <v>174</v>
      </c>
      <c r="E32" s="33" t="s">
        <v>628</v>
      </c>
      <c r="F32" s="34" t="s">
        <v>630</v>
      </c>
      <c r="G32" s="61" t="s">
        <v>658</v>
      </c>
      <c r="H32" s="61" t="s">
        <v>659</v>
      </c>
      <c r="I32" s="45" t="s">
        <v>643</v>
      </c>
      <c r="J32" s="45" t="s">
        <v>652</v>
      </c>
      <c r="K32" s="42" t="s">
        <v>662</v>
      </c>
      <c r="L32" s="86" t="s">
        <v>504</v>
      </c>
      <c r="P32" s="21"/>
      <c r="R32" s="63"/>
      <c r="T32" s="49"/>
      <c r="W32" s="44"/>
      <c r="X32"/>
    </row>
    <row r="33" spans="1:24" x14ac:dyDescent="0.25">
      <c r="A33">
        <v>1</v>
      </c>
      <c r="B33" s="17" t="str">
        <f t="shared" ref="B33:B42" si="0">IF(AND(ISBLANK(N3)=TRUE,ISBLANK(B3)=TRUE)," ",IF(N3=B3,"ok","PROBLEME"))</f>
        <v>ok</v>
      </c>
      <c r="C33" s="17" t="str">
        <f t="shared" ref="C33:C42" si="1">IF(AND(ISBLANK(O3)=TRUE,ISBLANK(C3)=TRUE)," ",IF(O3=C3,"ok","PROBLEME"))</f>
        <v>ok</v>
      </c>
      <c r="D33" s="17" t="str">
        <f t="shared" ref="D33:D42" si="2">IF(AND(ISBLANK(P3)=TRUE,ISBLANK(D3)=TRUE)," ",IF(P3=D3,"ok","PROBLEME"))</f>
        <v>ok</v>
      </c>
      <c r="E33" s="17" t="str">
        <f t="shared" ref="E33:E42" si="3">IF(AND(ISBLANK(Q3)=TRUE,ISBLANK(E3)=TRUE)," ",IF(Q3=E3,"ok","PROBLEME"))</f>
        <v>ok</v>
      </c>
      <c r="F33" s="17" t="str">
        <f t="shared" ref="F33:F42" si="4">IF(AND(ISBLANK(R3)=TRUE,ISBLANK(F3)=TRUE)," ",IF(R3=F3,"ok","PROBLEME"))</f>
        <v>ok</v>
      </c>
      <c r="G33" s="17" t="str">
        <f t="shared" ref="G33:G42" si="5">IF(AND(ISBLANK(S3)=TRUE,ISBLANK(G3)=TRUE)," ",IF(S3=G3,"ok","PROBLEME"))</f>
        <v xml:space="preserve"> </v>
      </c>
      <c r="H33" s="17" t="str">
        <f t="shared" ref="H33:H42" si="6">IF(AND(ISBLANK(T3)=TRUE,ISBLANK(H3)=TRUE)," ",IF(T3=H3,"ok","PROBLEME"))</f>
        <v>ok</v>
      </c>
      <c r="I33" s="17" t="str">
        <f t="shared" ref="I33:I42" si="7">IF(AND(ISBLANK(U3)=TRUE,ISBLANK(I3)=TRUE)," ",IF(U3=I3,"ok","PROBLEME"))</f>
        <v>ok</v>
      </c>
      <c r="J33" s="17" t="str">
        <f t="shared" ref="J33:J42" si="8">IF(AND(ISBLANK(V3)=TRUE,ISBLANK(J3)=TRUE)," ",IF(V3=J3,"ok","PROBLEME"))</f>
        <v xml:space="preserve"> </v>
      </c>
      <c r="K33" s="17" t="str">
        <f t="shared" ref="K33:K42" si="9">IF(AND(ISBLANK(X3)=TRUE,ISBLANK(K3)=TRUE)," ",IF(X3=K3,"ok","PROBLEME"))</f>
        <v>ok</v>
      </c>
      <c r="L33" s="86" t="s">
        <v>757</v>
      </c>
      <c r="P33" s="21"/>
      <c r="R33" s="63"/>
      <c r="T33" s="49"/>
      <c r="W33" s="44"/>
      <c r="X33"/>
    </row>
    <row r="34" spans="1:24" x14ac:dyDescent="0.25">
      <c r="A34">
        <v>2</v>
      </c>
      <c r="B34" s="17" t="str">
        <f t="shared" si="0"/>
        <v>ok</v>
      </c>
      <c r="C34" s="17" t="str">
        <f t="shared" si="1"/>
        <v>ok</v>
      </c>
      <c r="D34" s="17" t="str">
        <f t="shared" si="2"/>
        <v>ok</v>
      </c>
      <c r="E34" s="17" t="str">
        <f t="shared" si="3"/>
        <v>ok</v>
      </c>
      <c r="F34" s="17" t="str">
        <f t="shared" si="4"/>
        <v>ok</v>
      </c>
      <c r="G34" s="17" t="str">
        <f t="shared" si="5"/>
        <v xml:space="preserve"> </v>
      </c>
      <c r="H34" s="17" t="str">
        <f t="shared" si="6"/>
        <v>ok</v>
      </c>
      <c r="I34" s="17" t="str">
        <f t="shared" si="7"/>
        <v>ok</v>
      </c>
      <c r="J34" s="17" t="str">
        <f t="shared" si="8"/>
        <v xml:space="preserve"> </v>
      </c>
      <c r="K34" s="17" t="str">
        <f t="shared" si="9"/>
        <v>ok</v>
      </c>
      <c r="L34" s="86" t="s">
        <v>757</v>
      </c>
      <c r="P34" s="21"/>
      <c r="R34" s="63"/>
      <c r="T34" s="49"/>
      <c r="W34" s="44"/>
      <c r="X34"/>
    </row>
    <row r="35" spans="1:24" x14ac:dyDescent="0.25">
      <c r="A35">
        <v>3</v>
      </c>
      <c r="B35" s="17" t="str">
        <f t="shared" si="0"/>
        <v>ok</v>
      </c>
      <c r="C35" s="17" t="str">
        <f t="shared" si="1"/>
        <v>ok</v>
      </c>
      <c r="D35" s="17" t="str">
        <f t="shared" si="2"/>
        <v>ok</v>
      </c>
      <c r="E35" s="17" t="str">
        <f t="shared" si="3"/>
        <v>ok</v>
      </c>
      <c r="F35" s="17" t="str">
        <f t="shared" si="4"/>
        <v>ok</v>
      </c>
      <c r="G35" s="17" t="str">
        <f t="shared" si="5"/>
        <v>ok</v>
      </c>
      <c r="H35" s="17" t="str">
        <f t="shared" si="6"/>
        <v xml:space="preserve"> </v>
      </c>
      <c r="I35" s="17" t="str">
        <f t="shared" si="7"/>
        <v xml:space="preserve"> </v>
      </c>
      <c r="J35" s="17" t="str">
        <f t="shared" si="8"/>
        <v>ok</v>
      </c>
      <c r="K35" s="17" t="str">
        <f t="shared" si="9"/>
        <v>ok</v>
      </c>
      <c r="L35" s="86" t="s">
        <v>757</v>
      </c>
      <c r="P35" s="21"/>
      <c r="R35" s="63"/>
      <c r="T35" s="49"/>
      <c r="W35" s="44"/>
      <c r="X35"/>
    </row>
    <row r="36" spans="1:24" x14ac:dyDescent="0.25">
      <c r="A36">
        <v>4</v>
      </c>
      <c r="B36" s="17" t="str">
        <f t="shared" si="0"/>
        <v>ok</v>
      </c>
      <c r="C36" s="17" t="str">
        <f t="shared" si="1"/>
        <v>ok</v>
      </c>
      <c r="D36" s="17" t="str">
        <f t="shared" si="2"/>
        <v>ok</v>
      </c>
      <c r="E36" s="17" t="str">
        <f t="shared" si="3"/>
        <v>ok</v>
      </c>
      <c r="F36" s="17" t="str">
        <f t="shared" si="4"/>
        <v>ok</v>
      </c>
      <c r="G36" s="17" t="str">
        <f t="shared" si="5"/>
        <v>ok</v>
      </c>
      <c r="H36" s="17" t="str">
        <f t="shared" si="6"/>
        <v xml:space="preserve"> </v>
      </c>
      <c r="I36" s="17" t="str">
        <f t="shared" si="7"/>
        <v xml:space="preserve"> </v>
      </c>
      <c r="J36" s="17" t="str">
        <f t="shared" si="8"/>
        <v>ok</v>
      </c>
      <c r="K36" s="17" t="str">
        <f t="shared" si="9"/>
        <v>ok</v>
      </c>
      <c r="L36" s="86" t="s">
        <v>757</v>
      </c>
      <c r="P36" s="21"/>
      <c r="R36" s="63"/>
      <c r="T36" s="49"/>
      <c r="W36" s="44"/>
      <c r="X36"/>
    </row>
    <row r="37" spans="1:24" x14ac:dyDescent="0.25">
      <c r="A37">
        <v>5</v>
      </c>
      <c r="B37" s="17" t="str">
        <f t="shared" si="0"/>
        <v>ok</v>
      </c>
      <c r="C37" s="17" t="str">
        <f t="shared" si="1"/>
        <v>ok</v>
      </c>
      <c r="D37" s="17" t="str">
        <f t="shared" si="2"/>
        <v>ok</v>
      </c>
      <c r="E37" s="17" t="str">
        <f t="shared" si="3"/>
        <v>ok</v>
      </c>
      <c r="F37" s="17" t="str">
        <f t="shared" si="4"/>
        <v>ok</v>
      </c>
      <c r="G37" s="17" t="str">
        <f t="shared" si="5"/>
        <v xml:space="preserve"> </v>
      </c>
      <c r="H37" s="17" t="str">
        <f t="shared" si="6"/>
        <v>ok</v>
      </c>
      <c r="I37" s="17" t="str">
        <f t="shared" si="7"/>
        <v>ok</v>
      </c>
      <c r="J37" s="17" t="str">
        <f t="shared" si="8"/>
        <v xml:space="preserve"> </v>
      </c>
      <c r="K37" s="17" t="str">
        <f t="shared" si="9"/>
        <v>ok</v>
      </c>
      <c r="L37" s="86" t="s">
        <v>757</v>
      </c>
      <c r="P37" s="21"/>
      <c r="R37" s="63"/>
      <c r="T37" s="49"/>
      <c r="W37" s="44"/>
      <c r="X37"/>
    </row>
    <row r="38" spans="1:24" x14ac:dyDescent="0.25">
      <c r="A38">
        <v>6</v>
      </c>
      <c r="B38" s="17" t="str">
        <f t="shared" si="0"/>
        <v>ok</v>
      </c>
      <c r="C38" s="17" t="str">
        <f t="shared" si="1"/>
        <v>ok</v>
      </c>
      <c r="D38" s="17" t="str">
        <f t="shared" si="2"/>
        <v>ok</v>
      </c>
      <c r="E38" s="17" t="str">
        <f t="shared" si="3"/>
        <v>ok</v>
      </c>
      <c r="F38" s="17" t="str">
        <f t="shared" si="4"/>
        <v>ok</v>
      </c>
      <c r="G38" s="17" t="str">
        <f t="shared" si="5"/>
        <v xml:space="preserve"> </v>
      </c>
      <c r="H38" s="17" t="str">
        <f t="shared" si="6"/>
        <v>ok</v>
      </c>
      <c r="I38" s="17" t="str">
        <f t="shared" si="7"/>
        <v>ok</v>
      </c>
      <c r="J38" s="17" t="str">
        <f t="shared" si="8"/>
        <v xml:space="preserve"> </v>
      </c>
      <c r="K38" s="17" t="str">
        <f t="shared" si="9"/>
        <v>ok</v>
      </c>
      <c r="L38" s="86" t="s">
        <v>757</v>
      </c>
      <c r="P38" s="21"/>
      <c r="R38" s="63"/>
      <c r="T38" s="49"/>
      <c r="W38" s="44"/>
      <c r="X38"/>
    </row>
    <row r="39" spans="1:24" x14ac:dyDescent="0.25">
      <c r="A39">
        <v>7</v>
      </c>
      <c r="B39" s="17" t="str">
        <f t="shared" si="0"/>
        <v>ok</v>
      </c>
      <c r="C39" s="17" t="str">
        <f t="shared" si="1"/>
        <v>ok</v>
      </c>
      <c r="D39" s="17" t="str">
        <f t="shared" si="2"/>
        <v>ok</v>
      </c>
      <c r="E39" s="17" t="str">
        <f t="shared" si="3"/>
        <v>ok</v>
      </c>
      <c r="F39" s="17" t="str">
        <f t="shared" si="4"/>
        <v>ok</v>
      </c>
      <c r="G39" s="17" t="str">
        <f t="shared" si="5"/>
        <v>ok</v>
      </c>
      <c r="H39" s="17" t="str">
        <f t="shared" si="6"/>
        <v xml:space="preserve"> </v>
      </c>
      <c r="I39" s="17" t="str">
        <f t="shared" si="7"/>
        <v xml:space="preserve"> </v>
      </c>
      <c r="J39" s="17" t="str">
        <f t="shared" si="8"/>
        <v>ok</v>
      </c>
      <c r="K39" s="17" t="str">
        <f t="shared" si="9"/>
        <v>ok</v>
      </c>
      <c r="L39" s="86" t="s">
        <v>757</v>
      </c>
      <c r="P39" s="21"/>
      <c r="R39" s="63"/>
      <c r="T39" s="49"/>
      <c r="W39" s="44"/>
      <c r="X39"/>
    </row>
    <row r="40" spans="1:24" x14ac:dyDescent="0.25">
      <c r="A40">
        <v>8</v>
      </c>
      <c r="B40" s="17" t="str">
        <f t="shared" si="0"/>
        <v>ok</v>
      </c>
      <c r="C40" s="17" t="str">
        <f t="shared" si="1"/>
        <v>ok</v>
      </c>
      <c r="D40" s="17" t="str">
        <f t="shared" si="2"/>
        <v>PROBLEME</v>
      </c>
      <c r="E40" s="17" t="str">
        <f t="shared" si="3"/>
        <v>ok</v>
      </c>
      <c r="F40" s="17" t="str">
        <f t="shared" si="4"/>
        <v>ok</v>
      </c>
      <c r="G40" s="17" t="str">
        <f t="shared" si="5"/>
        <v>ok</v>
      </c>
      <c r="H40" s="17" t="str">
        <f t="shared" si="6"/>
        <v xml:space="preserve"> </v>
      </c>
      <c r="I40" s="17" t="str">
        <f t="shared" si="7"/>
        <v xml:space="preserve"> </v>
      </c>
      <c r="J40" s="17" t="str">
        <f t="shared" si="8"/>
        <v>ok</v>
      </c>
      <c r="K40" s="17" t="str">
        <f t="shared" si="9"/>
        <v>ok</v>
      </c>
      <c r="L40" s="86" t="s">
        <v>757</v>
      </c>
      <c r="P40" s="21"/>
      <c r="R40" s="63"/>
      <c r="T40" s="49"/>
      <c r="W40" s="44"/>
      <c r="X40"/>
    </row>
    <row r="41" spans="1:24" x14ac:dyDescent="0.25">
      <c r="A41">
        <v>9</v>
      </c>
      <c r="B41" s="17" t="str">
        <f t="shared" si="0"/>
        <v>ok</v>
      </c>
      <c r="C41" s="17" t="str">
        <f t="shared" si="1"/>
        <v>ok</v>
      </c>
      <c r="D41" s="17" t="str">
        <f t="shared" si="2"/>
        <v>ok</v>
      </c>
      <c r="E41" s="17" t="str">
        <f t="shared" si="3"/>
        <v>ok</v>
      </c>
      <c r="F41" s="17" t="str">
        <f t="shared" si="4"/>
        <v>ok</v>
      </c>
      <c r="G41" s="17" t="str">
        <f t="shared" si="5"/>
        <v>ok</v>
      </c>
      <c r="H41" s="17" t="str">
        <f t="shared" si="6"/>
        <v xml:space="preserve"> </v>
      </c>
      <c r="I41" s="17" t="str">
        <f t="shared" si="7"/>
        <v xml:space="preserve"> </v>
      </c>
      <c r="J41" s="17" t="str">
        <f t="shared" si="8"/>
        <v>ok</v>
      </c>
      <c r="K41" s="17" t="str">
        <f t="shared" si="9"/>
        <v>ok</v>
      </c>
      <c r="L41" s="86" t="s">
        <v>757</v>
      </c>
      <c r="P41" s="21"/>
      <c r="R41" s="63"/>
      <c r="T41" s="49"/>
      <c r="W41" s="44"/>
      <c r="X41"/>
    </row>
    <row r="42" spans="1:24" x14ac:dyDescent="0.25">
      <c r="A42">
        <v>10</v>
      </c>
      <c r="B42" s="17" t="str">
        <f t="shared" si="0"/>
        <v>ok</v>
      </c>
      <c r="C42" s="17" t="str">
        <f t="shared" si="1"/>
        <v>ok</v>
      </c>
      <c r="D42" s="17" t="str">
        <f t="shared" si="2"/>
        <v>ok</v>
      </c>
      <c r="E42" s="17" t="str">
        <f t="shared" si="3"/>
        <v>ok</v>
      </c>
      <c r="F42" s="17" t="str">
        <f t="shared" si="4"/>
        <v>ok</v>
      </c>
      <c r="G42" s="17" t="str">
        <f t="shared" si="5"/>
        <v>ok</v>
      </c>
      <c r="H42" s="17" t="str">
        <f t="shared" si="6"/>
        <v xml:space="preserve"> </v>
      </c>
      <c r="I42" s="17" t="str">
        <f t="shared" si="7"/>
        <v xml:space="preserve"> </v>
      </c>
      <c r="J42" s="17" t="str">
        <f t="shared" si="8"/>
        <v>ok</v>
      </c>
      <c r="K42" s="17" t="str">
        <f t="shared" si="9"/>
        <v>ok</v>
      </c>
      <c r="L42" s="86" t="s">
        <v>757</v>
      </c>
    </row>
    <row r="43" spans="1:24" x14ac:dyDescent="0.25">
      <c r="A43">
        <v>11</v>
      </c>
      <c r="B43" s="17" t="str">
        <f t="shared" ref="B43:B60" si="10">IF(AND(ISBLANK(N13)=TRUE,ISBLANK(B13)=TRUE)," ",IF(N13=B13,"ok","PROBLEME"))</f>
        <v>ok</v>
      </c>
      <c r="C43" s="17" t="str">
        <f t="shared" ref="C43:C60" si="11">IF(AND(ISBLANK(O13)=TRUE,ISBLANK(C13)=TRUE)," ",IF(O13=C13,"ok","PROBLEME"))</f>
        <v>ok</v>
      </c>
      <c r="D43" s="17" t="str">
        <f t="shared" ref="D43:D60" si="12">IF(AND(ISBLANK(P13)=TRUE,ISBLANK(D13)=TRUE)," ",IF(P13=D13,"ok","PROBLEME"))</f>
        <v>ok</v>
      </c>
      <c r="E43" s="17" t="str">
        <f t="shared" ref="E43:E60" si="13">IF(AND(ISBLANK(Q13)=TRUE,ISBLANK(E13)=TRUE)," ",IF(Q13=E13,"ok","PROBLEME"))</f>
        <v>ok</v>
      </c>
      <c r="F43" s="17" t="str">
        <f t="shared" ref="F43:F60" si="14">IF(AND(ISBLANK(R13)=TRUE,ISBLANK(F13)=TRUE)," ",IF(R13=F13,"ok","PROBLEME"))</f>
        <v>ok</v>
      </c>
      <c r="G43" s="17" t="str">
        <f t="shared" ref="G43:G60" si="15">IF(AND(ISBLANK(S13)=TRUE,ISBLANK(G13)=TRUE)," ",IF(S13=G13,"ok","PROBLEME"))</f>
        <v>ok</v>
      </c>
      <c r="H43" s="17" t="str">
        <f t="shared" ref="H43:H60" si="16">IF(AND(ISBLANK(T13)=TRUE,ISBLANK(H13)=TRUE)," ",IF(T13=H13,"ok","PROBLEME"))</f>
        <v xml:space="preserve"> </v>
      </c>
      <c r="I43" s="17" t="str">
        <f t="shared" ref="I43:I60" si="17">IF(AND(ISBLANK(U13)=TRUE,ISBLANK(I13)=TRUE)," ",IF(U13=I13,"ok","PROBLEME"))</f>
        <v xml:space="preserve"> </v>
      </c>
      <c r="J43" s="17" t="str">
        <f t="shared" ref="J43:J60" si="18">IF(AND(ISBLANK(V13)=TRUE,ISBLANK(J13)=TRUE)," ",IF(V13=J13,"ok","PROBLEME"))</f>
        <v>ok</v>
      </c>
      <c r="K43" s="17" t="str">
        <f t="shared" ref="K43:K60" si="19">IF(AND(ISBLANK(X13)=TRUE,ISBLANK(K13)=TRUE)," ",IF(X13=K13,"ok","PROBLEME"))</f>
        <v>ok</v>
      </c>
      <c r="L43" s="86" t="s">
        <v>757</v>
      </c>
    </row>
    <row r="44" spans="1:24" x14ac:dyDescent="0.25">
      <c r="A44">
        <v>12</v>
      </c>
      <c r="B44" s="17" t="str">
        <f t="shared" si="10"/>
        <v>ok</v>
      </c>
      <c r="C44" s="17" t="str">
        <f t="shared" si="11"/>
        <v>ok</v>
      </c>
      <c r="D44" s="17" t="str">
        <f t="shared" si="12"/>
        <v>PROBLEME</v>
      </c>
      <c r="E44" s="17" t="str">
        <f t="shared" si="13"/>
        <v>ok</v>
      </c>
      <c r="F44" s="17" t="str">
        <f t="shared" si="14"/>
        <v>ok</v>
      </c>
      <c r="G44" s="17" t="str">
        <f t="shared" si="15"/>
        <v xml:space="preserve"> </v>
      </c>
      <c r="H44" s="17" t="str">
        <f t="shared" si="16"/>
        <v>ok</v>
      </c>
      <c r="I44" s="17" t="str">
        <f t="shared" si="17"/>
        <v>ok</v>
      </c>
      <c r="J44" s="17" t="str">
        <f t="shared" si="18"/>
        <v xml:space="preserve"> </v>
      </c>
      <c r="K44" s="17" t="str">
        <f t="shared" si="19"/>
        <v>ok</v>
      </c>
      <c r="L44" s="86" t="s">
        <v>757</v>
      </c>
    </row>
    <row r="45" spans="1:24" x14ac:dyDescent="0.25">
      <c r="A45">
        <v>13</v>
      </c>
      <c r="B45" s="17" t="str">
        <f t="shared" si="10"/>
        <v>ok</v>
      </c>
      <c r="C45" s="17" t="str">
        <f t="shared" si="11"/>
        <v>ok</v>
      </c>
      <c r="D45" s="17" t="str">
        <f t="shared" si="12"/>
        <v>PROBLEME</v>
      </c>
      <c r="E45" s="17" t="str">
        <f t="shared" si="13"/>
        <v>ok</v>
      </c>
      <c r="F45" s="17" t="str">
        <f t="shared" si="14"/>
        <v>ok</v>
      </c>
      <c r="G45" s="17" t="str">
        <f t="shared" si="15"/>
        <v>ok</v>
      </c>
      <c r="H45" s="17" t="str">
        <f t="shared" si="16"/>
        <v xml:space="preserve"> </v>
      </c>
      <c r="I45" s="17" t="str">
        <f t="shared" si="17"/>
        <v xml:space="preserve"> </v>
      </c>
      <c r="J45" s="17" t="str">
        <f t="shared" si="18"/>
        <v>ok</v>
      </c>
      <c r="K45" s="17" t="str">
        <f t="shared" si="19"/>
        <v>ok</v>
      </c>
      <c r="L45" t="s">
        <v>757</v>
      </c>
    </row>
    <row r="46" spans="1:24" x14ac:dyDescent="0.25">
      <c r="A46">
        <v>14</v>
      </c>
      <c r="B46" s="17" t="str">
        <f t="shared" si="10"/>
        <v>ok</v>
      </c>
      <c r="C46" s="17" t="str">
        <f t="shared" si="11"/>
        <v>ok</v>
      </c>
      <c r="D46" s="17" t="str">
        <f t="shared" si="12"/>
        <v>ok</v>
      </c>
      <c r="E46" s="17" t="str">
        <f t="shared" si="13"/>
        <v>ok</v>
      </c>
      <c r="F46" s="17" t="str">
        <f t="shared" si="14"/>
        <v>ok</v>
      </c>
      <c r="G46" s="17" t="str">
        <f t="shared" si="15"/>
        <v xml:space="preserve"> </v>
      </c>
      <c r="H46" s="17" t="str">
        <f t="shared" si="16"/>
        <v>ok</v>
      </c>
      <c r="I46" s="17" t="str">
        <f t="shared" si="17"/>
        <v>ok</v>
      </c>
      <c r="J46" s="17" t="str">
        <f t="shared" si="18"/>
        <v xml:space="preserve"> </v>
      </c>
      <c r="K46" s="17" t="str">
        <f t="shared" si="19"/>
        <v>ok</v>
      </c>
      <c r="L46" s="86" t="s">
        <v>757</v>
      </c>
    </row>
    <row r="47" spans="1:24" x14ac:dyDescent="0.25">
      <c r="A47">
        <v>15</v>
      </c>
      <c r="B47" s="17" t="str">
        <f t="shared" si="10"/>
        <v>ok</v>
      </c>
      <c r="C47" s="17" t="str">
        <f t="shared" si="11"/>
        <v>ok</v>
      </c>
      <c r="D47" s="17" t="str">
        <f t="shared" si="12"/>
        <v>ok</v>
      </c>
      <c r="E47" s="17" t="str">
        <f t="shared" si="13"/>
        <v>ok</v>
      </c>
      <c r="F47" s="17" t="str">
        <f t="shared" si="14"/>
        <v>ok</v>
      </c>
      <c r="G47" s="17" t="str">
        <f t="shared" si="15"/>
        <v>ok</v>
      </c>
      <c r="H47" s="17" t="str">
        <f t="shared" si="16"/>
        <v xml:space="preserve"> </v>
      </c>
      <c r="I47" s="17" t="str">
        <f t="shared" si="17"/>
        <v xml:space="preserve"> </v>
      </c>
      <c r="J47" s="17" t="str">
        <f t="shared" si="18"/>
        <v>ok</v>
      </c>
      <c r="K47" s="17" t="str">
        <f t="shared" si="19"/>
        <v>ok</v>
      </c>
      <c r="L47" s="86" t="s">
        <v>757</v>
      </c>
    </row>
    <row r="48" spans="1:24" x14ac:dyDescent="0.25">
      <c r="A48">
        <v>16</v>
      </c>
      <c r="B48" s="17" t="str">
        <f t="shared" si="10"/>
        <v>ok</v>
      </c>
      <c r="C48" s="17" t="str">
        <f t="shared" si="11"/>
        <v>ok</v>
      </c>
      <c r="D48" s="17" t="str">
        <f t="shared" si="12"/>
        <v>ok</v>
      </c>
      <c r="E48" s="17" t="str">
        <f t="shared" si="13"/>
        <v>ok</v>
      </c>
      <c r="F48" s="17" t="str">
        <f t="shared" si="14"/>
        <v>ok</v>
      </c>
      <c r="G48" s="17" t="str">
        <f t="shared" si="15"/>
        <v>ok</v>
      </c>
      <c r="H48" s="17" t="str">
        <f t="shared" si="16"/>
        <v xml:space="preserve"> </v>
      </c>
      <c r="I48" s="17" t="str">
        <f t="shared" si="17"/>
        <v xml:space="preserve"> </v>
      </c>
      <c r="J48" s="17" t="str">
        <f t="shared" si="18"/>
        <v>ok</v>
      </c>
      <c r="K48" s="17" t="str">
        <f t="shared" si="19"/>
        <v>ok</v>
      </c>
      <c r="L48" s="86" t="s">
        <v>757</v>
      </c>
    </row>
    <row r="49" spans="1:12" x14ac:dyDescent="0.25">
      <c r="A49">
        <v>17</v>
      </c>
      <c r="B49" s="17" t="str">
        <f t="shared" si="10"/>
        <v>ok</v>
      </c>
      <c r="C49" s="17" t="str">
        <f t="shared" si="11"/>
        <v>ok</v>
      </c>
      <c r="D49" s="17" t="str">
        <f t="shared" si="12"/>
        <v>ok</v>
      </c>
      <c r="E49" s="17" t="str">
        <f t="shared" si="13"/>
        <v>ok</v>
      </c>
      <c r="F49" s="17" t="str">
        <f t="shared" si="14"/>
        <v>ok</v>
      </c>
      <c r="G49" s="17" t="str">
        <f t="shared" si="15"/>
        <v xml:space="preserve"> </v>
      </c>
      <c r="H49" s="17" t="str">
        <f t="shared" si="16"/>
        <v>ok</v>
      </c>
      <c r="I49" s="17" t="str">
        <f t="shared" si="17"/>
        <v>ok</v>
      </c>
      <c r="J49" s="17" t="str">
        <f t="shared" si="18"/>
        <v xml:space="preserve"> </v>
      </c>
      <c r="K49" s="17" t="str">
        <f t="shared" si="19"/>
        <v>ok</v>
      </c>
      <c r="L49" s="86" t="s">
        <v>757</v>
      </c>
    </row>
    <row r="50" spans="1:12" x14ac:dyDescent="0.25">
      <c r="A50">
        <v>18</v>
      </c>
      <c r="B50" s="17" t="str">
        <f t="shared" si="10"/>
        <v>ok</v>
      </c>
      <c r="C50" s="17" t="str">
        <f t="shared" si="11"/>
        <v>ok</v>
      </c>
      <c r="D50" s="17" t="str">
        <f t="shared" si="12"/>
        <v>ok</v>
      </c>
      <c r="E50" s="17" t="str">
        <f t="shared" si="13"/>
        <v>ok</v>
      </c>
      <c r="F50" s="17" t="str">
        <f t="shared" si="14"/>
        <v>ok</v>
      </c>
      <c r="G50" s="17" t="str">
        <f t="shared" si="15"/>
        <v>ok</v>
      </c>
      <c r="H50" s="17" t="str">
        <f t="shared" si="16"/>
        <v xml:space="preserve"> </v>
      </c>
      <c r="I50" s="17" t="str">
        <f t="shared" si="17"/>
        <v xml:space="preserve"> </v>
      </c>
      <c r="J50" s="17" t="str">
        <f t="shared" si="18"/>
        <v>ok</v>
      </c>
      <c r="K50" s="17" t="str">
        <f t="shared" si="19"/>
        <v>ok</v>
      </c>
      <c r="L50" s="86" t="s">
        <v>757</v>
      </c>
    </row>
    <row r="51" spans="1:12" x14ac:dyDescent="0.25">
      <c r="A51">
        <v>19</v>
      </c>
      <c r="B51" s="17" t="str">
        <f t="shared" si="10"/>
        <v>ok</v>
      </c>
      <c r="C51" s="17" t="str">
        <f t="shared" si="11"/>
        <v>ok</v>
      </c>
      <c r="D51" s="17" t="str">
        <f t="shared" si="12"/>
        <v>ok</v>
      </c>
      <c r="E51" s="17" t="str">
        <f t="shared" si="13"/>
        <v>ok</v>
      </c>
      <c r="F51" s="17" t="str">
        <f t="shared" si="14"/>
        <v>ok</v>
      </c>
      <c r="G51" s="17" t="str">
        <f t="shared" si="15"/>
        <v>ok</v>
      </c>
      <c r="H51" s="17" t="str">
        <f t="shared" si="16"/>
        <v xml:space="preserve"> </v>
      </c>
      <c r="I51" s="17" t="str">
        <f t="shared" si="17"/>
        <v xml:space="preserve"> </v>
      </c>
      <c r="J51" s="17" t="str">
        <f t="shared" si="18"/>
        <v>ok</v>
      </c>
      <c r="K51" s="17" t="str">
        <f t="shared" si="19"/>
        <v>ok</v>
      </c>
      <c r="L51" s="86" t="s">
        <v>757</v>
      </c>
    </row>
    <row r="52" spans="1:12" x14ac:dyDescent="0.25">
      <c r="A52">
        <v>20</v>
      </c>
      <c r="B52" s="17" t="str">
        <f t="shared" si="10"/>
        <v>ok</v>
      </c>
      <c r="C52" s="17" t="str">
        <f t="shared" si="11"/>
        <v>ok</v>
      </c>
      <c r="D52" s="17" t="str">
        <f t="shared" si="12"/>
        <v>ok</v>
      </c>
      <c r="E52" s="17" t="str">
        <f t="shared" si="13"/>
        <v>ok</v>
      </c>
      <c r="F52" s="17" t="str">
        <f t="shared" si="14"/>
        <v>ok</v>
      </c>
      <c r="G52" s="17" t="str">
        <f t="shared" si="15"/>
        <v xml:space="preserve"> </v>
      </c>
      <c r="H52" s="17" t="str">
        <f t="shared" si="16"/>
        <v>ok</v>
      </c>
      <c r="I52" s="17" t="str">
        <f>IF(AND(ISBLANK(U22)=TRUE,ISBLANK(I22)=TRUE)," ",IF(U22=I22,"ok","PROBLEME"))</f>
        <v>PROBLEME</v>
      </c>
      <c r="J52" s="17" t="str">
        <f t="shared" si="18"/>
        <v xml:space="preserve"> </v>
      </c>
      <c r="K52" s="17" t="str">
        <f t="shared" si="19"/>
        <v>ok</v>
      </c>
      <c r="L52" s="86"/>
    </row>
    <row r="53" spans="1:12" x14ac:dyDescent="0.25">
      <c r="A53">
        <v>21</v>
      </c>
      <c r="B53" s="17" t="str">
        <f t="shared" si="10"/>
        <v>ok</v>
      </c>
      <c r="C53" s="17" t="str">
        <f t="shared" si="11"/>
        <v>ok</v>
      </c>
      <c r="D53" s="17" t="str">
        <f t="shared" si="12"/>
        <v>ok</v>
      </c>
      <c r="E53" s="17" t="str">
        <f t="shared" si="13"/>
        <v>ok</v>
      </c>
      <c r="F53" s="17" t="str">
        <f t="shared" si="14"/>
        <v>ok</v>
      </c>
      <c r="G53" s="17" t="str">
        <f t="shared" si="15"/>
        <v>ok</v>
      </c>
      <c r="H53" s="17" t="str">
        <f t="shared" si="16"/>
        <v xml:space="preserve"> </v>
      </c>
      <c r="I53" s="17" t="str">
        <f t="shared" si="17"/>
        <v xml:space="preserve"> </v>
      </c>
      <c r="J53" s="17" t="str">
        <f t="shared" si="18"/>
        <v>ok</v>
      </c>
      <c r="K53" s="17" t="str">
        <f t="shared" si="19"/>
        <v>ok</v>
      </c>
      <c r="L53" s="86" t="s">
        <v>757</v>
      </c>
    </row>
    <row r="54" spans="1:12" x14ac:dyDescent="0.25">
      <c r="A54">
        <v>22</v>
      </c>
      <c r="B54" s="17" t="str">
        <f t="shared" si="10"/>
        <v>ok</v>
      </c>
      <c r="C54" s="17" t="str">
        <f t="shared" si="11"/>
        <v>ok</v>
      </c>
      <c r="D54" s="17" t="str">
        <f t="shared" si="12"/>
        <v>ok</v>
      </c>
      <c r="E54" s="17" t="str">
        <f t="shared" si="13"/>
        <v>ok</v>
      </c>
      <c r="F54" s="17" t="str">
        <f t="shared" si="14"/>
        <v>ok</v>
      </c>
      <c r="G54" s="17" t="str">
        <f t="shared" si="15"/>
        <v xml:space="preserve"> </v>
      </c>
      <c r="H54" s="17" t="str">
        <f t="shared" si="16"/>
        <v>ok</v>
      </c>
      <c r="I54" s="17" t="str">
        <f t="shared" si="17"/>
        <v>ok</v>
      </c>
      <c r="J54" s="17" t="str">
        <f t="shared" si="18"/>
        <v xml:space="preserve"> </v>
      </c>
      <c r="K54" s="17" t="str">
        <f t="shared" si="19"/>
        <v>ok</v>
      </c>
      <c r="L54" s="86" t="s">
        <v>757</v>
      </c>
    </row>
    <row r="55" spans="1:12" x14ac:dyDescent="0.25">
      <c r="A55">
        <v>23</v>
      </c>
      <c r="B55" s="17" t="str">
        <f t="shared" si="10"/>
        <v>ok</v>
      </c>
      <c r="C55" s="17" t="str">
        <f t="shared" si="11"/>
        <v>ok</v>
      </c>
      <c r="D55" s="17" t="str">
        <f t="shared" si="12"/>
        <v>ok</v>
      </c>
      <c r="E55" s="17" t="str">
        <f t="shared" si="13"/>
        <v>ok</v>
      </c>
      <c r="F55" s="17" t="str">
        <f t="shared" si="14"/>
        <v>ok</v>
      </c>
      <c r="G55" s="17" t="str">
        <f t="shared" si="15"/>
        <v>ok</v>
      </c>
      <c r="H55" s="17" t="str">
        <f t="shared" si="16"/>
        <v xml:space="preserve"> </v>
      </c>
      <c r="I55" s="17" t="str">
        <f t="shared" si="17"/>
        <v xml:space="preserve"> </v>
      </c>
      <c r="J55" s="17" t="str">
        <f t="shared" si="18"/>
        <v>ok</v>
      </c>
      <c r="K55" s="17" t="str">
        <f t="shared" si="19"/>
        <v>ok</v>
      </c>
      <c r="L55" s="86" t="s">
        <v>757</v>
      </c>
    </row>
    <row r="56" spans="1:12" x14ac:dyDescent="0.25">
      <c r="A56">
        <v>24</v>
      </c>
      <c r="B56" s="17" t="str">
        <f t="shared" si="10"/>
        <v>ok</v>
      </c>
      <c r="C56" s="17" t="str">
        <f t="shared" si="11"/>
        <v>ok</v>
      </c>
      <c r="D56" s="17" t="str">
        <f>IF(AND(ISBLANK(P26)=TRUE,ISBLANK(D26)=TRUE)," ",IF(P26=D26,"ok","PROBLEME"))</f>
        <v>ok</v>
      </c>
      <c r="E56" s="17" t="str">
        <f>IF(AND(ISBLANK(Q26)=TRUE,ISBLANK(E26)=TRUE)," ",IF(Q26=E26,"ok","PROBLEME"))</f>
        <v>PROBLEME</v>
      </c>
      <c r="F56" s="17" t="str">
        <f>IF(AND(ISBLANK(R26)=TRUE,ISBLANK(F26)=TRUE)," ",IF(R26=F26,"ok","PROBLEME"))</f>
        <v>PROBLEME</v>
      </c>
      <c r="G56" s="17" t="str">
        <f>IF(AND(ISBLANK(S26)=TRUE,ISBLANK(G26)=TRUE)," ",IF(S26=G26,"ok","PROBLEME"))</f>
        <v>ok</v>
      </c>
      <c r="H56" s="17" t="str">
        <f t="shared" si="16"/>
        <v xml:space="preserve"> </v>
      </c>
      <c r="I56" s="17" t="str">
        <f>IF(AND(ISBLANK(U26)=TRUE,ISBLANK(I26)=TRUE)," ",IF(U26=I26,"ok","PROBLEME"))</f>
        <v>PROBLEME</v>
      </c>
      <c r="J56" s="17" t="str">
        <f>IF(AND(ISBLANK(V26)=TRUE,ISBLANK(J26)=TRUE)," ",IF(V26=J26,"ok","PROBLEME"))</f>
        <v>ok</v>
      </c>
      <c r="K56" s="17" t="str">
        <f>IF(AND(ISBLANK(X26)=TRUE,ISBLANK(K26)=TRUE)," ",IF(X26=K26,"ok","PROBLEME"))</f>
        <v>PROBLEME</v>
      </c>
      <c r="L56" s="86"/>
    </row>
    <row r="57" spans="1:12" x14ac:dyDescent="0.25">
      <c r="A57">
        <v>25</v>
      </c>
      <c r="B57" s="17" t="str">
        <f t="shared" si="10"/>
        <v>ok</v>
      </c>
      <c r="C57" s="17" t="str">
        <f t="shared" si="11"/>
        <v>ok</v>
      </c>
      <c r="D57" s="17" t="str">
        <f t="shared" si="12"/>
        <v>ok</v>
      </c>
      <c r="E57" s="17" t="str">
        <f t="shared" si="13"/>
        <v>ok</v>
      </c>
      <c r="F57" s="17" t="str">
        <f t="shared" si="14"/>
        <v>ok</v>
      </c>
      <c r="G57" s="17" t="str">
        <f t="shared" si="15"/>
        <v>ok</v>
      </c>
      <c r="H57" s="17" t="str">
        <f t="shared" si="16"/>
        <v xml:space="preserve"> </v>
      </c>
      <c r="I57" s="17" t="str">
        <f t="shared" si="17"/>
        <v xml:space="preserve"> </v>
      </c>
      <c r="J57" s="17" t="str">
        <f t="shared" si="18"/>
        <v>ok</v>
      </c>
      <c r="K57" s="17" t="str">
        <f t="shared" si="19"/>
        <v>ok</v>
      </c>
      <c r="L57" s="86" t="s">
        <v>757</v>
      </c>
    </row>
    <row r="58" spans="1:12" x14ac:dyDescent="0.25">
      <c r="A58">
        <v>26</v>
      </c>
      <c r="B58" s="17" t="str">
        <f t="shared" si="10"/>
        <v>ok</v>
      </c>
      <c r="C58" s="17" t="str">
        <f t="shared" si="11"/>
        <v>ok</v>
      </c>
      <c r="D58" s="17" t="str">
        <f t="shared" si="12"/>
        <v>ok</v>
      </c>
      <c r="E58" s="17" t="str">
        <f t="shared" si="13"/>
        <v>ok</v>
      </c>
      <c r="F58" s="17" t="str">
        <f t="shared" si="14"/>
        <v>ok</v>
      </c>
      <c r="G58" s="17" t="str">
        <f t="shared" si="15"/>
        <v>ok</v>
      </c>
      <c r="H58" s="17" t="str">
        <f t="shared" si="16"/>
        <v xml:space="preserve"> </v>
      </c>
      <c r="I58" s="17" t="str">
        <f t="shared" si="17"/>
        <v xml:space="preserve"> </v>
      </c>
      <c r="J58" s="17" t="str">
        <f t="shared" si="18"/>
        <v>ok</v>
      </c>
      <c r="K58" s="17" t="str">
        <f t="shared" si="19"/>
        <v>ok</v>
      </c>
      <c r="L58" s="86" t="s">
        <v>757</v>
      </c>
    </row>
    <row r="59" spans="1:12" x14ac:dyDescent="0.25">
      <c r="A59">
        <v>27</v>
      </c>
      <c r="B59" s="17" t="str">
        <f t="shared" si="10"/>
        <v>ok</v>
      </c>
      <c r="C59" s="17" t="str">
        <f t="shared" si="11"/>
        <v>ok</v>
      </c>
      <c r="D59" s="17" t="str">
        <f t="shared" si="12"/>
        <v>PROBLEME</v>
      </c>
      <c r="E59" s="17" t="str">
        <f t="shared" si="13"/>
        <v>ok</v>
      </c>
      <c r="F59" s="17" t="str">
        <f t="shared" si="14"/>
        <v>ok</v>
      </c>
      <c r="G59" s="17" t="str">
        <f t="shared" si="15"/>
        <v>ok</v>
      </c>
      <c r="H59" s="17" t="str">
        <f t="shared" si="16"/>
        <v xml:space="preserve"> </v>
      </c>
      <c r="I59" s="17" t="str">
        <f t="shared" si="17"/>
        <v xml:space="preserve"> </v>
      </c>
      <c r="J59" s="17" t="str">
        <f t="shared" si="18"/>
        <v>ok</v>
      </c>
      <c r="K59" s="17" t="str">
        <f t="shared" si="19"/>
        <v>ok</v>
      </c>
      <c r="L59" s="86" t="s">
        <v>757</v>
      </c>
    </row>
    <row r="60" spans="1:12" x14ac:dyDescent="0.25">
      <c r="A60">
        <v>28</v>
      </c>
      <c r="B60" s="17" t="str">
        <f t="shared" si="10"/>
        <v>ok</v>
      </c>
      <c r="C60" s="17" t="str">
        <f t="shared" si="11"/>
        <v>ok</v>
      </c>
      <c r="D60" s="17" t="str">
        <f t="shared" si="12"/>
        <v>ok</v>
      </c>
      <c r="E60" s="17" t="str">
        <f t="shared" si="13"/>
        <v>ok</v>
      </c>
      <c r="F60" s="17" t="str">
        <f t="shared" si="14"/>
        <v>ok</v>
      </c>
      <c r="G60" s="17" t="str">
        <f t="shared" si="15"/>
        <v xml:space="preserve"> </v>
      </c>
      <c r="H60" s="17" t="str">
        <f t="shared" si="16"/>
        <v>ok</v>
      </c>
      <c r="I60" s="17" t="str">
        <f t="shared" si="17"/>
        <v xml:space="preserve"> </v>
      </c>
      <c r="J60" s="17" t="str">
        <f t="shared" si="18"/>
        <v>PROBLEME</v>
      </c>
      <c r="K60" s="17" t="str">
        <f t="shared" si="19"/>
        <v xml:space="preserve"> </v>
      </c>
      <c r="L60" s="86"/>
    </row>
    <row r="62" spans="1:12" x14ac:dyDescent="0.25">
      <c r="E62" s="86"/>
      <c r="F62" s="86"/>
      <c r="G62" s="87"/>
      <c r="H62" s="87"/>
      <c r="I62" s="87"/>
      <c r="J62" s="87"/>
      <c r="K62" s="96"/>
      <c r="L62" s="86"/>
    </row>
    <row r="63" spans="1:12" x14ac:dyDescent="0.25">
      <c r="E63" s="86"/>
      <c r="F63" s="86"/>
      <c r="G63" s="87"/>
      <c r="H63" s="87"/>
      <c r="I63" s="87"/>
      <c r="J63" s="87"/>
      <c r="K63" s="96"/>
      <c r="L63" s="86"/>
    </row>
    <row r="64" spans="1:12" x14ac:dyDescent="0.25">
      <c r="E64" s="86"/>
      <c r="F64" s="86"/>
      <c r="G64" s="87"/>
      <c r="H64" s="87"/>
      <c r="I64" s="87"/>
      <c r="J64" s="87"/>
      <c r="K64" s="96"/>
      <c r="L64" s="86"/>
    </row>
    <row r="65" spans="5:12" x14ac:dyDescent="0.25">
      <c r="E65" s="86"/>
      <c r="F65" s="86"/>
      <c r="G65" s="87"/>
      <c r="H65" s="87"/>
      <c r="I65" s="87"/>
      <c r="J65" s="87"/>
      <c r="K65" s="96"/>
      <c r="L65" s="86"/>
    </row>
    <row r="66" spans="5:12" x14ac:dyDescent="0.25">
      <c r="E66" s="86"/>
      <c r="F66" s="86"/>
      <c r="G66" s="87"/>
      <c r="H66" s="87"/>
      <c r="I66" s="87"/>
      <c r="J66" s="87"/>
      <c r="K66" s="96"/>
      <c r="L66" s="86"/>
    </row>
    <row r="67" spans="5:12" x14ac:dyDescent="0.25">
      <c r="E67" s="86"/>
      <c r="F67" s="86"/>
      <c r="G67" s="87"/>
      <c r="H67" s="87"/>
      <c r="I67" s="87"/>
      <c r="J67" s="87"/>
      <c r="K67" s="96"/>
      <c r="L67" s="86"/>
    </row>
    <row r="68" spans="5:12" x14ac:dyDescent="0.25">
      <c r="E68" s="86"/>
      <c r="F68" s="86"/>
      <c r="G68" s="87"/>
      <c r="H68" s="87"/>
      <c r="I68" s="87"/>
      <c r="J68" s="87"/>
      <c r="K68" s="96"/>
      <c r="L68" s="86"/>
    </row>
    <row r="69" spans="5:12" x14ac:dyDescent="0.25">
      <c r="E69" s="86"/>
      <c r="F69" s="86"/>
      <c r="G69" s="87"/>
      <c r="H69" s="87"/>
      <c r="I69" s="87"/>
      <c r="J69" s="87"/>
      <c r="K69" s="96"/>
      <c r="L69" s="86"/>
    </row>
    <row r="70" spans="5:12" x14ac:dyDescent="0.25">
      <c r="E70" s="86"/>
      <c r="F70" s="86"/>
      <c r="G70" s="87"/>
      <c r="H70" s="87"/>
      <c r="I70" s="87"/>
      <c r="J70" s="87"/>
      <c r="K70" s="96"/>
      <c r="L70" s="86"/>
    </row>
    <row r="71" spans="5:12" x14ac:dyDescent="0.25">
      <c r="E71" s="86"/>
      <c r="F71" s="86"/>
      <c r="G71" s="87"/>
      <c r="H71" s="87"/>
      <c r="I71" s="87"/>
      <c r="J71" s="87"/>
      <c r="K71" s="96"/>
      <c r="L71" s="86"/>
    </row>
    <row r="72" spans="5:12" x14ac:dyDescent="0.25">
      <c r="E72" s="86"/>
      <c r="F72" s="86"/>
      <c r="G72" s="87"/>
      <c r="H72" s="87"/>
      <c r="I72" s="87"/>
      <c r="J72" s="87"/>
      <c r="K72" s="96"/>
      <c r="L72" s="86"/>
    </row>
    <row r="73" spans="5:12" x14ac:dyDescent="0.25">
      <c r="E73" s="86"/>
      <c r="F73" s="86"/>
      <c r="G73" s="87"/>
      <c r="H73" s="87"/>
      <c r="I73" s="87"/>
      <c r="J73" s="87"/>
      <c r="K73" s="96"/>
      <c r="L73" s="86"/>
    </row>
    <row r="74" spans="5:12" x14ac:dyDescent="0.25">
      <c r="E74" s="86"/>
      <c r="F74" s="86"/>
      <c r="G74" s="87"/>
      <c r="H74" s="87"/>
      <c r="I74" s="87"/>
      <c r="J74" s="87"/>
      <c r="K74" s="96"/>
      <c r="L74" s="86"/>
    </row>
    <row r="75" spans="5:12" x14ac:dyDescent="0.25">
      <c r="E75" s="86"/>
      <c r="F75" s="86"/>
      <c r="G75" s="87"/>
      <c r="H75" s="87"/>
      <c r="I75" s="87"/>
      <c r="J75" s="87"/>
      <c r="K75" s="96"/>
      <c r="L75" s="86"/>
    </row>
    <row r="76" spans="5:12" x14ac:dyDescent="0.25">
      <c r="E76" s="86"/>
      <c r="F76" s="86"/>
      <c r="G76" s="87"/>
      <c r="H76" s="87"/>
      <c r="I76" s="87"/>
      <c r="J76" s="87"/>
      <c r="K76" s="96"/>
      <c r="L76" s="86"/>
    </row>
    <row r="77" spans="5:12" x14ac:dyDescent="0.25">
      <c r="E77" s="86"/>
      <c r="F77" s="86"/>
      <c r="G77" s="87"/>
      <c r="H77" s="87"/>
      <c r="I77" s="87"/>
      <c r="J77" s="87"/>
      <c r="K77" s="96"/>
      <c r="L77" s="86"/>
    </row>
    <row r="78" spans="5:12" x14ac:dyDescent="0.25">
      <c r="E78" s="86"/>
      <c r="F78" s="86"/>
      <c r="G78" s="87"/>
      <c r="H78" s="87"/>
      <c r="I78" s="87"/>
      <c r="J78" s="87"/>
      <c r="K78" s="96"/>
      <c r="L78" s="86"/>
    </row>
    <row r="79" spans="5:12" x14ac:dyDescent="0.25">
      <c r="E79" s="86"/>
      <c r="F79" s="86"/>
      <c r="G79" s="87"/>
      <c r="H79" s="87"/>
      <c r="I79" s="87"/>
      <c r="J79" s="87"/>
      <c r="K79" s="96"/>
      <c r="L79" s="86"/>
    </row>
    <row r="80" spans="5:12" x14ac:dyDescent="0.25">
      <c r="E80" s="86"/>
      <c r="F80" s="86"/>
      <c r="G80" s="87"/>
      <c r="H80" s="87"/>
      <c r="I80" s="87"/>
      <c r="J80" s="87"/>
      <c r="K80" s="96"/>
      <c r="L80" s="86"/>
    </row>
    <row r="81" spans="5:12" x14ac:dyDescent="0.25">
      <c r="E81" s="86"/>
      <c r="F81" s="86"/>
      <c r="G81" s="87"/>
      <c r="H81" s="87"/>
      <c r="I81" s="87"/>
      <c r="J81" s="87"/>
      <c r="K81" s="96"/>
      <c r="L81" s="86"/>
    </row>
    <row r="82" spans="5:12" x14ac:dyDescent="0.25">
      <c r="E82" s="86"/>
      <c r="F82" s="86"/>
      <c r="G82" s="87"/>
      <c r="H82" s="87"/>
      <c r="I82" s="87"/>
      <c r="J82" s="87"/>
      <c r="K82" s="96"/>
      <c r="L82" s="86"/>
    </row>
    <row r="84" spans="5:12" x14ac:dyDescent="0.25">
      <c r="E84" s="86"/>
      <c r="F84" s="86"/>
      <c r="G84" s="87"/>
      <c r="H84" s="87"/>
      <c r="I84" s="87"/>
      <c r="J84" s="87"/>
      <c r="K84" s="96"/>
      <c r="L84" s="86"/>
    </row>
    <row r="85" spans="5:12" x14ac:dyDescent="0.25">
      <c r="E85" s="86"/>
      <c r="F85" s="86"/>
      <c r="G85" s="87"/>
      <c r="H85" s="87"/>
      <c r="I85" s="87"/>
      <c r="J85" s="87"/>
      <c r="K85" s="96"/>
      <c r="L85" s="86"/>
    </row>
    <row r="86" spans="5:12" x14ac:dyDescent="0.25">
      <c r="E86" s="86"/>
      <c r="F86" s="86"/>
      <c r="G86" s="87"/>
      <c r="H86" s="87"/>
      <c r="I86" s="87"/>
      <c r="J86" s="87"/>
      <c r="K86" s="96"/>
      <c r="L86" s="86"/>
    </row>
    <row r="88" spans="5:12" x14ac:dyDescent="0.25">
      <c r="E88" s="86"/>
      <c r="F88" s="86"/>
      <c r="G88" s="87"/>
      <c r="H88" s="87"/>
      <c r="I88" s="87"/>
      <c r="J88" s="87"/>
      <c r="K88" s="96"/>
      <c r="L88" s="86"/>
    </row>
    <row r="89" spans="5:12" x14ac:dyDescent="0.25">
      <c r="E89" s="86"/>
      <c r="F89" s="86"/>
      <c r="G89" s="87"/>
      <c r="H89" s="87"/>
      <c r="I89" s="87"/>
      <c r="J89" s="87"/>
      <c r="K89" s="96"/>
      <c r="L89" s="86"/>
    </row>
    <row r="90" spans="5:12" x14ac:dyDescent="0.25">
      <c r="E90" s="86"/>
      <c r="F90" s="86"/>
      <c r="G90" s="87"/>
      <c r="H90" s="87"/>
      <c r="I90" s="87"/>
      <c r="J90" s="87"/>
      <c r="K90" s="96"/>
      <c r="L90" s="86"/>
    </row>
    <row r="91" spans="5:12" x14ac:dyDescent="0.25">
      <c r="E91" s="86"/>
      <c r="F91" s="86"/>
      <c r="G91" s="87"/>
      <c r="H91" s="87"/>
      <c r="I91" s="87"/>
      <c r="J91" s="87"/>
      <c r="K91" s="96"/>
      <c r="L91" s="86"/>
    </row>
    <row r="92" spans="5:12" x14ac:dyDescent="0.25">
      <c r="E92" s="86"/>
      <c r="F92" s="86"/>
      <c r="G92" s="87"/>
      <c r="H92" s="87"/>
      <c r="I92" s="87"/>
      <c r="J92" s="87"/>
      <c r="K92" s="96"/>
      <c r="L92" s="86"/>
    </row>
    <row r="94" spans="5:12" x14ac:dyDescent="0.25">
      <c r="E94" s="86"/>
      <c r="F94" s="86"/>
      <c r="G94" s="87"/>
      <c r="H94" s="87"/>
      <c r="I94" s="87"/>
      <c r="J94" s="87"/>
      <c r="K94" s="96"/>
      <c r="L94" s="86"/>
    </row>
    <row r="95" spans="5:12" x14ac:dyDescent="0.25">
      <c r="E95" s="86"/>
      <c r="F95" s="86"/>
      <c r="G95" s="87"/>
      <c r="H95" s="87"/>
      <c r="I95" s="87"/>
      <c r="J95" s="87"/>
      <c r="K95" s="96"/>
      <c r="L95" s="86"/>
    </row>
    <row r="96" spans="5:12" x14ac:dyDescent="0.25">
      <c r="E96" s="86"/>
      <c r="F96" s="86"/>
      <c r="G96" s="87"/>
      <c r="H96" s="87"/>
      <c r="I96" s="87"/>
      <c r="J96" s="87"/>
      <c r="K96" s="96"/>
      <c r="L96" s="86"/>
    </row>
    <row r="97" spans="5:12" x14ac:dyDescent="0.25">
      <c r="E97" s="86"/>
      <c r="F97" s="86"/>
      <c r="G97" s="87"/>
      <c r="H97" s="87"/>
      <c r="I97" s="87"/>
      <c r="J97" s="87"/>
      <c r="K97" s="96"/>
      <c r="L97" s="86"/>
    </row>
    <row r="98" spans="5:12" x14ac:dyDescent="0.25">
      <c r="E98" s="86"/>
      <c r="F98" s="86"/>
      <c r="G98" s="87"/>
      <c r="H98" s="87"/>
      <c r="I98" s="87"/>
      <c r="J98" s="87"/>
      <c r="K98" s="96"/>
      <c r="L98" s="86"/>
    </row>
    <row r="99" spans="5:12" x14ac:dyDescent="0.25">
      <c r="E99" s="86"/>
      <c r="F99" s="86"/>
      <c r="G99" s="87"/>
      <c r="H99" s="87"/>
      <c r="I99" s="87"/>
      <c r="J99" s="87"/>
      <c r="K99" s="96"/>
      <c r="L99" s="86"/>
    </row>
    <row r="100" spans="5:12" x14ac:dyDescent="0.25">
      <c r="E100" s="86"/>
      <c r="F100" s="86"/>
      <c r="G100" s="87"/>
      <c r="H100" s="87"/>
      <c r="I100" s="87"/>
      <c r="J100" s="87"/>
      <c r="K100" s="96"/>
      <c r="L100" s="86"/>
    </row>
    <row r="101" spans="5:12" x14ac:dyDescent="0.25">
      <c r="E101" s="86"/>
      <c r="F101" s="86"/>
      <c r="G101" s="87"/>
      <c r="H101" s="87"/>
      <c r="I101" s="87"/>
      <c r="J101" s="87"/>
      <c r="K101" s="96"/>
      <c r="L101" s="86"/>
    </row>
    <row r="102" spans="5:12" x14ac:dyDescent="0.25">
      <c r="E102" s="86"/>
      <c r="F102" s="86"/>
      <c r="G102" s="87"/>
      <c r="H102" s="87"/>
      <c r="I102" s="87"/>
      <c r="J102" s="87"/>
      <c r="K102" s="96"/>
      <c r="L102" s="86"/>
    </row>
    <row r="103" spans="5:12" x14ac:dyDescent="0.25">
      <c r="E103" s="86"/>
      <c r="F103" s="86"/>
      <c r="G103" s="87"/>
      <c r="H103" s="87"/>
      <c r="I103" s="87"/>
      <c r="J103" s="87"/>
      <c r="K103" s="96"/>
      <c r="L103" s="86"/>
    </row>
    <row r="104" spans="5:12" x14ac:dyDescent="0.25">
      <c r="E104" s="86"/>
      <c r="F104" s="86"/>
      <c r="G104" s="87"/>
      <c r="H104" s="87"/>
      <c r="I104" s="87"/>
      <c r="J104" s="87"/>
      <c r="K104" s="96"/>
      <c r="L104" s="86"/>
    </row>
    <row r="105" spans="5:12" x14ac:dyDescent="0.25">
      <c r="E105" s="86"/>
      <c r="F105" s="86"/>
      <c r="G105" s="87"/>
      <c r="H105" s="87"/>
      <c r="I105" s="87"/>
      <c r="J105" s="87"/>
      <c r="K105" s="96"/>
      <c r="L105" s="86"/>
    </row>
    <row r="106" spans="5:12" x14ac:dyDescent="0.25">
      <c r="E106" s="86"/>
      <c r="F106" s="86"/>
      <c r="G106" s="87"/>
      <c r="H106" s="87"/>
      <c r="I106" s="87"/>
      <c r="J106" s="87"/>
      <c r="K106" s="96"/>
      <c r="L106" s="86"/>
    </row>
    <row r="107" spans="5:12" x14ac:dyDescent="0.25">
      <c r="E107" s="86"/>
      <c r="F107" s="86"/>
      <c r="G107" s="87"/>
      <c r="H107" s="87"/>
      <c r="I107" s="87"/>
      <c r="J107" s="87"/>
      <c r="K107" s="96"/>
      <c r="L107" s="86"/>
    </row>
    <row r="108" spans="5:12" x14ac:dyDescent="0.25">
      <c r="E108" s="86"/>
      <c r="F108" s="86"/>
      <c r="G108" s="87"/>
      <c r="H108" s="87"/>
      <c r="I108" s="87"/>
      <c r="J108" s="87"/>
      <c r="K108" s="96"/>
      <c r="L108" s="86"/>
    </row>
    <row r="109" spans="5:12" x14ac:dyDescent="0.25">
      <c r="E109" s="86"/>
      <c r="F109" s="86"/>
      <c r="G109" s="87"/>
      <c r="H109" s="87"/>
      <c r="I109" s="87"/>
      <c r="J109" s="87"/>
      <c r="K109" s="96"/>
      <c r="L109" s="86"/>
    </row>
    <row r="110" spans="5:12" x14ac:dyDescent="0.25">
      <c r="E110" s="86"/>
      <c r="F110" s="86"/>
      <c r="G110" s="87"/>
      <c r="H110" s="87"/>
      <c r="I110" s="87"/>
      <c r="J110" s="87"/>
      <c r="K110" s="96"/>
      <c r="L110" s="86"/>
    </row>
    <row r="111" spans="5:12" x14ac:dyDescent="0.25">
      <c r="E111" s="86"/>
      <c r="F111" s="86"/>
      <c r="G111" s="87"/>
      <c r="H111" s="87"/>
      <c r="I111" s="87"/>
      <c r="J111" s="87"/>
      <c r="K111" s="96"/>
      <c r="L111" s="86"/>
    </row>
    <row r="113" spans="5:12" x14ac:dyDescent="0.25">
      <c r="E113" s="86"/>
      <c r="F113" s="86"/>
      <c r="G113" s="87"/>
      <c r="H113" s="87"/>
      <c r="I113" s="87"/>
      <c r="J113" s="87"/>
      <c r="K113" s="96"/>
      <c r="L113" s="86"/>
    </row>
    <row r="114" spans="5:12" x14ac:dyDescent="0.25">
      <c r="E114" s="86"/>
      <c r="F114" s="86"/>
      <c r="G114" s="87"/>
      <c r="H114" s="87"/>
      <c r="I114" s="87"/>
      <c r="J114" s="87"/>
      <c r="K114" s="96"/>
      <c r="L114" s="86"/>
    </row>
    <row r="115" spans="5:12" x14ac:dyDescent="0.25">
      <c r="E115" s="86"/>
      <c r="F115" s="86"/>
      <c r="G115" s="87"/>
      <c r="H115" s="87"/>
      <c r="I115" s="87"/>
      <c r="J115" s="87"/>
      <c r="K115" s="96"/>
      <c r="L115" s="86"/>
    </row>
    <row r="117" spans="5:12" x14ac:dyDescent="0.25">
      <c r="E117" s="86"/>
      <c r="F117" s="86"/>
      <c r="G117" s="87"/>
      <c r="H117" s="87"/>
      <c r="I117" s="87"/>
      <c r="J117" s="87"/>
      <c r="K117" s="96"/>
      <c r="L117" s="86"/>
    </row>
    <row r="118" spans="5:12" x14ac:dyDescent="0.25">
      <c r="E118" s="86"/>
      <c r="F118" s="86"/>
      <c r="G118" s="87"/>
      <c r="H118" s="87"/>
      <c r="I118" s="87"/>
      <c r="J118" s="87"/>
      <c r="K118" s="96"/>
      <c r="L118" s="86"/>
    </row>
    <row r="119" spans="5:12" x14ac:dyDescent="0.25">
      <c r="E119" s="86"/>
      <c r="F119" s="86"/>
      <c r="G119" s="87"/>
      <c r="H119" s="87"/>
      <c r="I119" s="87"/>
      <c r="J119" s="87"/>
      <c r="K119" s="96"/>
      <c r="L119" s="86"/>
    </row>
    <row r="120" spans="5:12" x14ac:dyDescent="0.25">
      <c r="E120" s="86"/>
      <c r="F120" s="86"/>
      <c r="G120" s="87"/>
      <c r="H120" s="87"/>
      <c r="I120" s="87"/>
      <c r="J120" s="87"/>
      <c r="K120" s="96"/>
      <c r="L120" s="86"/>
    </row>
    <row r="121" spans="5:12" x14ac:dyDescent="0.25">
      <c r="E121" s="86"/>
      <c r="F121" s="86"/>
      <c r="G121" s="87"/>
      <c r="H121" s="87"/>
      <c r="I121" s="87"/>
      <c r="J121" s="87"/>
      <c r="K121" s="96"/>
      <c r="L121" s="86"/>
    </row>
    <row r="122" spans="5:12" x14ac:dyDescent="0.25">
      <c r="E122" s="86"/>
      <c r="F122" s="86"/>
      <c r="G122" s="87"/>
      <c r="H122" s="87"/>
      <c r="I122" s="87"/>
      <c r="J122" s="87"/>
      <c r="K122" s="96"/>
      <c r="L122" s="86"/>
    </row>
    <row r="123" spans="5:12" x14ac:dyDescent="0.25">
      <c r="E123" s="86"/>
      <c r="F123" s="86"/>
      <c r="G123" s="87"/>
      <c r="H123" s="87"/>
      <c r="I123" s="87"/>
      <c r="J123" s="87"/>
      <c r="K123" s="96"/>
      <c r="L123" s="86"/>
    </row>
    <row r="124" spans="5:12" x14ac:dyDescent="0.25">
      <c r="E124" s="86"/>
      <c r="F124" s="86"/>
      <c r="G124" s="87"/>
      <c r="H124" s="87"/>
      <c r="I124" s="87"/>
      <c r="J124" s="87"/>
      <c r="K124" s="96"/>
      <c r="L124" s="86"/>
    </row>
    <row r="125" spans="5:12" x14ac:dyDescent="0.25">
      <c r="E125" s="86"/>
      <c r="F125" s="86"/>
      <c r="G125" s="87"/>
      <c r="H125" s="87"/>
      <c r="I125" s="87"/>
      <c r="J125" s="87"/>
      <c r="K125" s="96"/>
      <c r="L125" s="86"/>
    </row>
    <row r="126" spans="5:12" x14ac:dyDescent="0.25">
      <c r="E126" s="86"/>
      <c r="F126" s="86"/>
      <c r="G126" s="87"/>
      <c r="H126" s="87"/>
      <c r="I126" s="87"/>
      <c r="J126" s="87"/>
      <c r="K126" s="96"/>
      <c r="L126" s="86"/>
    </row>
    <row r="127" spans="5:12" x14ac:dyDescent="0.25">
      <c r="E127" s="86"/>
      <c r="F127" s="86"/>
      <c r="G127" s="87"/>
      <c r="H127" s="87"/>
      <c r="I127" s="87"/>
      <c r="J127" s="87"/>
      <c r="K127" s="96"/>
      <c r="L127" s="86"/>
    </row>
    <row r="128" spans="5:12" x14ac:dyDescent="0.25">
      <c r="E128" s="86"/>
      <c r="F128" s="86"/>
      <c r="G128" s="87"/>
      <c r="H128" s="87"/>
      <c r="I128" s="87"/>
      <c r="J128" s="87"/>
      <c r="K128" s="96"/>
      <c r="L128" s="86"/>
    </row>
    <row r="129" spans="5:12" x14ac:dyDescent="0.25">
      <c r="E129" s="86"/>
      <c r="F129" s="86"/>
      <c r="G129" s="87"/>
      <c r="H129" s="87"/>
      <c r="I129" s="87"/>
      <c r="J129" s="87"/>
      <c r="K129" s="96"/>
      <c r="L129" s="86"/>
    </row>
    <row r="130" spans="5:12" x14ac:dyDescent="0.25">
      <c r="E130" s="86"/>
      <c r="F130" s="86"/>
      <c r="G130" s="87"/>
      <c r="H130" s="87"/>
      <c r="I130" s="87"/>
      <c r="J130" s="87"/>
      <c r="K130" s="96"/>
      <c r="L130" s="86"/>
    </row>
    <row r="131" spans="5:12" x14ac:dyDescent="0.25">
      <c r="E131" s="86"/>
      <c r="F131" s="86"/>
      <c r="G131" s="87"/>
      <c r="H131" s="87"/>
      <c r="I131" s="87"/>
      <c r="J131" s="87"/>
      <c r="K131" s="96"/>
      <c r="L131" s="86"/>
    </row>
    <row r="132" spans="5:12" x14ac:dyDescent="0.25">
      <c r="E132" s="86"/>
      <c r="F132" s="86"/>
      <c r="G132" s="87"/>
      <c r="H132" s="87"/>
      <c r="I132" s="87"/>
      <c r="J132" s="87"/>
      <c r="K132" s="96"/>
      <c r="L132" s="86"/>
    </row>
    <row r="133" spans="5:12" x14ac:dyDescent="0.25">
      <c r="E133" s="86"/>
      <c r="F133" s="86"/>
      <c r="G133" s="87"/>
      <c r="H133" s="87"/>
      <c r="I133" s="87"/>
      <c r="J133" s="87"/>
      <c r="K133" s="96"/>
      <c r="L133" s="86"/>
    </row>
    <row r="134" spans="5:12" x14ac:dyDescent="0.25">
      <c r="E134" s="86"/>
      <c r="F134" s="86"/>
      <c r="G134" s="87"/>
      <c r="H134" s="87"/>
      <c r="I134" s="87"/>
      <c r="J134" s="87"/>
      <c r="K134" s="96"/>
      <c r="L134" s="86"/>
    </row>
    <row r="135" spans="5:12" x14ac:dyDescent="0.25">
      <c r="E135" s="86"/>
      <c r="F135" s="86"/>
      <c r="G135" s="87"/>
      <c r="H135" s="87"/>
      <c r="I135" s="87"/>
      <c r="J135" s="87"/>
      <c r="K135" s="96"/>
      <c r="L135" s="86"/>
    </row>
    <row r="136" spans="5:12" x14ac:dyDescent="0.25">
      <c r="E136" s="86"/>
      <c r="F136" s="86"/>
      <c r="G136" s="87"/>
      <c r="H136" s="87"/>
      <c r="I136" s="87"/>
      <c r="J136" s="87"/>
      <c r="K136" s="96"/>
      <c r="L136" s="86"/>
    </row>
    <row r="137" spans="5:12" x14ac:dyDescent="0.25">
      <c r="E137" s="86"/>
      <c r="F137" s="86"/>
      <c r="G137" s="87"/>
      <c r="H137" s="87"/>
      <c r="I137" s="87"/>
      <c r="J137" s="87"/>
      <c r="K137" s="96"/>
      <c r="L137" s="86"/>
    </row>
    <row r="138" spans="5:12" x14ac:dyDescent="0.25">
      <c r="E138" s="86"/>
      <c r="F138" s="86"/>
      <c r="G138" s="87"/>
      <c r="H138" s="87"/>
      <c r="I138" s="87"/>
      <c r="J138" s="87"/>
      <c r="K138" s="96"/>
      <c r="L138" s="86"/>
    </row>
    <row r="139" spans="5:12" x14ac:dyDescent="0.25">
      <c r="E139" s="86"/>
      <c r="F139" s="86"/>
      <c r="G139" s="87"/>
      <c r="H139" s="87"/>
      <c r="I139" s="87"/>
      <c r="J139" s="87"/>
      <c r="K139" s="96"/>
      <c r="L139" s="86"/>
    </row>
    <row r="140" spans="5:12" x14ac:dyDescent="0.25">
      <c r="E140" s="86"/>
      <c r="F140" s="86"/>
      <c r="G140" s="87"/>
      <c r="H140" s="87"/>
      <c r="I140" s="87"/>
      <c r="J140" s="87"/>
      <c r="K140" s="96"/>
      <c r="L140" s="86"/>
    </row>
    <row r="141" spans="5:12" x14ac:dyDescent="0.25">
      <c r="E141" s="86"/>
      <c r="F141" s="86"/>
      <c r="G141" s="87"/>
      <c r="H141" s="87"/>
      <c r="I141" s="87"/>
      <c r="J141" s="87"/>
      <c r="K141" s="96"/>
      <c r="L141" s="86"/>
    </row>
    <row r="142" spans="5:12" x14ac:dyDescent="0.25">
      <c r="E142" s="86"/>
      <c r="F142" s="86"/>
      <c r="G142" s="87"/>
      <c r="H142" s="87"/>
      <c r="I142" s="87"/>
      <c r="J142" s="87"/>
      <c r="K142" s="96"/>
      <c r="L142" s="86"/>
    </row>
    <row r="143" spans="5:12" x14ac:dyDescent="0.25">
      <c r="E143" s="86"/>
      <c r="F143" s="86"/>
      <c r="G143" s="87"/>
      <c r="H143" s="87"/>
      <c r="I143" s="87"/>
      <c r="J143" s="87"/>
      <c r="K143" s="96"/>
      <c r="L143" s="86"/>
    </row>
    <row r="144" spans="5:12" x14ac:dyDescent="0.25">
      <c r="E144" s="86"/>
      <c r="F144" s="86"/>
      <c r="G144" s="87"/>
      <c r="H144" s="87"/>
      <c r="I144" s="87"/>
      <c r="J144" s="87"/>
      <c r="K144" s="96"/>
      <c r="L144" s="86"/>
    </row>
    <row r="145" spans="5:12" x14ac:dyDescent="0.25">
      <c r="E145" s="86"/>
      <c r="F145" s="86"/>
      <c r="G145" s="87"/>
      <c r="H145" s="87"/>
      <c r="I145" s="87"/>
      <c r="J145" s="87"/>
      <c r="K145" s="96"/>
      <c r="L145" s="86"/>
    </row>
    <row r="147" spans="5:12" x14ac:dyDescent="0.25">
      <c r="E147" s="86"/>
      <c r="F147" s="86"/>
      <c r="G147" s="87"/>
      <c r="H147" s="87"/>
      <c r="I147" s="87"/>
      <c r="J147" s="87"/>
      <c r="K147" s="96"/>
      <c r="L147" s="86"/>
    </row>
    <row r="149" spans="5:12" x14ac:dyDescent="0.25">
      <c r="E149" s="86"/>
      <c r="F149" s="86"/>
      <c r="G149" s="87"/>
      <c r="H149" s="87"/>
      <c r="I149" s="87"/>
      <c r="J149" s="87"/>
      <c r="K149" s="96"/>
      <c r="L149" s="86"/>
    </row>
    <row r="150" spans="5:12" x14ac:dyDescent="0.25">
      <c r="E150" s="86"/>
      <c r="F150" s="86"/>
      <c r="G150" s="87"/>
      <c r="H150" s="87"/>
      <c r="I150" s="87"/>
      <c r="J150" s="87"/>
      <c r="K150" s="96"/>
      <c r="L150" s="86"/>
    </row>
    <row r="151" spans="5:12" x14ac:dyDescent="0.25">
      <c r="E151" s="86"/>
      <c r="F151" s="86"/>
      <c r="G151" s="87"/>
      <c r="H151" s="87"/>
      <c r="I151" s="87"/>
      <c r="J151" s="87"/>
      <c r="K151" s="96"/>
      <c r="L151" s="86"/>
    </row>
    <row r="152" spans="5:12" x14ac:dyDescent="0.25">
      <c r="E152" s="86"/>
      <c r="F152" s="86"/>
      <c r="G152" s="87"/>
      <c r="H152" s="87"/>
      <c r="I152" s="87"/>
      <c r="J152" s="87"/>
      <c r="K152" s="96"/>
      <c r="L152" s="86"/>
    </row>
    <row r="153" spans="5:12" x14ac:dyDescent="0.25">
      <c r="E153" s="86"/>
      <c r="F153" s="86"/>
      <c r="G153" s="87"/>
      <c r="H153" s="87"/>
      <c r="I153" s="87"/>
      <c r="J153" s="87"/>
      <c r="K153" s="96"/>
      <c r="L153" s="86"/>
    </row>
    <row r="154" spans="5:12" x14ac:dyDescent="0.25">
      <c r="E154" s="86"/>
      <c r="F154" s="86"/>
      <c r="G154" s="87"/>
      <c r="H154" s="87"/>
      <c r="I154" s="87"/>
      <c r="J154" s="87"/>
      <c r="K154" s="96"/>
      <c r="L154" s="86"/>
    </row>
    <row r="155" spans="5:12" x14ac:dyDescent="0.25">
      <c r="E155" s="86"/>
      <c r="F155" s="86"/>
      <c r="G155" s="87"/>
      <c r="H155" s="87"/>
      <c r="I155" s="87"/>
      <c r="J155" s="87"/>
      <c r="K155" s="96"/>
      <c r="L155" s="86"/>
    </row>
    <row r="157" spans="5:12" x14ac:dyDescent="0.25">
      <c r="E157" s="86"/>
      <c r="F157" s="86"/>
      <c r="G157" s="87"/>
      <c r="H157" s="87"/>
      <c r="I157" s="87"/>
      <c r="J157" s="87"/>
      <c r="K157" s="96"/>
      <c r="L157" s="86"/>
    </row>
    <row r="158" spans="5:12" x14ac:dyDescent="0.25">
      <c r="E158" s="86"/>
      <c r="F158" s="86"/>
      <c r="G158" s="87"/>
      <c r="H158" s="87"/>
      <c r="I158" s="87"/>
      <c r="J158" s="87"/>
      <c r="K158" s="96"/>
      <c r="L158" s="86"/>
    </row>
    <row r="159" spans="5:12" x14ac:dyDescent="0.25">
      <c r="E159" s="86"/>
      <c r="F159" s="86"/>
      <c r="G159" s="87"/>
      <c r="H159" s="87"/>
      <c r="I159" s="87"/>
      <c r="J159" s="87"/>
      <c r="K159" s="96"/>
      <c r="L159" s="86"/>
    </row>
    <row r="161" spans="5:12" x14ac:dyDescent="0.25">
      <c r="E161" s="86"/>
      <c r="F161" s="86"/>
      <c r="G161" s="87"/>
      <c r="H161" s="87"/>
      <c r="I161" s="87"/>
      <c r="J161" s="87"/>
      <c r="K161" s="96"/>
      <c r="L161" s="86"/>
    </row>
    <row r="164" spans="5:12" x14ac:dyDescent="0.25">
      <c r="E164" s="86"/>
      <c r="F164" s="86"/>
      <c r="G164" s="87"/>
      <c r="H164" s="87"/>
      <c r="I164" s="87"/>
      <c r="J164" s="87"/>
      <c r="K164" s="96"/>
      <c r="L164" s="86"/>
    </row>
    <row r="165" spans="5:12" x14ac:dyDescent="0.25">
      <c r="E165" s="86"/>
      <c r="F165" s="86"/>
      <c r="G165" s="87"/>
      <c r="H165" s="87"/>
      <c r="I165" s="87"/>
      <c r="J165" s="87"/>
      <c r="K165" s="96"/>
      <c r="L165" s="86"/>
    </row>
    <row r="166" spans="5:12" x14ac:dyDescent="0.25">
      <c r="E166" s="86"/>
      <c r="F166" s="86"/>
      <c r="G166" s="87"/>
      <c r="H166" s="87"/>
      <c r="I166" s="87"/>
      <c r="J166" s="87"/>
      <c r="K166" s="96"/>
      <c r="L166" s="86"/>
    </row>
    <row r="167" spans="5:12" x14ac:dyDescent="0.25">
      <c r="E167" s="86"/>
      <c r="F167" s="86"/>
      <c r="G167" s="87"/>
      <c r="H167" s="87"/>
      <c r="I167" s="87"/>
      <c r="J167" s="87"/>
      <c r="K167" s="96"/>
      <c r="L167" s="86"/>
    </row>
    <row r="168" spans="5:12" x14ac:dyDescent="0.25">
      <c r="E168" s="86"/>
      <c r="F168" s="86"/>
      <c r="G168" s="87"/>
      <c r="H168" s="87"/>
      <c r="I168" s="87"/>
      <c r="J168" s="87"/>
      <c r="K168" s="96"/>
      <c r="L168" s="86"/>
    </row>
    <row r="170" spans="5:12" x14ac:dyDescent="0.25">
      <c r="E170" s="86"/>
      <c r="F170" s="86"/>
      <c r="G170" s="87"/>
      <c r="H170" s="87"/>
      <c r="I170" s="87"/>
      <c r="J170" s="87"/>
      <c r="K170" s="96"/>
      <c r="L170" s="86"/>
    </row>
    <row r="171" spans="5:12" x14ac:dyDescent="0.25">
      <c r="E171" s="86"/>
      <c r="F171" s="86"/>
      <c r="G171" s="87"/>
      <c r="H171" s="87"/>
      <c r="I171" s="87"/>
      <c r="J171" s="87"/>
      <c r="K171" s="96"/>
      <c r="L171" s="86"/>
    </row>
    <row r="172" spans="5:12" x14ac:dyDescent="0.25">
      <c r="E172" s="86"/>
      <c r="F172" s="86"/>
      <c r="G172" s="87"/>
      <c r="H172" s="87"/>
      <c r="I172" s="87"/>
      <c r="J172" s="87"/>
      <c r="K172" s="96"/>
      <c r="L172" s="86"/>
    </row>
    <row r="173" spans="5:12" x14ac:dyDescent="0.25">
      <c r="E173" s="86"/>
      <c r="F173" s="86"/>
      <c r="G173" s="87"/>
      <c r="H173" s="87"/>
      <c r="I173" s="87"/>
      <c r="J173" s="87"/>
      <c r="K173" s="96"/>
      <c r="L173" s="86"/>
    </row>
    <row r="174" spans="5:12" x14ac:dyDescent="0.25">
      <c r="E174" s="86"/>
      <c r="F174" s="86"/>
      <c r="G174" s="87"/>
      <c r="H174" s="87"/>
      <c r="I174" s="87"/>
      <c r="J174" s="87"/>
      <c r="K174" s="96"/>
      <c r="L174" s="86"/>
    </row>
    <row r="175" spans="5:12" x14ac:dyDescent="0.25">
      <c r="E175" s="86"/>
      <c r="F175" s="86"/>
      <c r="G175" s="87"/>
      <c r="H175" s="87"/>
      <c r="I175" s="87"/>
      <c r="J175" s="87"/>
      <c r="K175" s="96"/>
      <c r="L175" s="86"/>
    </row>
    <row r="176" spans="5:12" x14ac:dyDescent="0.25">
      <c r="E176" s="86"/>
      <c r="F176" s="86"/>
      <c r="G176" s="87"/>
      <c r="H176" s="87"/>
      <c r="I176" s="87"/>
      <c r="J176" s="87"/>
      <c r="K176" s="96"/>
      <c r="L176" s="86"/>
    </row>
    <row r="177" spans="5:12" x14ac:dyDescent="0.25">
      <c r="E177" s="86"/>
      <c r="F177" s="86"/>
      <c r="G177" s="87"/>
      <c r="H177" s="87"/>
      <c r="I177" s="87"/>
      <c r="J177" s="87"/>
      <c r="K177" s="96"/>
      <c r="L177" s="86"/>
    </row>
    <row r="178" spans="5:12" x14ac:dyDescent="0.25">
      <c r="E178" s="86"/>
      <c r="F178" s="86"/>
      <c r="G178" s="87"/>
      <c r="H178" s="87"/>
      <c r="I178" s="87"/>
      <c r="J178" s="87"/>
      <c r="K178" s="96"/>
      <c r="L178" s="86"/>
    </row>
    <row r="180" spans="5:12" x14ac:dyDescent="0.25">
      <c r="E180" s="86"/>
      <c r="F180" s="86"/>
      <c r="G180" s="87"/>
      <c r="H180" s="87"/>
      <c r="I180" s="87"/>
      <c r="J180" s="87"/>
      <c r="K180" s="96"/>
      <c r="L180" s="86"/>
    </row>
    <row r="183" spans="5:12" x14ac:dyDescent="0.25">
      <c r="E183" s="86"/>
      <c r="F183" s="86"/>
      <c r="G183" s="87"/>
      <c r="H183" s="87"/>
      <c r="I183" s="87"/>
      <c r="J183" s="87"/>
      <c r="K183" s="96"/>
      <c r="L183" s="86"/>
    </row>
    <row r="184" spans="5:12" x14ac:dyDescent="0.25">
      <c r="E184" s="86"/>
      <c r="F184" s="86"/>
      <c r="G184" s="87"/>
      <c r="H184" s="87"/>
      <c r="I184" s="87"/>
      <c r="J184" s="87"/>
      <c r="K184" s="96"/>
      <c r="L184" s="86"/>
    </row>
    <row r="185" spans="5:12" x14ac:dyDescent="0.25">
      <c r="E185" s="86"/>
      <c r="F185" s="86"/>
      <c r="G185" s="87"/>
      <c r="H185" s="87"/>
      <c r="I185" s="87"/>
      <c r="J185" s="87"/>
      <c r="K185" s="96"/>
      <c r="L185" s="86"/>
    </row>
    <row r="187" spans="5:12" x14ac:dyDescent="0.25">
      <c r="E187" s="86"/>
      <c r="F187" s="86"/>
      <c r="G187" s="87"/>
      <c r="H187" s="87"/>
      <c r="I187" s="87"/>
      <c r="J187" s="87"/>
      <c r="K187" s="96"/>
      <c r="L187" s="86"/>
    </row>
    <row r="188" spans="5:12" x14ac:dyDescent="0.25">
      <c r="E188" s="86"/>
      <c r="F188" s="86"/>
      <c r="G188" s="87"/>
      <c r="H188" s="87"/>
      <c r="I188" s="87"/>
      <c r="J188" s="87"/>
      <c r="K188" s="96"/>
      <c r="L188" s="86"/>
    </row>
    <row r="189" spans="5:12" x14ac:dyDescent="0.25">
      <c r="E189" s="86"/>
      <c r="F189" s="86"/>
      <c r="G189" s="87"/>
      <c r="H189" s="87"/>
      <c r="I189" s="87"/>
      <c r="J189" s="87"/>
      <c r="K189" s="96"/>
      <c r="L189" s="86"/>
    </row>
    <row r="190" spans="5:12" x14ac:dyDescent="0.25">
      <c r="E190" s="86"/>
      <c r="F190" s="86"/>
      <c r="G190" s="87"/>
      <c r="H190" s="87"/>
      <c r="I190" s="87"/>
      <c r="J190" s="87"/>
      <c r="K190" s="96"/>
      <c r="L190" s="86"/>
    </row>
    <row r="191" spans="5:12" x14ac:dyDescent="0.25">
      <c r="E191" s="86"/>
      <c r="F191" s="86"/>
      <c r="G191" s="87"/>
      <c r="H191" s="87"/>
      <c r="I191" s="87"/>
      <c r="J191" s="87"/>
      <c r="K191" s="96"/>
      <c r="L191" s="86"/>
    </row>
    <row r="192" spans="5:12" x14ac:dyDescent="0.25">
      <c r="E192" s="86"/>
      <c r="F192" s="86"/>
      <c r="G192" s="87"/>
      <c r="H192" s="87"/>
      <c r="I192" s="87"/>
      <c r="J192" s="87"/>
      <c r="K192" s="96"/>
      <c r="L192" s="86"/>
    </row>
    <row r="193" spans="5:12" x14ac:dyDescent="0.25">
      <c r="E193" s="86"/>
      <c r="F193" s="86"/>
      <c r="G193" s="87"/>
      <c r="H193" s="87"/>
      <c r="I193" s="87"/>
      <c r="J193" s="87"/>
      <c r="K193" s="96"/>
      <c r="L193" s="86"/>
    </row>
    <row r="194" spans="5:12" x14ac:dyDescent="0.25">
      <c r="E194" s="86"/>
      <c r="F194" s="86"/>
      <c r="G194" s="87"/>
      <c r="H194" s="87"/>
      <c r="I194" s="87"/>
      <c r="J194" s="87"/>
      <c r="K194" s="96"/>
      <c r="L194" s="86"/>
    </row>
    <row r="196" spans="5:12" x14ac:dyDescent="0.25">
      <c r="E196" s="86"/>
      <c r="F196" s="86"/>
      <c r="G196" s="87"/>
      <c r="H196" s="87"/>
      <c r="I196" s="87"/>
      <c r="J196" s="87"/>
      <c r="K196" s="96"/>
      <c r="L196" s="86"/>
    </row>
    <row r="197" spans="5:12" x14ac:dyDescent="0.25">
      <c r="E197" s="86"/>
      <c r="F197" s="86"/>
      <c r="G197" s="87"/>
      <c r="H197" s="87"/>
      <c r="I197" s="87"/>
      <c r="J197" s="87"/>
      <c r="K197" s="96"/>
      <c r="L197" s="86"/>
    </row>
    <row r="199" spans="5:12" x14ac:dyDescent="0.25">
      <c r="E199" s="86"/>
      <c r="F199" s="86"/>
      <c r="G199" s="87"/>
      <c r="H199" s="87"/>
      <c r="I199" s="87"/>
      <c r="J199" s="87"/>
      <c r="K199" s="96"/>
      <c r="L199" s="86"/>
    </row>
    <row r="200" spans="5:12" x14ac:dyDescent="0.25">
      <c r="E200" s="86"/>
      <c r="F200" s="86"/>
      <c r="G200" s="87"/>
      <c r="H200" s="87"/>
      <c r="I200" s="87"/>
      <c r="J200" s="87"/>
      <c r="K200" s="96"/>
      <c r="L200" s="86"/>
    </row>
    <row r="201" spans="5:12" x14ac:dyDescent="0.25">
      <c r="E201" s="86"/>
      <c r="F201" s="86"/>
      <c r="G201" s="87"/>
      <c r="H201" s="87"/>
      <c r="I201" s="87"/>
      <c r="J201" s="87"/>
      <c r="K201" s="96"/>
      <c r="L201" s="86"/>
    </row>
    <row r="203" spans="5:12" x14ac:dyDescent="0.25">
      <c r="E203" s="86"/>
      <c r="F203" s="86"/>
      <c r="G203" s="87"/>
      <c r="H203" s="87"/>
      <c r="I203" s="87"/>
      <c r="J203" s="87"/>
      <c r="K203" s="96"/>
      <c r="L203" s="86"/>
    </row>
    <row r="205" spans="5:12" x14ac:dyDescent="0.25">
      <c r="E205" s="86"/>
      <c r="F205" s="86"/>
      <c r="G205" s="87"/>
      <c r="H205" s="87"/>
      <c r="I205" s="87"/>
      <c r="J205" s="87"/>
      <c r="K205" s="96"/>
      <c r="L205" s="86"/>
    </row>
    <row r="206" spans="5:12" x14ac:dyDescent="0.25">
      <c r="E206" s="86"/>
      <c r="F206" s="86"/>
      <c r="G206" s="87"/>
      <c r="H206" s="87"/>
      <c r="I206" s="87"/>
      <c r="J206" s="87"/>
      <c r="K206" s="96"/>
      <c r="L206" s="86"/>
    </row>
    <row r="207" spans="5:12" x14ac:dyDescent="0.25">
      <c r="E207" s="86"/>
      <c r="F207" s="86"/>
      <c r="G207" s="87"/>
      <c r="H207" s="87"/>
      <c r="I207" s="87"/>
      <c r="J207" s="87"/>
      <c r="K207" s="96"/>
      <c r="L207" s="86"/>
    </row>
    <row r="208" spans="5:12" x14ac:dyDescent="0.25">
      <c r="E208" s="86"/>
      <c r="F208" s="86"/>
      <c r="G208" s="87"/>
      <c r="H208" s="87"/>
      <c r="I208" s="87"/>
      <c r="J208" s="87"/>
      <c r="K208" s="96"/>
      <c r="L208" s="86"/>
    </row>
    <row r="210" spans="5:12" x14ac:dyDescent="0.25">
      <c r="E210" s="86"/>
      <c r="F210" s="86"/>
      <c r="G210" s="87"/>
      <c r="H210" s="87"/>
      <c r="I210" s="87"/>
      <c r="J210" s="87"/>
      <c r="K210" s="96"/>
      <c r="L210" s="86"/>
    </row>
    <row r="211" spans="5:12" x14ac:dyDescent="0.25">
      <c r="E211" s="86"/>
      <c r="F211" s="86"/>
      <c r="G211" s="87"/>
      <c r="H211" s="87"/>
      <c r="I211" s="87"/>
      <c r="J211" s="87"/>
      <c r="K211" s="96"/>
      <c r="L211" s="86"/>
    </row>
    <row r="213" spans="5:12" x14ac:dyDescent="0.25">
      <c r="E213" s="86"/>
      <c r="F213" s="86"/>
      <c r="G213" s="87"/>
      <c r="H213" s="87"/>
      <c r="I213" s="87"/>
      <c r="J213" s="87"/>
      <c r="K213" s="96"/>
      <c r="L213" s="86"/>
    </row>
    <row r="214" spans="5:12" x14ac:dyDescent="0.25">
      <c r="E214" s="86"/>
      <c r="F214" s="86"/>
      <c r="G214" s="87"/>
      <c r="H214" s="87"/>
      <c r="I214" s="87"/>
      <c r="J214" s="87"/>
      <c r="K214" s="96"/>
      <c r="L214" s="86"/>
    </row>
    <row r="215" spans="5:12" x14ac:dyDescent="0.25">
      <c r="E215" s="86"/>
      <c r="F215" s="86"/>
      <c r="G215" s="87"/>
      <c r="H215" s="87"/>
      <c r="I215" s="87"/>
      <c r="J215" s="87"/>
      <c r="K215" s="96"/>
      <c r="L215" s="86"/>
    </row>
    <row r="216" spans="5:12" x14ac:dyDescent="0.25">
      <c r="E216" s="86"/>
      <c r="F216" s="86"/>
      <c r="G216" s="87"/>
      <c r="H216" s="87"/>
      <c r="I216" s="87"/>
      <c r="J216" s="87"/>
      <c r="K216" s="96"/>
      <c r="L216" s="86"/>
    </row>
    <row r="217" spans="5:12" x14ac:dyDescent="0.25">
      <c r="E217" s="86"/>
      <c r="F217" s="86"/>
      <c r="G217" s="87"/>
      <c r="H217" s="87"/>
      <c r="I217" s="87"/>
      <c r="J217" s="87"/>
      <c r="K217" s="96"/>
      <c r="L217" s="86"/>
    </row>
    <row r="218" spans="5:12" x14ac:dyDescent="0.25">
      <c r="E218" s="86"/>
      <c r="F218" s="86"/>
      <c r="G218" s="87"/>
      <c r="H218" s="87"/>
      <c r="I218" s="87"/>
      <c r="J218" s="87"/>
      <c r="K218" s="96"/>
      <c r="L218" s="86"/>
    </row>
    <row r="219" spans="5:12" x14ac:dyDescent="0.25">
      <c r="E219" s="86"/>
      <c r="F219" s="86"/>
      <c r="G219" s="87"/>
      <c r="H219" s="87"/>
      <c r="I219" s="87"/>
      <c r="J219" s="87"/>
      <c r="K219" s="96"/>
      <c r="L219" s="86"/>
    </row>
    <row r="221" spans="5:12" x14ac:dyDescent="0.25">
      <c r="E221" s="86"/>
      <c r="F221" s="86"/>
      <c r="G221" s="87"/>
      <c r="H221" s="87"/>
      <c r="I221" s="87"/>
      <c r="J221" s="87"/>
      <c r="K221" s="96"/>
      <c r="L221" s="86"/>
    </row>
    <row r="222" spans="5:12" x14ac:dyDescent="0.25">
      <c r="E222" s="86"/>
      <c r="F222" s="86"/>
      <c r="G222" s="87"/>
      <c r="H222" s="87"/>
      <c r="I222" s="87"/>
      <c r="J222" s="87"/>
      <c r="K222" s="96"/>
      <c r="L222" s="86"/>
    </row>
    <row r="223" spans="5:12" x14ac:dyDescent="0.25">
      <c r="E223" s="86"/>
      <c r="F223" s="86"/>
      <c r="G223" s="87"/>
      <c r="H223" s="87"/>
      <c r="I223" s="87"/>
      <c r="J223" s="87"/>
      <c r="K223" s="96"/>
      <c r="L223" s="86"/>
    </row>
    <row r="224" spans="5:12" x14ac:dyDescent="0.25">
      <c r="E224" s="86"/>
      <c r="F224" s="86"/>
      <c r="G224" s="87"/>
      <c r="H224" s="87"/>
      <c r="I224" s="87"/>
      <c r="J224" s="87"/>
      <c r="K224" s="96"/>
      <c r="L224" s="86"/>
    </row>
    <row r="225" spans="5:12" x14ac:dyDescent="0.25">
      <c r="E225" s="86"/>
      <c r="F225" s="86"/>
      <c r="G225" s="87"/>
      <c r="H225" s="87"/>
      <c r="I225" s="87"/>
      <c r="J225" s="87"/>
      <c r="K225" s="96"/>
      <c r="L225" s="86"/>
    </row>
    <row r="226" spans="5:12" x14ac:dyDescent="0.25">
      <c r="E226" s="86"/>
      <c r="F226" s="86"/>
      <c r="G226" s="87"/>
      <c r="H226" s="87"/>
      <c r="I226" s="87"/>
      <c r="J226" s="87"/>
      <c r="K226" s="96"/>
      <c r="L226" s="86"/>
    </row>
    <row r="227" spans="5:12" x14ac:dyDescent="0.25">
      <c r="E227" s="86"/>
      <c r="F227" s="86"/>
      <c r="G227" s="87"/>
      <c r="H227" s="87"/>
      <c r="I227" s="87"/>
      <c r="J227" s="87"/>
      <c r="K227" s="96"/>
      <c r="L227" s="86"/>
    </row>
    <row r="228" spans="5:12" x14ac:dyDescent="0.25">
      <c r="E228" s="86"/>
      <c r="F228" s="86"/>
      <c r="G228" s="87"/>
      <c r="H228" s="87"/>
      <c r="I228" s="87"/>
      <c r="J228" s="87"/>
      <c r="K228" s="96"/>
      <c r="L228" s="86"/>
    </row>
    <row r="229" spans="5:12" x14ac:dyDescent="0.25">
      <c r="E229" s="86"/>
      <c r="F229" s="86"/>
      <c r="G229" s="87"/>
      <c r="H229" s="87"/>
      <c r="I229" s="87"/>
      <c r="J229" s="87"/>
      <c r="K229" s="96"/>
      <c r="L229" s="86"/>
    </row>
    <row r="230" spans="5:12" x14ac:dyDescent="0.25">
      <c r="E230" s="86"/>
      <c r="F230" s="86"/>
      <c r="G230" s="87"/>
      <c r="H230" s="87"/>
      <c r="I230" s="87"/>
      <c r="J230" s="87"/>
      <c r="K230" s="96"/>
      <c r="L230" s="86"/>
    </row>
    <row r="231" spans="5:12" x14ac:dyDescent="0.25">
      <c r="E231" s="86"/>
      <c r="F231" s="86"/>
      <c r="G231" s="87"/>
      <c r="H231" s="87"/>
      <c r="I231" s="87"/>
      <c r="J231" s="87"/>
      <c r="K231" s="96"/>
      <c r="L231" s="86"/>
    </row>
    <row r="232" spans="5:12" x14ac:dyDescent="0.25">
      <c r="E232" s="86"/>
      <c r="F232" s="86"/>
      <c r="G232" s="87"/>
      <c r="H232" s="87"/>
      <c r="I232" s="87"/>
      <c r="J232" s="87"/>
      <c r="K232" s="96"/>
      <c r="L232" s="86"/>
    </row>
    <row r="233" spans="5:12" x14ac:dyDescent="0.25">
      <c r="E233" s="86"/>
      <c r="F233" s="86"/>
      <c r="G233" s="87"/>
      <c r="H233" s="87"/>
      <c r="I233" s="87"/>
      <c r="J233" s="87"/>
      <c r="K233" s="96"/>
      <c r="L233" s="86"/>
    </row>
    <row r="234" spans="5:12" x14ac:dyDescent="0.25">
      <c r="E234" s="86"/>
      <c r="F234" s="86"/>
      <c r="G234" s="87"/>
      <c r="H234" s="87"/>
      <c r="I234" s="87"/>
      <c r="J234" s="87"/>
      <c r="K234" s="96"/>
      <c r="L234" s="86"/>
    </row>
    <row r="235" spans="5:12" x14ac:dyDescent="0.25">
      <c r="E235" s="86"/>
      <c r="F235" s="86"/>
      <c r="G235" s="87"/>
      <c r="H235" s="87"/>
      <c r="I235" s="87"/>
      <c r="J235" s="87"/>
      <c r="K235" s="96"/>
      <c r="L235" s="86"/>
    </row>
    <row r="236" spans="5:12" x14ac:dyDescent="0.25">
      <c r="E236" s="86"/>
      <c r="F236" s="86"/>
      <c r="G236" s="87"/>
      <c r="H236" s="87"/>
      <c r="I236" s="87"/>
      <c r="J236" s="87"/>
      <c r="K236" s="96"/>
      <c r="L236" s="86"/>
    </row>
    <row r="237" spans="5:12" x14ac:dyDescent="0.25">
      <c r="E237" s="86"/>
      <c r="F237" s="86"/>
      <c r="G237" s="87"/>
      <c r="H237" s="87"/>
      <c r="I237" s="87"/>
      <c r="J237" s="87"/>
      <c r="K237" s="96"/>
      <c r="L237" s="86"/>
    </row>
    <row r="238" spans="5:12" x14ac:dyDescent="0.25">
      <c r="E238" s="86"/>
      <c r="F238" s="86"/>
      <c r="G238" s="87"/>
      <c r="H238" s="87"/>
      <c r="I238" s="87"/>
      <c r="J238" s="87"/>
      <c r="K238" s="96"/>
      <c r="L238" s="86"/>
    </row>
    <row r="239" spans="5:12" x14ac:dyDescent="0.25">
      <c r="E239" s="86"/>
      <c r="F239" s="86"/>
      <c r="G239" s="87"/>
      <c r="H239" s="87"/>
      <c r="I239" s="87"/>
      <c r="J239" s="87"/>
      <c r="K239" s="96"/>
      <c r="L239" s="86"/>
    </row>
    <row r="240" spans="5:12" x14ac:dyDescent="0.25">
      <c r="E240" s="86"/>
      <c r="F240" s="86"/>
      <c r="G240" s="87"/>
      <c r="H240" s="87"/>
      <c r="I240" s="87"/>
      <c r="J240" s="87"/>
      <c r="K240" s="96"/>
      <c r="L240" s="86"/>
    </row>
    <row r="241" spans="5:12" x14ac:dyDescent="0.25">
      <c r="E241" s="86"/>
      <c r="F241" s="86"/>
      <c r="G241" s="87"/>
      <c r="H241" s="87"/>
      <c r="I241" s="87"/>
      <c r="J241" s="87"/>
      <c r="K241" s="96"/>
      <c r="L241" s="86"/>
    </row>
    <row r="242" spans="5:12" x14ac:dyDescent="0.25">
      <c r="E242" s="86"/>
      <c r="F242" s="86"/>
      <c r="G242" s="87"/>
      <c r="H242" s="87"/>
      <c r="I242" s="87"/>
      <c r="J242" s="87"/>
      <c r="K242" s="96"/>
      <c r="L242" s="86"/>
    </row>
    <row r="243" spans="5:12" x14ac:dyDescent="0.25">
      <c r="E243" s="86"/>
      <c r="F243" s="86"/>
      <c r="G243" s="87"/>
      <c r="H243" s="87"/>
      <c r="I243" s="87"/>
      <c r="J243" s="87"/>
      <c r="K243" s="96"/>
      <c r="L243" s="86"/>
    </row>
    <row r="244" spans="5:12" x14ac:dyDescent="0.25">
      <c r="E244" s="86"/>
      <c r="F244" s="86"/>
      <c r="G244" s="87"/>
      <c r="H244" s="87"/>
      <c r="I244" s="87"/>
      <c r="J244" s="87"/>
      <c r="K244" s="96"/>
      <c r="L244" s="86"/>
    </row>
    <row r="245" spans="5:12" x14ac:dyDescent="0.25">
      <c r="E245" s="86"/>
      <c r="F245" s="86"/>
      <c r="G245" s="87"/>
      <c r="H245" s="87"/>
      <c r="I245" s="87"/>
      <c r="J245" s="87"/>
      <c r="K245" s="96"/>
      <c r="L245" s="86"/>
    </row>
    <row r="247" spans="5:12" x14ac:dyDescent="0.25">
      <c r="E247" s="86"/>
      <c r="F247" s="86"/>
      <c r="G247" s="87"/>
      <c r="H247" s="87"/>
      <c r="I247" s="87"/>
      <c r="J247" s="87"/>
      <c r="K247" s="96"/>
      <c r="L247" s="86"/>
    </row>
    <row r="248" spans="5:12" x14ac:dyDescent="0.25">
      <c r="E248" s="86"/>
      <c r="F248" s="86"/>
      <c r="G248" s="87"/>
      <c r="H248" s="87"/>
      <c r="I248" s="87"/>
      <c r="J248" s="87"/>
      <c r="K248" s="96"/>
      <c r="L248" s="86"/>
    </row>
  </sheetData>
  <conditionalFormatting sqref="N3:N30 B3:B30">
    <cfRule type="duplicateValues" dxfId="14" priority="21"/>
  </conditionalFormatting>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BF94"/>
  <sheetViews>
    <sheetView topLeftCell="J1" workbookViewId="0">
      <selection activeCell="Q13" sqref="Q13"/>
    </sheetView>
  </sheetViews>
  <sheetFormatPr baseColWidth="10" defaultRowHeight="15" x14ac:dyDescent="0.25"/>
  <cols>
    <col min="1" max="1" width="11.5703125" bestFit="1" customWidth="1"/>
    <col min="14" max="15" width="12.7109375" bestFit="1" customWidth="1"/>
    <col min="16" max="16" width="11.7109375" bestFit="1" customWidth="1"/>
    <col min="23" max="23" width="11.5703125" bestFit="1" customWidth="1"/>
    <col min="25" max="25" width="13.140625" bestFit="1" customWidth="1"/>
    <col min="28" max="28" width="15.140625" bestFit="1" customWidth="1"/>
    <col min="29" max="31" width="11.5703125" bestFit="1" customWidth="1"/>
    <col min="36" max="38" width="12.7109375" bestFit="1" customWidth="1"/>
    <col min="39" max="40" width="11.5703125" bestFit="1" customWidth="1"/>
    <col min="44" max="50" width="11.5703125" bestFit="1" customWidth="1"/>
    <col min="51" max="53" width="15.140625" bestFit="1" customWidth="1"/>
    <col min="55" max="56" width="11.5703125" bestFit="1" customWidth="1"/>
  </cols>
  <sheetData>
    <row r="1" spans="1:58" ht="120" x14ac:dyDescent="0.25">
      <c r="A1" s="8" t="s">
        <v>175</v>
      </c>
      <c r="B1" s="8" t="s">
        <v>632</v>
      </c>
      <c r="C1" s="8" t="s">
        <v>491</v>
      </c>
      <c r="D1" s="8" t="s">
        <v>172</v>
      </c>
      <c r="E1" s="8" t="s">
        <v>173</v>
      </c>
      <c r="F1" s="9" t="s">
        <v>174</v>
      </c>
      <c r="G1" s="9" t="s">
        <v>497</v>
      </c>
      <c r="H1" s="14" t="s">
        <v>1</v>
      </c>
      <c r="I1" s="10" t="s">
        <v>176</v>
      </c>
      <c r="J1" s="10" t="s">
        <v>177</v>
      </c>
      <c r="K1" s="10" t="s">
        <v>178</v>
      </c>
      <c r="L1" s="10" t="s">
        <v>179</v>
      </c>
      <c r="M1" s="10" t="s">
        <v>0</v>
      </c>
      <c r="N1" s="18" t="s">
        <v>625</v>
      </c>
      <c r="O1" s="18" t="s">
        <v>626</v>
      </c>
      <c r="P1" s="18" t="s">
        <v>627</v>
      </c>
      <c r="Q1" s="15" t="s">
        <v>631</v>
      </c>
      <c r="R1" s="15" t="s">
        <v>2</v>
      </c>
      <c r="S1" s="11" t="s">
        <v>493</v>
      </c>
      <c r="T1" s="15" t="s">
        <v>492</v>
      </c>
      <c r="U1" s="22" t="s">
        <v>496</v>
      </c>
      <c r="V1" s="22" t="s">
        <v>495</v>
      </c>
      <c r="W1" s="11" t="s">
        <v>499</v>
      </c>
      <c r="X1" s="127" t="s">
        <v>769</v>
      </c>
      <c r="Y1" s="128" t="s">
        <v>777</v>
      </c>
      <c r="Z1" s="128" t="s">
        <v>775</v>
      </c>
      <c r="AA1" s="128" t="s">
        <v>776</v>
      </c>
      <c r="AB1" s="54" t="s">
        <v>501</v>
      </c>
      <c r="AC1" s="56" t="s">
        <v>498</v>
      </c>
      <c r="AD1" s="16" t="s">
        <v>502</v>
      </c>
      <c r="AE1" s="136" t="s">
        <v>500</v>
      </c>
      <c r="AF1" s="24" t="s">
        <v>668</v>
      </c>
      <c r="AG1" s="24" t="s">
        <v>669</v>
      </c>
      <c r="AH1" s="24" t="s">
        <v>670</v>
      </c>
      <c r="AI1" s="24" t="s">
        <v>788</v>
      </c>
      <c r="AJ1" s="18" t="s">
        <v>628</v>
      </c>
      <c r="AK1" s="18" t="s">
        <v>629</v>
      </c>
      <c r="AL1" s="18" t="s">
        <v>630</v>
      </c>
      <c r="AM1" s="119" t="s">
        <v>667</v>
      </c>
      <c r="AN1" s="119" t="s">
        <v>663</v>
      </c>
      <c r="AO1" s="119" t="s">
        <v>665</v>
      </c>
      <c r="AP1" s="119" t="s">
        <v>644</v>
      </c>
      <c r="AQ1" s="120" t="s">
        <v>494</v>
      </c>
      <c r="AR1" s="121" t="s">
        <v>658</v>
      </c>
      <c r="AS1" s="121" t="s">
        <v>659</v>
      </c>
      <c r="AT1" s="121" t="s">
        <v>657</v>
      </c>
      <c r="AU1" s="122" t="s">
        <v>662</v>
      </c>
      <c r="AV1" s="120" t="s">
        <v>664</v>
      </c>
      <c r="AW1" s="123" t="s">
        <v>653</v>
      </c>
      <c r="AX1" s="123" t="s">
        <v>654</v>
      </c>
      <c r="AY1" s="124" t="s">
        <v>643</v>
      </c>
      <c r="AZ1" s="124" t="s">
        <v>652</v>
      </c>
      <c r="BA1" s="124" t="s">
        <v>655</v>
      </c>
      <c r="BB1" s="124" t="s">
        <v>656</v>
      </c>
      <c r="BC1" s="125" t="s">
        <v>660</v>
      </c>
      <c r="BD1" s="125" t="s">
        <v>661</v>
      </c>
      <c r="BE1" s="38" t="s">
        <v>504</v>
      </c>
      <c r="BF1" s="120" t="s">
        <v>666</v>
      </c>
    </row>
    <row r="2" spans="1:58" x14ac:dyDescent="0.25">
      <c r="A2" s="5">
        <v>2015</v>
      </c>
      <c r="B2" s="5" t="s">
        <v>525</v>
      </c>
      <c r="C2" s="6" t="s">
        <v>700</v>
      </c>
      <c r="D2" s="6" t="s">
        <v>3</v>
      </c>
      <c r="E2" s="6" t="s">
        <v>8</v>
      </c>
      <c r="F2" s="6" t="s">
        <v>4</v>
      </c>
      <c r="G2" s="5"/>
      <c r="H2" s="6" t="s">
        <v>7</v>
      </c>
      <c r="I2" s="6" t="s">
        <v>186</v>
      </c>
      <c r="J2" s="5"/>
      <c r="K2" s="6" t="s">
        <v>5</v>
      </c>
      <c r="L2" s="5"/>
      <c r="M2" s="6" t="s">
        <v>6</v>
      </c>
      <c r="N2" s="20">
        <v>239854</v>
      </c>
      <c r="O2" s="20">
        <v>239854</v>
      </c>
      <c r="P2" s="19">
        <v>47970</v>
      </c>
      <c r="Q2" s="6"/>
      <c r="R2" s="6" t="s">
        <v>9</v>
      </c>
      <c r="S2" s="6" t="s">
        <v>394</v>
      </c>
      <c r="T2" s="6" t="s">
        <v>11</v>
      </c>
      <c r="U2" s="6"/>
      <c r="V2" s="6"/>
      <c r="W2" s="5"/>
      <c r="X2" s="5"/>
      <c r="Y2" s="46"/>
      <c r="Z2" s="46"/>
      <c r="AA2" s="46"/>
      <c r="AB2" s="55">
        <v>637</v>
      </c>
      <c r="AC2" s="57">
        <v>0.9</v>
      </c>
      <c r="AD2" s="7">
        <v>123</v>
      </c>
      <c r="AE2" s="137">
        <v>0</v>
      </c>
      <c r="AF2" s="13"/>
      <c r="AG2" s="13"/>
      <c r="AH2" s="13"/>
      <c r="AI2" s="13" t="s">
        <v>789</v>
      </c>
      <c r="AJ2" s="13"/>
      <c r="AK2" s="13"/>
      <c r="AL2" s="13"/>
      <c r="AM2" s="13"/>
      <c r="AN2" s="13"/>
      <c r="AO2" s="13"/>
      <c r="AP2" s="13"/>
      <c r="AQ2" s="13"/>
      <c r="AR2" s="13"/>
      <c r="AS2" s="13"/>
      <c r="AT2" s="13"/>
      <c r="AU2" s="13"/>
      <c r="AV2" s="13"/>
      <c r="AW2" s="13"/>
      <c r="AX2" s="13"/>
      <c r="AY2" s="13"/>
      <c r="AZ2" s="13"/>
      <c r="BA2" s="13"/>
      <c r="BB2" s="13"/>
      <c r="BC2" s="13"/>
      <c r="BD2" s="13"/>
      <c r="BE2" s="13"/>
      <c r="BF2" s="13"/>
    </row>
    <row r="3" spans="1:58" x14ac:dyDescent="0.25">
      <c r="A3" s="5">
        <v>2015</v>
      </c>
      <c r="B3" s="5" t="s">
        <v>525</v>
      </c>
      <c r="C3" s="6" t="s">
        <v>701</v>
      </c>
      <c r="D3" s="6" t="s">
        <v>3</v>
      </c>
      <c r="E3" s="6" t="s">
        <v>8</v>
      </c>
      <c r="F3" s="6" t="s">
        <v>12</v>
      </c>
      <c r="G3" s="5"/>
      <c r="H3" s="6" t="s">
        <v>14</v>
      </c>
      <c r="I3" s="6" t="s">
        <v>186</v>
      </c>
      <c r="J3" s="5"/>
      <c r="K3" s="6" t="s">
        <v>5</v>
      </c>
      <c r="L3" s="5"/>
      <c r="M3" s="6" t="s">
        <v>13</v>
      </c>
      <c r="N3" s="20">
        <v>466580.5</v>
      </c>
      <c r="O3" s="20">
        <v>466580.5</v>
      </c>
      <c r="P3" s="19">
        <v>36899</v>
      </c>
      <c r="Q3" s="6"/>
      <c r="R3" s="6" t="s">
        <v>9</v>
      </c>
      <c r="S3" s="6" t="s">
        <v>15</v>
      </c>
      <c r="T3" s="6" t="s">
        <v>11</v>
      </c>
      <c r="U3" s="6"/>
      <c r="V3" s="6"/>
      <c r="W3" s="5"/>
      <c r="X3" s="5"/>
      <c r="Y3" s="46"/>
      <c r="Z3" s="46"/>
      <c r="AA3" s="46"/>
      <c r="AB3" s="55">
        <v>106</v>
      </c>
      <c r="AC3" s="57">
        <v>0.09</v>
      </c>
      <c r="AD3" s="7">
        <v>17</v>
      </c>
      <c r="AE3" s="137">
        <v>0</v>
      </c>
      <c r="AF3" s="13"/>
      <c r="AG3" s="13"/>
      <c r="AH3" s="13"/>
      <c r="AI3" s="13" t="s">
        <v>760</v>
      </c>
      <c r="AJ3" s="13"/>
      <c r="AK3" s="13"/>
      <c r="AL3" s="13"/>
      <c r="AM3" s="13"/>
      <c r="AN3" s="13"/>
      <c r="AO3" s="13"/>
      <c r="AP3" s="13"/>
      <c r="AQ3" s="13"/>
      <c r="AR3" s="13"/>
      <c r="AS3" s="13"/>
      <c r="AT3" s="13"/>
      <c r="AU3" s="13"/>
      <c r="AV3" s="13"/>
      <c r="AW3" s="13"/>
      <c r="AX3" s="13"/>
      <c r="AY3" s="13"/>
      <c r="AZ3" s="13"/>
      <c r="BA3" s="13"/>
      <c r="BB3" s="13"/>
      <c r="BC3" s="13"/>
      <c r="BD3" s="13"/>
      <c r="BE3" s="13"/>
      <c r="BF3" s="13"/>
    </row>
    <row r="4" spans="1:58" x14ac:dyDescent="0.25">
      <c r="A4" s="5">
        <v>2015</v>
      </c>
      <c r="B4" s="5" t="s">
        <v>525</v>
      </c>
      <c r="C4" s="6" t="s">
        <v>702</v>
      </c>
      <c r="D4" s="6" t="s">
        <v>3</v>
      </c>
      <c r="E4" s="6" t="s">
        <v>8</v>
      </c>
      <c r="F4" s="6" t="s">
        <v>16</v>
      </c>
      <c r="G4" s="5"/>
      <c r="H4" s="6" t="s">
        <v>19</v>
      </c>
      <c r="I4" s="6" t="s">
        <v>186</v>
      </c>
      <c r="J4" s="5"/>
      <c r="K4" s="6" t="s">
        <v>17</v>
      </c>
      <c r="L4" s="5"/>
      <c r="M4" s="6" t="s">
        <v>18</v>
      </c>
      <c r="N4" s="20">
        <v>220000</v>
      </c>
      <c r="O4" s="20">
        <v>220000</v>
      </c>
      <c r="P4" s="19">
        <v>44000</v>
      </c>
      <c r="Q4" s="6"/>
      <c r="R4" s="6" t="s">
        <v>9</v>
      </c>
      <c r="S4" s="6" t="s">
        <v>415</v>
      </c>
      <c r="T4" s="6" t="s">
        <v>11</v>
      </c>
      <c r="U4" s="6"/>
      <c r="V4" s="6"/>
      <c r="W4" s="5"/>
      <c r="X4" s="5"/>
      <c r="Y4" s="46"/>
      <c r="Z4" s="46"/>
      <c r="AA4" s="46"/>
      <c r="AB4" s="55">
        <v>900</v>
      </c>
      <c r="AC4" s="57">
        <v>0.85</v>
      </c>
      <c r="AD4" s="7">
        <v>342</v>
      </c>
      <c r="AE4" s="137">
        <v>0</v>
      </c>
      <c r="AF4" s="13"/>
      <c r="AG4" s="13"/>
      <c r="AH4" s="13"/>
      <c r="AI4" s="13" t="s">
        <v>757</v>
      </c>
      <c r="AJ4" s="13"/>
      <c r="AK4" s="13"/>
      <c r="AL4" s="13"/>
      <c r="AM4" s="13"/>
      <c r="AN4" s="13"/>
      <c r="AO4" s="13"/>
      <c r="AP4" s="13"/>
      <c r="AQ4" s="13"/>
      <c r="AR4" s="13"/>
      <c r="AS4" s="13"/>
      <c r="AT4" s="13"/>
      <c r="AU4" s="13"/>
      <c r="AV4" s="13"/>
      <c r="AW4" s="13"/>
      <c r="AX4" s="13"/>
      <c r="AY4" s="13"/>
      <c r="AZ4" s="13"/>
      <c r="BA4" s="13"/>
      <c r="BB4" s="13"/>
      <c r="BC4" s="13"/>
      <c r="BD4" s="13"/>
      <c r="BE4" s="13"/>
      <c r="BF4" s="13"/>
    </row>
    <row r="5" spans="1:58" x14ac:dyDescent="0.25">
      <c r="A5" s="5">
        <v>2015</v>
      </c>
      <c r="B5" s="5" t="s">
        <v>525</v>
      </c>
      <c r="C5" s="6" t="s">
        <v>703</v>
      </c>
      <c r="D5" s="6" t="s">
        <v>20</v>
      </c>
      <c r="E5" s="6" t="s">
        <v>25</v>
      </c>
      <c r="F5" s="6" t="s">
        <v>21</v>
      </c>
      <c r="G5" s="5"/>
      <c r="H5" s="6" t="s">
        <v>24</v>
      </c>
      <c r="I5" s="6" t="s">
        <v>675</v>
      </c>
      <c r="J5" s="5"/>
      <c r="K5" s="6" t="s">
        <v>22</v>
      </c>
      <c r="L5" s="5"/>
      <c r="M5" s="6" t="s">
        <v>23</v>
      </c>
      <c r="N5" s="20">
        <v>1555000</v>
      </c>
      <c r="O5" s="20">
        <v>1555000</v>
      </c>
      <c r="P5" s="19">
        <v>311000</v>
      </c>
      <c r="Q5" s="6"/>
      <c r="R5" s="6" t="s">
        <v>9</v>
      </c>
      <c r="S5" s="6" t="s">
        <v>394</v>
      </c>
      <c r="T5" s="6" t="s">
        <v>11</v>
      </c>
      <c r="U5" s="6"/>
      <c r="V5" s="6"/>
      <c r="W5" s="5"/>
      <c r="X5" s="5"/>
      <c r="Y5" s="46"/>
      <c r="Z5" s="46"/>
      <c r="AA5" s="46"/>
      <c r="AB5" s="55">
        <v>5560</v>
      </c>
      <c r="AC5" s="57">
        <v>1.7</v>
      </c>
      <c r="AD5" s="7">
        <v>2775</v>
      </c>
      <c r="AE5" s="137">
        <v>0</v>
      </c>
      <c r="AF5" s="13"/>
      <c r="AG5" s="13"/>
      <c r="AH5" s="13"/>
      <c r="AI5" s="13" t="s">
        <v>757</v>
      </c>
      <c r="AJ5" s="13"/>
      <c r="AK5" s="13"/>
      <c r="AL5" s="13"/>
      <c r="AM5" s="13"/>
      <c r="AN5" s="13"/>
      <c r="AO5" s="13"/>
      <c r="AP5" s="13"/>
      <c r="AQ5" s="13"/>
      <c r="AR5" s="13"/>
      <c r="AS5" s="13"/>
      <c r="AT5" s="13"/>
      <c r="AU5" s="13"/>
      <c r="AV5" s="13"/>
      <c r="AW5" s="13"/>
      <c r="AX5" s="13"/>
      <c r="AY5" s="13"/>
      <c r="AZ5" s="13"/>
      <c r="BA5" s="13"/>
      <c r="BB5" s="13"/>
      <c r="BC5" s="13"/>
      <c r="BD5" s="13"/>
      <c r="BE5" s="13"/>
      <c r="BF5" s="13"/>
    </row>
    <row r="6" spans="1:58" x14ac:dyDescent="0.25">
      <c r="A6" s="5">
        <v>2015</v>
      </c>
      <c r="B6" s="5" t="s">
        <v>525</v>
      </c>
      <c r="C6" s="6" t="s">
        <v>27</v>
      </c>
      <c r="D6" s="6" t="s">
        <v>26</v>
      </c>
      <c r="E6" s="6" t="s">
        <v>32</v>
      </c>
      <c r="F6" s="6" t="s">
        <v>28</v>
      </c>
      <c r="G6" s="5"/>
      <c r="H6" s="6" t="s">
        <v>31</v>
      </c>
      <c r="I6" s="6" t="s">
        <v>388</v>
      </c>
      <c r="J6" s="5"/>
      <c r="K6" s="6" t="s">
        <v>29</v>
      </c>
      <c r="L6" s="5"/>
      <c r="M6" s="6" t="s">
        <v>30</v>
      </c>
      <c r="N6" s="20">
        <v>575000</v>
      </c>
      <c r="O6" s="20">
        <v>475000</v>
      </c>
      <c r="P6" s="19">
        <v>190000</v>
      </c>
      <c r="Q6" s="6"/>
      <c r="R6" s="6" t="s">
        <v>9</v>
      </c>
      <c r="S6" s="6" t="s">
        <v>15</v>
      </c>
      <c r="T6" s="6" t="s">
        <v>11</v>
      </c>
      <c r="U6" s="6"/>
      <c r="V6" s="6"/>
      <c r="W6" s="5"/>
      <c r="X6" s="5"/>
      <c r="Y6" s="46"/>
      <c r="Z6" s="46"/>
      <c r="AA6" s="46"/>
      <c r="AB6" s="55">
        <v>6000</v>
      </c>
      <c r="AC6" s="57">
        <v>0.8</v>
      </c>
      <c r="AD6" s="7">
        <v>40</v>
      </c>
      <c r="AE6" s="137">
        <v>1</v>
      </c>
      <c r="AF6" s="13"/>
      <c r="AG6" s="13"/>
      <c r="AH6" s="13"/>
      <c r="AI6" s="13" t="s">
        <v>790</v>
      </c>
      <c r="AJ6" s="13"/>
      <c r="AK6" s="13"/>
      <c r="AL6" s="13"/>
      <c r="AM6" s="13"/>
      <c r="AN6" s="13"/>
      <c r="AO6" s="13"/>
      <c r="AP6" s="13"/>
      <c r="AQ6" s="13"/>
      <c r="AR6" s="13"/>
      <c r="AS6" s="13"/>
      <c r="AT6" s="13"/>
      <c r="AU6" s="13"/>
      <c r="AV6" s="13"/>
      <c r="AW6" s="13"/>
      <c r="AX6" s="13"/>
      <c r="AY6" s="13"/>
      <c r="AZ6" s="13"/>
      <c r="BA6" s="13"/>
      <c r="BB6" s="13"/>
      <c r="BC6" s="13"/>
      <c r="BD6" s="13"/>
      <c r="BE6" s="13"/>
      <c r="BF6" s="13"/>
    </row>
    <row r="7" spans="1:58" x14ac:dyDescent="0.25">
      <c r="A7" s="5">
        <v>2015</v>
      </c>
      <c r="B7" s="5" t="s">
        <v>651</v>
      </c>
      <c r="C7" s="6" t="s">
        <v>34</v>
      </c>
      <c r="D7" s="6" t="s">
        <v>26</v>
      </c>
      <c r="E7" s="6" t="s">
        <v>32</v>
      </c>
      <c r="F7" s="6" t="s">
        <v>35</v>
      </c>
      <c r="G7" s="5"/>
      <c r="H7" s="6" t="s">
        <v>38</v>
      </c>
      <c r="I7" s="6" t="s">
        <v>388</v>
      </c>
      <c r="J7" s="5"/>
      <c r="K7" s="6" t="s">
        <v>36</v>
      </c>
      <c r="L7" s="5"/>
      <c r="M7" s="6" t="s">
        <v>37</v>
      </c>
      <c r="N7" s="20">
        <v>1797000</v>
      </c>
      <c r="O7" s="20">
        <v>1797000</v>
      </c>
      <c r="P7" s="19">
        <v>608901</v>
      </c>
      <c r="Q7" s="6" t="s">
        <v>34</v>
      </c>
      <c r="R7" s="6" t="s">
        <v>39</v>
      </c>
      <c r="S7" s="6" t="s">
        <v>40</v>
      </c>
      <c r="T7" s="6" t="s">
        <v>40</v>
      </c>
      <c r="U7" s="6"/>
      <c r="V7" s="6"/>
      <c r="W7" s="5"/>
      <c r="X7" s="5"/>
      <c r="Y7" s="46"/>
      <c r="Z7" s="46"/>
      <c r="AA7" s="46"/>
      <c r="AB7" s="55">
        <v>23150</v>
      </c>
      <c r="AC7" s="57">
        <v>9</v>
      </c>
      <c r="AD7" s="7">
        <v>1400</v>
      </c>
      <c r="AE7" s="137">
        <v>0</v>
      </c>
      <c r="AF7" s="13"/>
      <c r="AG7" s="13"/>
      <c r="AH7" s="13"/>
      <c r="AI7" s="13" t="s">
        <v>790</v>
      </c>
      <c r="AJ7" s="13"/>
      <c r="AK7" s="13"/>
      <c r="AL7" s="13"/>
      <c r="AM7" s="13"/>
      <c r="AN7" s="13"/>
      <c r="AO7" s="13"/>
      <c r="AP7" s="13"/>
      <c r="AQ7" s="13"/>
      <c r="AR7" s="13"/>
      <c r="AS7" s="13"/>
      <c r="AT7" s="13"/>
      <c r="AU7" s="13"/>
      <c r="AV7" s="13"/>
      <c r="AW7" s="13"/>
      <c r="AX7" s="13"/>
      <c r="AY7" s="13"/>
      <c r="AZ7" s="13"/>
      <c r="BA7" s="13"/>
      <c r="BB7" s="13"/>
      <c r="BC7" s="13"/>
      <c r="BD7" s="13"/>
      <c r="BE7" s="13"/>
      <c r="BF7" s="13"/>
    </row>
    <row r="8" spans="1:58" x14ac:dyDescent="0.25">
      <c r="A8" s="5">
        <v>2015</v>
      </c>
      <c r="B8" s="5" t="s">
        <v>525</v>
      </c>
      <c r="C8" s="6" t="s">
        <v>707</v>
      </c>
      <c r="D8" s="6" t="s">
        <v>26</v>
      </c>
      <c r="E8" s="6" t="s">
        <v>32</v>
      </c>
      <c r="F8" s="6" t="s">
        <v>41</v>
      </c>
      <c r="G8" s="5"/>
      <c r="H8" s="6" t="s">
        <v>43</v>
      </c>
      <c r="I8" s="6" t="s">
        <v>388</v>
      </c>
      <c r="J8" s="5"/>
      <c r="K8" s="6" t="s">
        <v>29</v>
      </c>
      <c r="L8" s="5"/>
      <c r="M8" s="6" t="s">
        <v>42</v>
      </c>
      <c r="N8" s="20">
        <v>175000</v>
      </c>
      <c r="O8" s="20">
        <v>72000</v>
      </c>
      <c r="P8" s="19">
        <v>28800</v>
      </c>
      <c r="Q8" s="6"/>
      <c r="R8" s="6" t="s">
        <v>9</v>
      </c>
      <c r="S8" s="6" t="s">
        <v>394</v>
      </c>
      <c r="T8" s="6" t="s">
        <v>11</v>
      </c>
      <c r="U8" s="6"/>
      <c r="V8" s="6"/>
      <c r="W8" s="5"/>
      <c r="X8" s="5"/>
      <c r="Y8" s="46"/>
      <c r="Z8" s="46"/>
      <c r="AA8" s="46"/>
      <c r="AB8" s="55">
        <v>111</v>
      </c>
      <c r="AC8" s="57">
        <v>0.85</v>
      </c>
      <c r="AD8" s="7">
        <v>30</v>
      </c>
      <c r="AE8" s="137">
        <v>0</v>
      </c>
      <c r="AF8" s="13"/>
      <c r="AG8" s="13"/>
      <c r="AH8" s="13"/>
      <c r="AI8" s="13" t="s">
        <v>757</v>
      </c>
      <c r="AJ8" s="13"/>
      <c r="AK8" s="13"/>
      <c r="AL8" s="13"/>
      <c r="AM8" s="13"/>
      <c r="AN8" s="13"/>
      <c r="AO8" s="13"/>
      <c r="AP8" s="13"/>
      <c r="AQ8" s="13"/>
      <c r="AR8" s="13"/>
      <c r="AS8" s="13"/>
      <c r="AT8" s="13"/>
      <c r="AU8" s="13"/>
      <c r="AV8" s="13"/>
      <c r="AW8" s="13"/>
      <c r="AX8" s="13"/>
      <c r="AY8" s="13"/>
      <c r="AZ8" s="13"/>
      <c r="BA8" s="13"/>
      <c r="BB8" s="13"/>
      <c r="BC8" s="13"/>
      <c r="BD8" s="13"/>
      <c r="BE8" s="13"/>
      <c r="BF8" s="13"/>
    </row>
    <row r="9" spans="1:58" x14ac:dyDescent="0.25">
      <c r="A9" s="5">
        <v>2015</v>
      </c>
      <c r="B9" s="5" t="s">
        <v>525</v>
      </c>
      <c r="C9" s="6" t="s">
        <v>708</v>
      </c>
      <c r="D9" s="6" t="s">
        <v>44</v>
      </c>
      <c r="E9" s="6" t="s">
        <v>49</v>
      </c>
      <c r="F9" s="6" t="s">
        <v>45</v>
      </c>
      <c r="G9" s="5"/>
      <c r="H9" s="6" t="s">
        <v>48</v>
      </c>
      <c r="I9" s="6" t="s">
        <v>261</v>
      </c>
      <c r="J9" s="5"/>
      <c r="K9" s="6" t="s">
        <v>46</v>
      </c>
      <c r="L9" s="5"/>
      <c r="M9" s="6" t="s">
        <v>47</v>
      </c>
      <c r="N9" s="20">
        <v>960000</v>
      </c>
      <c r="O9" s="20">
        <v>500000</v>
      </c>
      <c r="P9" s="19">
        <v>100000</v>
      </c>
      <c r="Q9" s="6"/>
      <c r="R9" s="6" t="s">
        <v>9</v>
      </c>
      <c r="S9" s="4" t="s">
        <v>241</v>
      </c>
      <c r="T9" s="6" t="s">
        <v>11</v>
      </c>
      <c r="U9" s="6"/>
      <c r="V9" s="6"/>
      <c r="W9" s="5"/>
      <c r="X9" s="5"/>
      <c r="Y9" s="46"/>
      <c r="Z9" s="46"/>
      <c r="AA9" s="46"/>
      <c r="AB9" s="55">
        <v>23510</v>
      </c>
      <c r="AC9" s="57">
        <v>5.4</v>
      </c>
      <c r="AD9" s="7">
        <v>5400</v>
      </c>
      <c r="AE9" s="137">
        <v>0</v>
      </c>
      <c r="AF9" s="13"/>
      <c r="AG9" s="13"/>
      <c r="AH9" s="13"/>
      <c r="AI9" s="13" t="s">
        <v>757</v>
      </c>
      <c r="AJ9" s="13"/>
      <c r="AK9" s="13"/>
      <c r="AL9" s="13"/>
      <c r="AM9" s="13"/>
      <c r="AN9" s="13"/>
      <c r="AO9" s="13"/>
      <c r="AP9" s="13"/>
      <c r="AQ9" s="13"/>
      <c r="AR9" s="13"/>
      <c r="AS9" s="13"/>
      <c r="AT9" s="13"/>
      <c r="AU9" s="13"/>
      <c r="AV9" s="13"/>
      <c r="AW9" s="13"/>
      <c r="AX9" s="13"/>
      <c r="AY9" s="13"/>
      <c r="AZ9" s="13"/>
      <c r="BA9" s="13"/>
      <c r="BB9" s="13"/>
      <c r="BC9" s="13"/>
      <c r="BD9" s="13"/>
      <c r="BE9" s="13"/>
      <c r="BF9" s="13"/>
    </row>
    <row r="10" spans="1:58" x14ac:dyDescent="0.25">
      <c r="A10" s="5">
        <v>2015</v>
      </c>
      <c r="B10" s="5" t="s">
        <v>525</v>
      </c>
      <c r="C10" s="6" t="s">
        <v>709</v>
      </c>
      <c r="D10" s="6" t="s">
        <v>44</v>
      </c>
      <c r="E10" s="6" t="s">
        <v>49</v>
      </c>
      <c r="F10" s="6" t="s">
        <v>50</v>
      </c>
      <c r="G10" s="5"/>
      <c r="H10" s="6" t="s">
        <v>53</v>
      </c>
      <c r="I10" s="6" t="s">
        <v>261</v>
      </c>
      <c r="J10" s="5"/>
      <c r="K10" s="6" t="s">
        <v>51</v>
      </c>
      <c r="L10" s="5"/>
      <c r="M10" s="6" t="s">
        <v>52</v>
      </c>
      <c r="N10" s="20">
        <v>3511835</v>
      </c>
      <c r="O10" s="20">
        <v>2628392.5</v>
      </c>
      <c r="P10" s="19">
        <v>525678.5</v>
      </c>
      <c r="Q10" s="6"/>
      <c r="R10" s="6" t="s">
        <v>9</v>
      </c>
      <c r="S10" s="4" t="s">
        <v>241</v>
      </c>
      <c r="T10" s="6" t="s">
        <v>11</v>
      </c>
      <c r="U10" s="6"/>
      <c r="V10" s="6"/>
      <c r="W10" s="5"/>
      <c r="X10" s="5"/>
      <c r="Y10" s="46"/>
      <c r="Z10" s="46"/>
      <c r="AA10" s="46"/>
      <c r="AB10" s="55">
        <v>35000</v>
      </c>
      <c r="AC10" s="57">
        <v>6.2</v>
      </c>
      <c r="AD10" s="7">
        <v>10000</v>
      </c>
      <c r="AE10" s="137">
        <v>0</v>
      </c>
      <c r="AF10" s="13"/>
      <c r="AG10" s="13"/>
      <c r="AH10" s="13"/>
      <c r="AI10" s="13" t="s">
        <v>757</v>
      </c>
      <c r="AJ10" s="13"/>
      <c r="AK10" s="13"/>
      <c r="AL10" s="13"/>
      <c r="AM10" s="13"/>
      <c r="AN10" s="13"/>
      <c r="AO10" s="13"/>
      <c r="AP10" s="13"/>
      <c r="AQ10" s="13"/>
      <c r="AR10" s="13"/>
      <c r="AS10" s="13"/>
      <c r="AT10" s="13"/>
      <c r="AU10" s="13"/>
      <c r="AV10" s="13"/>
      <c r="AW10" s="13"/>
      <c r="AX10" s="13"/>
      <c r="AY10" s="13"/>
      <c r="AZ10" s="13"/>
      <c r="BA10" s="13"/>
      <c r="BB10" s="13"/>
      <c r="BC10" s="13"/>
      <c r="BD10" s="13"/>
      <c r="BE10" s="13"/>
      <c r="BF10" s="13"/>
    </row>
    <row r="11" spans="1:58" x14ac:dyDescent="0.25">
      <c r="A11" s="5">
        <v>2015</v>
      </c>
      <c r="B11" s="5" t="s">
        <v>525</v>
      </c>
      <c r="C11" s="6" t="s">
        <v>711</v>
      </c>
      <c r="D11" s="6" t="s">
        <v>54</v>
      </c>
      <c r="E11" s="6" t="s">
        <v>59</v>
      </c>
      <c r="F11" s="6" t="s">
        <v>55</v>
      </c>
      <c r="G11" s="5"/>
      <c r="H11" s="6" t="s">
        <v>58</v>
      </c>
      <c r="I11" s="6" t="s">
        <v>197</v>
      </c>
      <c r="J11" s="5"/>
      <c r="K11" s="6" t="s">
        <v>56</v>
      </c>
      <c r="L11" s="5"/>
      <c r="M11" s="6" t="s">
        <v>57</v>
      </c>
      <c r="N11" s="20">
        <v>2239306.1</v>
      </c>
      <c r="O11" s="20">
        <v>2239306.1</v>
      </c>
      <c r="P11" s="19">
        <v>447861</v>
      </c>
      <c r="Q11" s="6"/>
      <c r="R11" s="6" t="s">
        <v>9</v>
      </c>
      <c r="S11" s="6" t="s">
        <v>394</v>
      </c>
      <c r="T11" s="6" t="s">
        <v>11</v>
      </c>
      <c r="U11" s="6"/>
      <c r="V11" s="6"/>
      <c r="W11" s="5"/>
      <c r="X11" s="5"/>
      <c r="Y11" s="46"/>
      <c r="Z11" s="46"/>
      <c r="AA11" s="46"/>
      <c r="AB11" s="55">
        <v>22500</v>
      </c>
      <c r="AC11" s="57">
        <v>4.6399999999999997</v>
      </c>
      <c r="AD11" s="7">
        <v>5400</v>
      </c>
      <c r="AE11" s="137">
        <v>0</v>
      </c>
      <c r="AF11" s="13"/>
      <c r="AG11" s="13"/>
      <c r="AH11" s="13"/>
      <c r="AI11" s="13" t="s">
        <v>757</v>
      </c>
      <c r="AJ11" s="13"/>
      <c r="AK11" s="13"/>
      <c r="AL11" s="13"/>
      <c r="AM11" s="13"/>
      <c r="AN11" s="13"/>
      <c r="AO11" s="13"/>
      <c r="AP11" s="13"/>
      <c r="AQ11" s="13"/>
      <c r="AR11" s="13"/>
      <c r="AS11" s="13"/>
      <c r="AT11" s="13"/>
      <c r="AU11" s="13"/>
      <c r="AV11" s="13"/>
      <c r="AW11" s="13"/>
      <c r="AX11" s="13"/>
      <c r="AY11" s="13"/>
      <c r="AZ11" s="13"/>
      <c r="BA11" s="13"/>
      <c r="BB11" s="13"/>
      <c r="BC11" s="13"/>
      <c r="BD11" s="13"/>
      <c r="BE11" s="13"/>
      <c r="BF11" s="13"/>
    </row>
    <row r="12" spans="1:58" x14ac:dyDescent="0.25">
      <c r="A12" s="5">
        <v>2015</v>
      </c>
      <c r="B12" s="5" t="s">
        <v>651</v>
      </c>
      <c r="C12" s="6" t="s">
        <v>61</v>
      </c>
      <c r="D12" s="6" t="s">
        <v>60</v>
      </c>
      <c r="E12" s="6" t="s">
        <v>66</v>
      </c>
      <c r="F12" s="6" t="s">
        <v>62</v>
      </c>
      <c r="G12" s="5"/>
      <c r="H12" s="6" t="s">
        <v>65</v>
      </c>
      <c r="I12" s="4" t="s">
        <v>486</v>
      </c>
      <c r="J12" s="5"/>
      <c r="K12" s="6" t="s">
        <v>63</v>
      </c>
      <c r="L12" s="5"/>
      <c r="M12" s="6" t="s">
        <v>64</v>
      </c>
      <c r="N12" s="20">
        <v>4800188</v>
      </c>
      <c r="O12" s="20">
        <v>4800188</v>
      </c>
      <c r="P12" s="19">
        <v>1440056</v>
      </c>
      <c r="Q12" s="6" t="s">
        <v>161</v>
      </c>
      <c r="R12" s="6" t="s">
        <v>39</v>
      </c>
      <c r="S12" s="6" t="s">
        <v>503</v>
      </c>
      <c r="T12" s="6" t="s">
        <v>11</v>
      </c>
      <c r="U12" s="6"/>
      <c r="V12" s="6"/>
      <c r="W12" s="5"/>
      <c r="X12" s="5"/>
      <c r="Y12" s="46"/>
      <c r="Z12" s="46"/>
      <c r="AA12" s="46"/>
      <c r="AB12" s="55">
        <v>33267</v>
      </c>
      <c r="AC12" s="57">
        <v>9.5</v>
      </c>
      <c r="AD12" s="7">
        <v>9434</v>
      </c>
      <c r="AE12" s="137">
        <v>0</v>
      </c>
      <c r="AF12" s="13"/>
      <c r="AG12" s="13"/>
      <c r="AH12" s="13"/>
      <c r="AI12" s="295" t="s">
        <v>797</v>
      </c>
      <c r="AJ12" s="13"/>
      <c r="AK12" s="13"/>
      <c r="AL12" s="13"/>
      <c r="AM12" s="13"/>
      <c r="AN12" s="13"/>
      <c r="AO12" s="13"/>
      <c r="AP12" s="13"/>
      <c r="AQ12" s="13"/>
      <c r="AR12" s="13"/>
      <c r="AS12" s="13"/>
      <c r="AT12" s="13"/>
      <c r="AU12" s="13"/>
      <c r="AV12" s="13"/>
      <c r="AW12" s="13"/>
      <c r="AX12" s="13"/>
      <c r="AY12" s="13"/>
      <c r="AZ12" s="13"/>
      <c r="BA12" s="13"/>
      <c r="BB12" s="13"/>
      <c r="BC12" s="13"/>
      <c r="BD12" s="13"/>
      <c r="BE12" s="13"/>
      <c r="BF12" s="13"/>
    </row>
    <row r="13" spans="1:58" x14ac:dyDescent="0.25">
      <c r="A13" s="5">
        <v>2015</v>
      </c>
      <c r="B13" s="5" t="s">
        <v>651</v>
      </c>
      <c r="C13" s="6" t="s">
        <v>68</v>
      </c>
      <c r="D13" s="6" t="s">
        <v>60</v>
      </c>
      <c r="E13" s="6" t="s">
        <v>66</v>
      </c>
      <c r="F13" s="6" t="s">
        <v>62</v>
      </c>
      <c r="G13" s="5"/>
      <c r="H13" s="6" t="s">
        <v>65</v>
      </c>
      <c r="I13" s="4" t="s">
        <v>486</v>
      </c>
      <c r="J13" s="5"/>
      <c r="K13" s="6" t="s">
        <v>63</v>
      </c>
      <c r="L13" s="5"/>
      <c r="M13" s="6" t="s">
        <v>64</v>
      </c>
      <c r="N13" s="20">
        <v>29119284</v>
      </c>
      <c r="O13" s="20">
        <v>3978248</v>
      </c>
      <c r="P13" s="19">
        <v>1790212</v>
      </c>
      <c r="Q13" s="6" t="s">
        <v>161</v>
      </c>
      <c r="R13" s="6" t="s">
        <v>39</v>
      </c>
      <c r="S13" s="6" t="s">
        <v>40</v>
      </c>
      <c r="T13" s="6" t="s">
        <v>40</v>
      </c>
      <c r="U13" s="6"/>
      <c r="V13" s="6"/>
      <c r="W13" s="5"/>
      <c r="X13" s="5"/>
      <c r="Y13" s="46"/>
      <c r="Z13" s="46"/>
      <c r="AA13" s="46"/>
      <c r="AB13" s="55">
        <v>53872</v>
      </c>
      <c r="AC13" s="57">
        <v>100</v>
      </c>
      <c r="AD13" s="7">
        <v>15566</v>
      </c>
      <c r="AE13" s="137">
        <v>0</v>
      </c>
      <c r="AF13" s="5"/>
      <c r="AG13" s="5"/>
      <c r="AH13" s="5"/>
      <c r="AI13" s="295"/>
      <c r="AJ13" s="13"/>
      <c r="AK13" s="13"/>
      <c r="AL13" s="13"/>
      <c r="AM13" s="13"/>
      <c r="AN13" s="13"/>
      <c r="AO13" s="13"/>
      <c r="AP13" s="13"/>
      <c r="AQ13" s="13"/>
      <c r="AR13" s="13"/>
      <c r="AS13" s="13"/>
      <c r="AT13" s="13"/>
      <c r="AU13" s="13"/>
      <c r="AV13" s="13"/>
      <c r="AW13" s="13"/>
      <c r="AX13" s="13"/>
      <c r="AY13" s="13"/>
      <c r="AZ13" s="13"/>
      <c r="BA13" s="13"/>
      <c r="BB13" s="13"/>
      <c r="BC13" s="13"/>
      <c r="BD13" s="13"/>
      <c r="BE13" s="13"/>
      <c r="BF13" s="13"/>
    </row>
    <row r="14" spans="1:58" x14ac:dyDescent="0.25">
      <c r="A14" s="171">
        <v>2015</v>
      </c>
      <c r="B14" s="171" t="s">
        <v>651</v>
      </c>
      <c r="C14" s="172" t="s">
        <v>713</v>
      </c>
      <c r="D14" s="172" t="s">
        <v>69</v>
      </c>
      <c r="E14" s="172" t="s">
        <v>74</v>
      </c>
      <c r="F14" s="172" t="s">
        <v>70</v>
      </c>
      <c r="G14" s="171"/>
      <c r="H14" s="172" t="s">
        <v>73</v>
      </c>
      <c r="I14" s="172" t="s">
        <v>676</v>
      </c>
      <c r="J14" s="171"/>
      <c r="K14" s="172" t="s">
        <v>71</v>
      </c>
      <c r="L14" s="171"/>
      <c r="M14" s="172" t="s">
        <v>72</v>
      </c>
      <c r="N14" s="173">
        <v>1312000</v>
      </c>
      <c r="O14" s="173">
        <v>1062000</v>
      </c>
      <c r="P14" s="174">
        <v>400000</v>
      </c>
      <c r="Q14" s="172" t="s">
        <v>129</v>
      </c>
      <c r="R14" s="172" t="s">
        <v>39</v>
      </c>
      <c r="S14" s="183" t="s">
        <v>232</v>
      </c>
      <c r="T14" s="172" t="s">
        <v>11</v>
      </c>
      <c r="U14" s="172"/>
      <c r="V14" s="172"/>
      <c r="W14" s="171"/>
      <c r="X14" s="171"/>
      <c r="Y14" s="176"/>
      <c r="Z14" s="176"/>
      <c r="AA14" s="176"/>
      <c r="AB14" s="177">
        <v>11888</v>
      </c>
      <c r="AC14" s="178">
        <v>4.8</v>
      </c>
      <c r="AD14" s="179">
        <v>4000</v>
      </c>
      <c r="AE14" s="180">
        <v>0</v>
      </c>
      <c r="AF14" s="171"/>
      <c r="AG14" s="171"/>
      <c r="AH14" s="171"/>
      <c r="AI14" s="171" t="s">
        <v>796</v>
      </c>
      <c r="AJ14" s="13"/>
      <c r="AK14" s="13"/>
      <c r="AL14" s="13"/>
      <c r="AM14" s="13"/>
      <c r="AN14" s="13"/>
      <c r="AO14" s="13"/>
      <c r="AP14" s="13"/>
      <c r="AQ14" s="13"/>
      <c r="AR14" s="13"/>
      <c r="AS14" s="13"/>
      <c r="AT14" s="13"/>
      <c r="AU14" s="13"/>
      <c r="AV14" s="13"/>
      <c r="AW14" s="13"/>
      <c r="AX14" s="13"/>
      <c r="AY14" s="13"/>
      <c r="AZ14" s="13"/>
      <c r="BA14" s="13"/>
      <c r="BB14" s="13"/>
      <c r="BC14" s="13"/>
      <c r="BD14" s="13"/>
      <c r="BE14" s="13"/>
      <c r="BF14" s="13"/>
    </row>
    <row r="15" spans="1:58" x14ac:dyDescent="0.25">
      <c r="A15" s="5">
        <v>2015</v>
      </c>
      <c r="B15" s="5" t="s">
        <v>651</v>
      </c>
      <c r="C15" s="6" t="s">
        <v>713</v>
      </c>
      <c r="D15" s="6" t="s">
        <v>69</v>
      </c>
      <c r="E15" s="6" t="s">
        <v>74</v>
      </c>
      <c r="F15" s="6" t="s">
        <v>70</v>
      </c>
      <c r="G15" s="5"/>
      <c r="H15" s="6" t="s">
        <v>73</v>
      </c>
      <c r="I15" s="6" t="s">
        <v>676</v>
      </c>
      <c r="J15" s="5"/>
      <c r="K15" s="6" t="s">
        <v>71</v>
      </c>
      <c r="L15" s="5"/>
      <c r="M15" s="6" t="s">
        <v>72</v>
      </c>
      <c r="N15" s="20">
        <v>1062000</v>
      </c>
      <c r="O15" s="20">
        <v>1062000</v>
      </c>
      <c r="P15" s="19">
        <v>400000</v>
      </c>
      <c r="Q15" s="6" t="s">
        <v>131</v>
      </c>
      <c r="R15" s="6" t="s">
        <v>39</v>
      </c>
      <c r="S15" s="4" t="s">
        <v>232</v>
      </c>
      <c r="T15" s="6" t="s">
        <v>11</v>
      </c>
      <c r="U15" s="6"/>
      <c r="V15" s="6"/>
      <c r="W15" s="5"/>
      <c r="X15" s="5"/>
      <c r="Y15" s="46"/>
      <c r="Z15" s="46"/>
      <c r="AA15" s="46"/>
      <c r="AB15" s="55">
        <v>11888</v>
      </c>
      <c r="AC15" s="57">
        <v>4.8</v>
      </c>
      <c r="AD15" s="7">
        <v>4000</v>
      </c>
      <c r="AE15" s="137">
        <v>0</v>
      </c>
      <c r="AF15" s="5"/>
      <c r="AG15" s="5"/>
      <c r="AH15" s="5"/>
      <c r="AI15" s="13" t="s">
        <v>757</v>
      </c>
      <c r="AJ15" s="13"/>
      <c r="AK15" s="13"/>
      <c r="AL15" s="13"/>
      <c r="AM15" s="13"/>
      <c r="AN15" s="13"/>
      <c r="AO15" s="13"/>
      <c r="AP15" s="13"/>
      <c r="AQ15" s="13"/>
      <c r="AR15" s="13"/>
      <c r="AS15" s="13"/>
      <c r="AT15" s="13"/>
      <c r="AU15" s="13"/>
      <c r="AV15" s="13"/>
      <c r="AW15" s="13"/>
      <c r="AX15" s="13"/>
      <c r="AY15" s="13"/>
      <c r="AZ15" s="13"/>
      <c r="BA15" s="13"/>
      <c r="BB15" s="13"/>
      <c r="BC15" s="13"/>
      <c r="BD15" s="13"/>
      <c r="BE15" s="13"/>
      <c r="BF15" s="13"/>
    </row>
    <row r="16" spans="1:58" x14ac:dyDescent="0.25">
      <c r="A16" s="5">
        <v>2015</v>
      </c>
      <c r="B16" s="5" t="s">
        <v>525</v>
      </c>
      <c r="C16" s="6" t="s">
        <v>715</v>
      </c>
      <c r="D16" s="6" t="s">
        <v>76</v>
      </c>
      <c r="E16" s="6" t="s">
        <v>81</v>
      </c>
      <c r="F16" s="6" t="s">
        <v>77</v>
      </c>
      <c r="G16" s="5"/>
      <c r="H16" s="6" t="s">
        <v>80</v>
      </c>
      <c r="I16" s="6" t="s">
        <v>82</v>
      </c>
      <c r="J16" s="5"/>
      <c r="K16" s="6" t="s">
        <v>78</v>
      </c>
      <c r="L16" s="5"/>
      <c r="M16" s="6" t="s">
        <v>79</v>
      </c>
      <c r="N16" s="20">
        <v>1070181</v>
      </c>
      <c r="O16" s="20">
        <v>868358.9</v>
      </c>
      <c r="P16" s="19">
        <v>173671</v>
      </c>
      <c r="Q16" s="6"/>
      <c r="R16" s="6" t="s">
        <v>9</v>
      </c>
      <c r="S16" s="4" t="s">
        <v>241</v>
      </c>
      <c r="T16" s="6" t="s">
        <v>11</v>
      </c>
      <c r="U16" s="6"/>
      <c r="V16" s="6"/>
      <c r="W16" s="5"/>
      <c r="X16" s="5"/>
      <c r="Y16" s="46"/>
      <c r="Z16" s="46"/>
      <c r="AA16" s="46"/>
      <c r="AB16" s="55">
        <v>10500</v>
      </c>
      <c r="AC16" s="57">
        <v>2.7</v>
      </c>
      <c r="AD16" s="7">
        <v>2800</v>
      </c>
      <c r="AE16" s="137">
        <v>0</v>
      </c>
      <c r="AF16" s="5"/>
      <c r="AG16" s="5"/>
      <c r="AH16" s="5"/>
      <c r="AI16" s="13" t="s">
        <v>757</v>
      </c>
      <c r="AJ16" s="13"/>
      <c r="AK16" s="13"/>
      <c r="AL16" s="13"/>
      <c r="AM16" s="13"/>
      <c r="AN16" s="13"/>
      <c r="AO16" s="13"/>
      <c r="AP16" s="13"/>
      <c r="AQ16" s="13"/>
      <c r="AR16" s="13"/>
      <c r="AS16" s="13"/>
      <c r="AT16" s="13"/>
      <c r="AU16" s="13"/>
      <c r="AV16" s="13"/>
      <c r="AW16" s="13"/>
      <c r="AX16" s="13"/>
      <c r="AY16" s="13"/>
      <c r="AZ16" s="13"/>
      <c r="BA16" s="13"/>
      <c r="BB16" s="13"/>
      <c r="BC16" s="13"/>
      <c r="BD16" s="13"/>
      <c r="BE16" s="13"/>
      <c r="BF16" s="13"/>
    </row>
    <row r="17" spans="1:58" x14ac:dyDescent="0.25">
      <c r="A17" s="5">
        <v>2015</v>
      </c>
      <c r="B17" s="5" t="s">
        <v>525</v>
      </c>
      <c r="C17" s="6" t="s">
        <v>717</v>
      </c>
      <c r="D17" s="6" t="s">
        <v>83</v>
      </c>
      <c r="E17" s="6" t="s">
        <v>88</v>
      </c>
      <c r="F17" s="6" t="s">
        <v>84</v>
      </c>
      <c r="G17" s="5"/>
      <c r="H17" s="6" t="s">
        <v>87</v>
      </c>
      <c r="I17" s="6" t="s">
        <v>89</v>
      </c>
      <c r="J17" s="5"/>
      <c r="K17" s="6" t="s">
        <v>85</v>
      </c>
      <c r="L17" s="5"/>
      <c r="M17" s="6" t="s">
        <v>86</v>
      </c>
      <c r="N17" s="20">
        <v>324989</v>
      </c>
      <c r="O17" s="20">
        <v>324989</v>
      </c>
      <c r="P17" s="19">
        <v>104000</v>
      </c>
      <c r="Q17" s="6"/>
      <c r="R17" s="6" t="s">
        <v>9</v>
      </c>
      <c r="S17" s="6" t="s">
        <v>503</v>
      </c>
      <c r="T17" s="6" t="s">
        <v>90</v>
      </c>
      <c r="U17" s="6"/>
      <c r="V17" s="6"/>
      <c r="W17" s="5"/>
      <c r="X17" s="5"/>
      <c r="Y17" s="46"/>
      <c r="Z17" s="46"/>
      <c r="AA17" s="46"/>
      <c r="AB17" s="55">
        <v>650</v>
      </c>
      <c r="AC17" s="57">
        <v>0.12</v>
      </c>
      <c r="AD17" s="7">
        <v>30</v>
      </c>
      <c r="AE17" s="137">
        <v>0</v>
      </c>
      <c r="AF17" s="5"/>
      <c r="AG17" s="5"/>
      <c r="AH17" s="5"/>
      <c r="AI17" s="13" t="s">
        <v>757</v>
      </c>
      <c r="AJ17" s="13"/>
      <c r="AK17" s="13"/>
      <c r="AL17" s="13"/>
      <c r="AM17" s="13"/>
      <c r="AN17" s="13"/>
      <c r="AO17" s="13"/>
      <c r="AP17" s="13"/>
      <c r="AQ17" s="13"/>
      <c r="AR17" s="13"/>
      <c r="AS17" s="13"/>
      <c r="AT17" s="13"/>
      <c r="AU17" s="13"/>
      <c r="AV17" s="13"/>
      <c r="AW17" s="13"/>
      <c r="AX17" s="13"/>
      <c r="AY17" s="13"/>
      <c r="AZ17" s="13"/>
      <c r="BA17" s="13"/>
      <c r="BB17" s="13"/>
      <c r="BC17" s="13"/>
      <c r="BD17" s="13"/>
      <c r="BE17" s="13"/>
      <c r="BF17" s="13"/>
    </row>
    <row r="18" spans="1:58" x14ac:dyDescent="0.25">
      <c r="A18" s="5">
        <v>2015</v>
      </c>
      <c r="B18" s="5" t="s">
        <v>525</v>
      </c>
      <c r="C18" s="6" t="s">
        <v>719</v>
      </c>
      <c r="D18" s="6" t="s">
        <v>91</v>
      </c>
      <c r="E18" s="6" t="s">
        <v>96</v>
      </c>
      <c r="F18" s="6" t="s">
        <v>92</v>
      </c>
      <c r="G18" s="5"/>
      <c r="H18" s="6" t="s">
        <v>95</v>
      </c>
      <c r="I18" s="4" t="s">
        <v>236</v>
      </c>
      <c r="J18" s="5"/>
      <c r="K18" s="6" t="s">
        <v>93</v>
      </c>
      <c r="L18" s="5"/>
      <c r="M18" s="6" t="s">
        <v>94</v>
      </c>
      <c r="N18" s="20">
        <v>746320</v>
      </c>
      <c r="O18" s="20">
        <v>746320</v>
      </c>
      <c r="P18" s="19">
        <v>149264</v>
      </c>
      <c r="Q18" s="6"/>
      <c r="R18" s="6" t="s">
        <v>9</v>
      </c>
      <c r="S18" s="4" t="s">
        <v>241</v>
      </c>
      <c r="T18" s="6" t="s">
        <v>11</v>
      </c>
      <c r="U18" s="6"/>
      <c r="V18" s="6"/>
      <c r="W18" s="5"/>
      <c r="X18" s="5"/>
      <c r="Y18" s="46"/>
      <c r="Z18" s="46"/>
      <c r="AA18" s="46"/>
      <c r="AB18" s="55">
        <v>4184</v>
      </c>
      <c r="AC18" s="57">
        <v>0.48</v>
      </c>
      <c r="AD18" s="7">
        <v>1008</v>
      </c>
      <c r="AE18" s="137">
        <v>0</v>
      </c>
      <c r="AF18" s="5"/>
      <c r="AG18" s="5"/>
      <c r="AH18" s="5"/>
      <c r="AI18" s="13" t="s">
        <v>757</v>
      </c>
      <c r="AJ18" s="13"/>
      <c r="AK18" s="13"/>
      <c r="AL18" s="13"/>
      <c r="AM18" s="13"/>
      <c r="AN18" s="13"/>
      <c r="AO18" s="13"/>
      <c r="AP18" s="13"/>
      <c r="AQ18" s="13"/>
      <c r="AR18" s="13"/>
      <c r="AS18" s="13"/>
      <c r="AT18" s="13"/>
      <c r="AU18" s="13"/>
      <c r="AV18" s="13"/>
      <c r="AW18" s="13"/>
      <c r="AX18" s="13"/>
      <c r="AY18" s="13"/>
      <c r="AZ18" s="13"/>
      <c r="BA18" s="13"/>
      <c r="BB18" s="13"/>
      <c r="BC18" s="13"/>
      <c r="BD18" s="13"/>
      <c r="BE18" s="13"/>
      <c r="BF18" s="13"/>
    </row>
    <row r="19" spans="1:58" x14ac:dyDescent="0.25">
      <c r="A19" s="5">
        <v>2015</v>
      </c>
      <c r="B19" s="5" t="s">
        <v>525</v>
      </c>
      <c r="C19" s="6" t="s">
        <v>720</v>
      </c>
      <c r="D19" s="6" t="s">
        <v>97</v>
      </c>
      <c r="E19" s="6" t="s">
        <v>101</v>
      </c>
      <c r="F19" s="6" t="s">
        <v>98</v>
      </c>
      <c r="G19" s="5"/>
      <c r="H19" s="6" t="s">
        <v>100</v>
      </c>
      <c r="I19" s="6" t="s">
        <v>102</v>
      </c>
      <c r="J19" s="5"/>
      <c r="K19" s="6" t="s">
        <v>99</v>
      </c>
      <c r="L19" s="5"/>
      <c r="M19" s="6" t="s">
        <v>99</v>
      </c>
      <c r="N19" s="20">
        <v>1436570</v>
      </c>
      <c r="O19" s="20">
        <v>1436570</v>
      </c>
      <c r="P19" s="19">
        <v>444471</v>
      </c>
      <c r="Q19" s="6"/>
      <c r="R19" s="6" t="s">
        <v>99</v>
      </c>
      <c r="S19" s="6" t="s">
        <v>394</v>
      </c>
      <c r="T19" s="6" t="s">
        <v>11</v>
      </c>
      <c r="U19" s="6"/>
      <c r="V19" s="6"/>
      <c r="W19" s="5"/>
      <c r="X19" s="5"/>
      <c r="Y19" s="46"/>
      <c r="Z19" s="46"/>
      <c r="AA19" s="46"/>
      <c r="AB19" s="55">
        <v>13246</v>
      </c>
      <c r="AC19" s="57">
        <v>4.6399999999999997</v>
      </c>
      <c r="AD19" s="7">
        <v>2850</v>
      </c>
      <c r="AE19" s="137">
        <v>0</v>
      </c>
      <c r="AF19" s="5"/>
      <c r="AG19" s="5"/>
      <c r="AH19" s="5"/>
      <c r="AI19" s="169" t="s">
        <v>791</v>
      </c>
      <c r="AJ19" s="13"/>
      <c r="AK19" s="13"/>
      <c r="AL19" s="13"/>
      <c r="AM19" s="13"/>
      <c r="AN19" s="13"/>
      <c r="AO19" s="13"/>
      <c r="AP19" s="13"/>
      <c r="AQ19" s="13"/>
      <c r="AR19" s="13"/>
      <c r="AS19" s="13"/>
      <c r="AT19" s="13"/>
      <c r="AU19" s="13"/>
      <c r="AV19" s="13"/>
      <c r="AW19" s="13"/>
      <c r="AX19" s="13"/>
      <c r="AY19" s="13"/>
      <c r="AZ19" s="13"/>
      <c r="BA19" s="13"/>
      <c r="BB19" s="13"/>
      <c r="BC19" s="13"/>
      <c r="BD19" s="13"/>
      <c r="BE19" s="13"/>
      <c r="BF19" s="13"/>
    </row>
    <row r="20" spans="1:58" x14ac:dyDescent="0.25">
      <c r="A20" s="5">
        <v>2015</v>
      </c>
      <c r="B20" s="5" t="s">
        <v>525</v>
      </c>
      <c r="C20" s="6" t="s">
        <v>722</v>
      </c>
      <c r="D20" s="6" t="s">
        <v>103</v>
      </c>
      <c r="E20" s="6" t="s">
        <v>108</v>
      </c>
      <c r="F20" s="6" t="s">
        <v>104</v>
      </c>
      <c r="G20" s="5"/>
      <c r="H20" s="6" t="s">
        <v>107</v>
      </c>
      <c r="I20" s="4" t="s">
        <v>322</v>
      </c>
      <c r="J20" s="5"/>
      <c r="K20" s="6" t="s">
        <v>105</v>
      </c>
      <c r="L20" s="5"/>
      <c r="M20" s="6" t="s">
        <v>106</v>
      </c>
      <c r="N20" s="20">
        <v>124953</v>
      </c>
      <c r="O20" s="20">
        <v>124953</v>
      </c>
      <c r="P20" s="19">
        <v>35391.5</v>
      </c>
      <c r="Q20" s="6"/>
      <c r="R20" s="6" t="s">
        <v>9</v>
      </c>
      <c r="S20" s="6" t="s">
        <v>503</v>
      </c>
      <c r="T20" s="6" t="s">
        <v>11</v>
      </c>
      <c r="U20" s="6"/>
      <c r="V20" s="6"/>
      <c r="W20" s="5"/>
      <c r="X20" s="5"/>
      <c r="Y20" s="46"/>
      <c r="Z20" s="46"/>
      <c r="AA20" s="46"/>
      <c r="AB20" s="55">
        <v>140</v>
      </c>
      <c r="AC20" s="57">
        <v>0.02</v>
      </c>
      <c r="AD20" s="7">
        <v>40</v>
      </c>
      <c r="AE20" s="137">
        <v>0</v>
      </c>
      <c r="AF20" s="5"/>
      <c r="AG20" s="5"/>
      <c r="AH20" s="5"/>
      <c r="AI20" s="168" t="s">
        <v>793</v>
      </c>
      <c r="AJ20" s="13"/>
      <c r="AK20" s="13"/>
      <c r="AL20" s="13"/>
      <c r="AM20" s="13"/>
      <c r="AN20" s="13"/>
      <c r="AO20" s="13"/>
      <c r="AP20" s="13"/>
      <c r="AQ20" s="13"/>
      <c r="AR20" s="13"/>
      <c r="AS20" s="13"/>
      <c r="AT20" s="13"/>
      <c r="AU20" s="13"/>
      <c r="AV20" s="13"/>
      <c r="AW20" s="13"/>
      <c r="AX20" s="13"/>
      <c r="AY20" s="13"/>
      <c r="AZ20" s="13"/>
      <c r="BA20" s="13"/>
      <c r="BB20" s="13"/>
      <c r="BC20" s="13"/>
      <c r="BD20" s="13"/>
      <c r="BE20" s="13"/>
      <c r="BF20" s="13"/>
    </row>
    <row r="21" spans="1:58" x14ac:dyDescent="0.25">
      <c r="A21" s="5">
        <v>2015</v>
      </c>
      <c r="B21" s="5" t="s">
        <v>525</v>
      </c>
      <c r="C21" s="6" t="s">
        <v>723</v>
      </c>
      <c r="D21" s="6" t="s">
        <v>103</v>
      </c>
      <c r="E21" s="6" t="s">
        <v>108</v>
      </c>
      <c r="F21" s="6" t="s">
        <v>104</v>
      </c>
      <c r="G21" s="5"/>
      <c r="H21" s="6" t="s">
        <v>110</v>
      </c>
      <c r="I21" s="4" t="s">
        <v>322</v>
      </c>
      <c r="J21" s="5"/>
      <c r="K21" s="6" t="s">
        <v>105</v>
      </c>
      <c r="L21" s="5"/>
      <c r="M21" s="6" t="s">
        <v>109</v>
      </c>
      <c r="N21" s="20">
        <v>28975</v>
      </c>
      <c r="O21" s="20">
        <v>28975</v>
      </c>
      <c r="P21" s="19">
        <v>8316.5</v>
      </c>
      <c r="Q21" s="6"/>
      <c r="R21" s="6" t="s">
        <v>9</v>
      </c>
      <c r="S21" s="6" t="s">
        <v>503</v>
      </c>
      <c r="T21" s="6" t="s">
        <v>11</v>
      </c>
      <c r="U21" s="6"/>
      <c r="V21" s="6"/>
      <c r="W21" s="5"/>
      <c r="X21" s="5"/>
      <c r="Y21" s="46"/>
      <c r="Z21" s="46"/>
      <c r="AA21" s="46"/>
      <c r="AB21" s="55">
        <v>28</v>
      </c>
      <c r="AC21" s="57">
        <v>0.01</v>
      </c>
      <c r="AD21" s="7">
        <v>5</v>
      </c>
      <c r="AE21" s="137">
        <v>0</v>
      </c>
      <c r="AF21" s="5"/>
      <c r="AG21" s="5"/>
      <c r="AH21" s="5"/>
      <c r="AI21" s="168" t="s">
        <v>757</v>
      </c>
      <c r="AJ21" s="13"/>
      <c r="AK21" s="13"/>
      <c r="AL21" s="13"/>
      <c r="AM21" s="13"/>
      <c r="AN21" s="13"/>
      <c r="AO21" s="13"/>
      <c r="AP21" s="13"/>
      <c r="AQ21" s="13"/>
      <c r="AR21" s="13"/>
      <c r="AS21" s="13"/>
      <c r="AT21" s="13"/>
      <c r="AU21" s="13"/>
      <c r="AV21" s="13"/>
      <c r="AW21" s="13"/>
      <c r="AX21" s="13"/>
      <c r="AY21" s="13"/>
      <c r="AZ21" s="13"/>
      <c r="BA21" s="13"/>
      <c r="BB21" s="13"/>
      <c r="BC21" s="13"/>
      <c r="BD21" s="13"/>
      <c r="BE21" s="13"/>
      <c r="BF21" s="13"/>
    </row>
    <row r="22" spans="1:58" x14ac:dyDescent="0.25">
      <c r="A22" s="5">
        <v>2015</v>
      </c>
      <c r="B22" s="5" t="s">
        <v>525</v>
      </c>
      <c r="C22" s="6" t="s">
        <v>724</v>
      </c>
      <c r="D22" s="6" t="s">
        <v>103</v>
      </c>
      <c r="E22" s="6" t="s">
        <v>108</v>
      </c>
      <c r="F22" s="6" t="s">
        <v>111</v>
      </c>
      <c r="G22" s="5"/>
      <c r="H22" s="6" t="s">
        <v>114</v>
      </c>
      <c r="I22" s="4" t="s">
        <v>322</v>
      </c>
      <c r="J22" s="5"/>
      <c r="K22" s="6" t="s">
        <v>112</v>
      </c>
      <c r="L22" s="5"/>
      <c r="M22" s="6" t="s">
        <v>113</v>
      </c>
      <c r="N22" s="20">
        <v>84700</v>
      </c>
      <c r="O22" s="20">
        <v>68200</v>
      </c>
      <c r="P22" s="19">
        <v>25630</v>
      </c>
      <c r="Q22" s="6"/>
      <c r="R22" s="6" t="s">
        <v>9</v>
      </c>
      <c r="S22" s="6" t="s">
        <v>15</v>
      </c>
      <c r="T22" s="6" t="s">
        <v>11</v>
      </c>
      <c r="U22" s="6"/>
      <c r="V22" s="6"/>
      <c r="W22" s="5"/>
      <c r="X22" s="5"/>
      <c r="Y22" s="46"/>
      <c r="Z22" s="46"/>
      <c r="AA22" s="46"/>
      <c r="AB22" s="55">
        <v>167</v>
      </c>
      <c r="AC22" s="57">
        <v>0.04</v>
      </c>
      <c r="AD22" s="7">
        <v>35</v>
      </c>
      <c r="AE22" s="137">
        <v>0</v>
      </c>
      <c r="AF22" s="5"/>
      <c r="AG22" s="5"/>
      <c r="AH22" s="5"/>
      <c r="AI22" s="168" t="s">
        <v>793</v>
      </c>
      <c r="AJ22" s="13"/>
      <c r="AK22" s="13"/>
      <c r="AL22" s="13"/>
      <c r="AM22" s="13"/>
      <c r="AN22" s="13"/>
      <c r="AO22" s="13"/>
      <c r="AP22" s="13"/>
      <c r="AQ22" s="13"/>
      <c r="AR22" s="13"/>
      <c r="AS22" s="13"/>
      <c r="AT22" s="13"/>
      <c r="AU22" s="13"/>
      <c r="AV22" s="13"/>
      <c r="AW22" s="13"/>
      <c r="AX22" s="13"/>
      <c r="AY22" s="13"/>
      <c r="AZ22" s="13"/>
      <c r="BA22" s="13"/>
      <c r="BB22" s="13"/>
      <c r="BC22" s="13"/>
      <c r="BD22" s="13"/>
      <c r="BE22" s="13"/>
      <c r="BF22" s="13"/>
    </row>
    <row r="23" spans="1:58" x14ac:dyDescent="0.25">
      <c r="A23" s="4">
        <v>2017</v>
      </c>
      <c r="B23" s="5" t="s">
        <v>525</v>
      </c>
      <c r="C23" s="4" t="s">
        <v>526</v>
      </c>
      <c r="D23" s="4" t="s">
        <v>411</v>
      </c>
      <c r="E23" s="4" t="s">
        <v>25</v>
      </c>
      <c r="F23" s="4" t="s">
        <v>528</v>
      </c>
      <c r="G23" s="4" t="s">
        <v>192</v>
      </c>
      <c r="H23" s="4" t="s">
        <v>527</v>
      </c>
      <c r="I23" s="4" t="s">
        <v>412</v>
      </c>
      <c r="J23" s="4" t="s">
        <v>424</v>
      </c>
      <c r="K23" s="4" t="s">
        <v>425</v>
      </c>
      <c r="L23" s="4" t="s">
        <v>529</v>
      </c>
      <c r="M23" s="4" t="s">
        <v>530</v>
      </c>
      <c r="N23" s="19">
        <v>1752935</v>
      </c>
      <c r="O23" s="19">
        <v>1752935</v>
      </c>
      <c r="P23" s="19">
        <v>300000</v>
      </c>
      <c r="Q23" s="4"/>
      <c r="R23" s="4" t="s">
        <v>231</v>
      </c>
      <c r="S23" s="4" t="s">
        <v>40</v>
      </c>
      <c r="T23" s="4" t="s">
        <v>191</v>
      </c>
      <c r="U23" s="4" t="s">
        <v>344</v>
      </c>
      <c r="V23" s="4" t="s">
        <v>343</v>
      </c>
      <c r="W23" s="4">
        <v>100</v>
      </c>
      <c r="X23" s="4"/>
      <c r="Y23" s="46">
        <v>0</v>
      </c>
      <c r="Z23" s="46"/>
      <c r="AA23" s="46"/>
      <c r="AB23" s="46">
        <v>30362</v>
      </c>
      <c r="AC23" s="58">
        <v>3.7</v>
      </c>
      <c r="AD23" s="4">
        <v>5100</v>
      </c>
      <c r="AE23" s="138">
        <v>0</v>
      </c>
      <c r="AF23" s="4"/>
      <c r="AG23" s="4"/>
      <c r="AH23" s="4"/>
      <c r="AI23" s="168" t="s">
        <v>757</v>
      </c>
      <c r="AJ23" s="13"/>
      <c r="AK23" s="13"/>
      <c r="AL23" s="13"/>
      <c r="AM23" s="13"/>
      <c r="AN23" s="13"/>
      <c r="AO23" s="13"/>
      <c r="AP23" s="13"/>
      <c r="AQ23" s="13"/>
      <c r="AR23" s="13"/>
      <c r="AS23" s="13"/>
      <c r="AT23" s="13"/>
      <c r="AU23" s="13"/>
      <c r="AV23" s="13"/>
      <c r="AW23" s="13"/>
      <c r="AX23" s="13"/>
      <c r="AY23" s="13"/>
      <c r="AZ23" s="13"/>
      <c r="BA23" s="13"/>
      <c r="BB23" s="13"/>
      <c r="BC23" s="13"/>
      <c r="BD23" s="13"/>
      <c r="BE23" s="13"/>
      <c r="BF23" s="13"/>
    </row>
    <row r="24" spans="1:58" x14ac:dyDescent="0.25">
      <c r="A24" s="4">
        <v>2017</v>
      </c>
      <c r="B24" s="4" t="s">
        <v>525</v>
      </c>
      <c r="C24" s="4" t="s">
        <v>531</v>
      </c>
      <c r="D24" s="4" t="s">
        <v>383</v>
      </c>
      <c r="E24" s="4" t="s">
        <v>108</v>
      </c>
      <c r="F24" s="4" t="s">
        <v>533</v>
      </c>
      <c r="G24" s="4" t="s">
        <v>192</v>
      </c>
      <c r="H24" s="4" t="s">
        <v>532</v>
      </c>
      <c r="I24" s="4" t="s">
        <v>384</v>
      </c>
      <c r="J24" s="4" t="s">
        <v>323</v>
      </c>
      <c r="K24" s="4" t="s">
        <v>324</v>
      </c>
      <c r="L24" s="4" t="s">
        <v>534</v>
      </c>
      <c r="M24" s="4" t="s">
        <v>535</v>
      </c>
      <c r="N24" s="19">
        <v>4451000</v>
      </c>
      <c r="O24" s="19">
        <v>534120</v>
      </c>
      <c r="P24" s="19">
        <v>106824</v>
      </c>
      <c r="Q24" s="4"/>
      <c r="R24" s="4" t="s">
        <v>231</v>
      </c>
      <c r="S24" s="6" t="s">
        <v>415</v>
      </c>
      <c r="T24" s="4" t="s">
        <v>191</v>
      </c>
      <c r="U24" s="4" t="s">
        <v>344</v>
      </c>
      <c r="V24" s="4" t="s">
        <v>347</v>
      </c>
      <c r="W24" s="4">
        <v>500</v>
      </c>
      <c r="X24" s="4"/>
      <c r="Y24" s="46">
        <v>0</v>
      </c>
      <c r="Z24" s="46"/>
      <c r="AA24" s="46"/>
      <c r="AB24" s="46">
        <v>9400</v>
      </c>
      <c r="AC24" s="58">
        <v>9.1999999999999993</v>
      </c>
      <c r="AD24" s="4">
        <v>3400</v>
      </c>
      <c r="AE24" s="138">
        <v>0</v>
      </c>
      <c r="AF24" s="4"/>
      <c r="AG24" s="4"/>
      <c r="AH24" s="4"/>
      <c r="AI24" s="204" t="s">
        <v>757</v>
      </c>
      <c r="AJ24" s="13"/>
      <c r="AK24" s="13"/>
      <c r="AL24" s="13"/>
      <c r="AM24" s="13"/>
      <c r="AN24" s="13"/>
      <c r="AO24" s="13"/>
      <c r="AP24" s="13"/>
      <c r="AQ24" s="13"/>
      <c r="AR24" s="13"/>
      <c r="AS24" s="13"/>
      <c r="AT24" s="13"/>
      <c r="AU24" s="13"/>
      <c r="AV24" s="13"/>
      <c r="AW24" s="13"/>
      <c r="AX24" s="13"/>
      <c r="AY24" s="13"/>
      <c r="AZ24" s="13"/>
      <c r="BA24" s="13"/>
      <c r="BB24" s="13"/>
      <c r="BC24" s="13"/>
      <c r="BD24" s="13"/>
      <c r="BE24" s="13"/>
      <c r="BF24" s="13"/>
    </row>
    <row r="25" spans="1:58" x14ac:dyDescent="0.25">
      <c r="A25" s="199">
        <v>2017</v>
      </c>
      <c r="B25" s="199" t="s">
        <v>651</v>
      </c>
      <c r="C25" s="199" t="s">
        <v>536</v>
      </c>
      <c r="D25" s="199" t="s">
        <v>380</v>
      </c>
      <c r="E25" s="199" t="s">
        <v>128</v>
      </c>
      <c r="F25" s="199" t="s">
        <v>538</v>
      </c>
      <c r="G25" s="199" t="s">
        <v>510</v>
      </c>
      <c r="H25" s="199" t="s">
        <v>537</v>
      </c>
      <c r="I25" s="199" t="s">
        <v>381</v>
      </c>
      <c r="J25" s="199" t="s">
        <v>367</v>
      </c>
      <c r="K25" s="199" t="s">
        <v>368</v>
      </c>
      <c r="L25" s="199" t="s">
        <v>369</v>
      </c>
      <c r="M25" s="199" t="s">
        <v>370</v>
      </c>
      <c r="N25" s="188">
        <v>390500</v>
      </c>
      <c r="O25" s="188">
        <v>390500</v>
      </c>
      <c r="P25" s="188">
        <v>156200</v>
      </c>
      <c r="Q25" s="199" t="s">
        <v>447</v>
      </c>
      <c r="R25" s="199" t="s">
        <v>231</v>
      </c>
      <c r="S25" s="199" t="s">
        <v>40</v>
      </c>
      <c r="T25" s="199" t="s">
        <v>191</v>
      </c>
      <c r="U25" s="199" t="s">
        <v>342</v>
      </c>
      <c r="V25" s="199" t="s">
        <v>343</v>
      </c>
      <c r="W25" s="199">
        <v>299</v>
      </c>
      <c r="X25" s="199"/>
      <c r="Y25" s="200">
        <v>0</v>
      </c>
      <c r="Z25" s="200"/>
      <c r="AA25" s="200"/>
      <c r="AB25" s="201">
        <v>85060</v>
      </c>
      <c r="AC25" s="202">
        <v>20</v>
      </c>
      <c r="AD25" s="199">
        <v>7314</v>
      </c>
      <c r="AE25" s="203">
        <v>0</v>
      </c>
      <c r="AF25" s="199"/>
      <c r="AG25" s="199"/>
      <c r="AH25" s="199"/>
      <c r="AI25" s="190" t="s">
        <v>794</v>
      </c>
      <c r="AJ25" s="13"/>
      <c r="AK25" s="13"/>
      <c r="AL25" s="13"/>
      <c r="AM25" s="13"/>
      <c r="AN25" s="13"/>
      <c r="AO25" s="13"/>
      <c r="AP25" s="13"/>
      <c r="AQ25" s="13"/>
      <c r="AR25" s="13"/>
      <c r="AS25" s="13"/>
      <c r="AT25" s="13"/>
      <c r="AU25" s="13"/>
      <c r="AV25" s="13"/>
      <c r="AW25" s="13"/>
      <c r="AX25" s="13"/>
      <c r="AY25" s="13"/>
      <c r="AZ25" s="13"/>
      <c r="BA25" s="13"/>
      <c r="BB25" s="13"/>
      <c r="BC25" s="13"/>
      <c r="BD25" s="13"/>
      <c r="BE25" s="13"/>
      <c r="BF25" s="13"/>
    </row>
    <row r="26" spans="1:58" x14ac:dyDescent="0.25">
      <c r="A26" s="4">
        <v>2017</v>
      </c>
      <c r="B26" s="4" t="s">
        <v>651</v>
      </c>
      <c r="C26" s="4" t="s">
        <v>539</v>
      </c>
      <c r="D26" s="4" t="s">
        <v>380</v>
      </c>
      <c r="E26" s="4" t="s">
        <v>128</v>
      </c>
      <c r="F26" s="4" t="s">
        <v>541</v>
      </c>
      <c r="G26" s="4" t="s">
        <v>509</v>
      </c>
      <c r="H26" s="4" t="s">
        <v>540</v>
      </c>
      <c r="I26" s="4" t="s">
        <v>381</v>
      </c>
      <c r="J26" s="4" t="s">
        <v>237</v>
      </c>
      <c r="K26" s="4" t="s">
        <v>238</v>
      </c>
      <c r="L26" s="4" t="s">
        <v>542</v>
      </c>
      <c r="M26" s="4" t="s">
        <v>543</v>
      </c>
      <c r="N26" s="19">
        <v>2497642</v>
      </c>
      <c r="O26" s="19">
        <v>2322242</v>
      </c>
      <c r="P26" s="19">
        <v>500000</v>
      </c>
      <c r="Q26" s="4" t="s">
        <v>428</v>
      </c>
      <c r="R26" s="6" t="s">
        <v>39</v>
      </c>
      <c r="S26" s="4" t="s">
        <v>40</v>
      </c>
      <c r="T26" s="4" t="s">
        <v>191</v>
      </c>
      <c r="U26" s="4" t="s">
        <v>342</v>
      </c>
      <c r="V26" s="4" t="s">
        <v>343</v>
      </c>
      <c r="W26" s="4">
        <v>299</v>
      </c>
      <c r="X26" s="4"/>
      <c r="Y26" s="46">
        <v>0</v>
      </c>
      <c r="Z26" s="46"/>
      <c r="AA26" s="46"/>
      <c r="AB26" s="46">
        <v>103580</v>
      </c>
      <c r="AC26" s="58">
        <v>24</v>
      </c>
      <c r="AD26" s="4">
        <v>25682</v>
      </c>
      <c r="AE26" s="138">
        <v>0</v>
      </c>
      <c r="AF26" s="4"/>
      <c r="AG26" s="4"/>
      <c r="AH26" s="4"/>
      <c r="AI26" s="13" t="s">
        <v>757</v>
      </c>
      <c r="AJ26" s="13"/>
      <c r="AK26" s="13"/>
      <c r="AL26" s="13"/>
      <c r="AM26" s="13"/>
      <c r="AN26" s="13"/>
      <c r="AO26" s="13"/>
      <c r="AP26" s="13"/>
      <c r="AQ26" s="13"/>
      <c r="AR26" s="13"/>
      <c r="AS26" s="13"/>
      <c r="AT26" s="13"/>
      <c r="AU26" s="13"/>
      <c r="AV26" s="13"/>
      <c r="AW26" s="13"/>
      <c r="AX26" s="13"/>
      <c r="AY26" s="13"/>
      <c r="AZ26" s="13"/>
      <c r="BA26" s="13"/>
      <c r="BB26" s="13"/>
      <c r="BC26" s="13"/>
      <c r="BD26" s="13"/>
      <c r="BE26" s="13"/>
      <c r="BF26" s="13"/>
    </row>
    <row r="27" spans="1:58" x14ac:dyDescent="0.25">
      <c r="A27" s="4">
        <v>2017</v>
      </c>
      <c r="B27" s="4" t="s">
        <v>525</v>
      </c>
      <c r="C27" s="4" t="s">
        <v>544</v>
      </c>
      <c r="D27" s="4" t="s">
        <v>380</v>
      </c>
      <c r="E27" s="4" t="s">
        <v>128</v>
      </c>
      <c r="F27" s="4" t="s">
        <v>546</v>
      </c>
      <c r="G27" s="4" t="s">
        <v>509</v>
      </c>
      <c r="H27" s="4" t="s">
        <v>545</v>
      </c>
      <c r="I27" s="4" t="s">
        <v>381</v>
      </c>
      <c r="J27" s="4" t="s">
        <v>367</v>
      </c>
      <c r="K27" s="4" t="s">
        <v>368</v>
      </c>
      <c r="L27" s="4" t="s">
        <v>369</v>
      </c>
      <c r="M27" s="4" t="s">
        <v>370</v>
      </c>
      <c r="N27" s="19">
        <v>80500</v>
      </c>
      <c r="O27" s="19">
        <v>80500</v>
      </c>
      <c r="P27" s="19">
        <v>32200</v>
      </c>
      <c r="Q27" s="4"/>
      <c r="R27" s="4" t="s">
        <v>231</v>
      </c>
      <c r="S27" s="6" t="s">
        <v>503</v>
      </c>
      <c r="T27" s="4" t="s">
        <v>191</v>
      </c>
      <c r="U27" s="4" t="s">
        <v>344</v>
      </c>
      <c r="V27" s="4" t="s">
        <v>347</v>
      </c>
      <c r="W27" s="4">
        <v>100</v>
      </c>
      <c r="X27" s="4"/>
      <c r="Y27" s="46">
        <v>0</v>
      </c>
      <c r="Z27" s="46"/>
      <c r="AA27" s="46"/>
      <c r="AB27" s="46">
        <v>1280</v>
      </c>
      <c r="AC27" s="58">
        <v>1.24</v>
      </c>
      <c r="AD27" s="4">
        <v>320</v>
      </c>
      <c r="AE27" s="138">
        <v>0</v>
      </c>
      <c r="AF27" s="4"/>
      <c r="AG27" s="4"/>
      <c r="AH27" s="4"/>
      <c r="AI27" s="13" t="s">
        <v>757</v>
      </c>
      <c r="AJ27" s="13"/>
      <c r="AK27" s="13"/>
      <c r="AL27" s="13"/>
      <c r="AM27" s="13"/>
      <c r="AN27" s="13"/>
      <c r="AO27" s="13"/>
      <c r="AP27" s="13"/>
      <c r="AQ27" s="13"/>
      <c r="AR27" s="13"/>
      <c r="AS27" s="13"/>
      <c r="AT27" s="13"/>
      <c r="AU27" s="13"/>
      <c r="AV27" s="13"/>
      <c r="AW27" s="13"/>
      <c r="AX27" s="13"/>
      <c r="AY27" s="13"/>
      <c r="AZ27" s="13"/>
      <c r="BA27" s="13"/>
      <c r="BB27" s="13"/>
      <c r="BC27" s="13"/>
      <c r="BD27" s="13"/>
      <c r="BE27" s="13"/>
      <c r="BF27" s="13"/>
    </row>
    <row r="28" spans="1:58" x14ac:dyDescent="0.25">
      <c r="A28" s="4">
        <v>2017</v>
      </c>
      <c r="B28" s="4" t="s">
        <v>525</v>
      </c>
      <c r="C28" s="4" t="s">
        <v>547</v>
      </c>
      <c r="D28" s="4" t="s">
        <v>385</v>
      </c>
      <c r="E28" s="4" t="s">
        <v>405</v>
      </c>
      <c r="F28" s="4" t="s">
        <v>549</v>
      </c>
      <c r="G28" s="4" t="s">
        <v>192</v>
      </c>
      <c r="H28" s="4" t="s">
        <v>548</v>
      </c>
      <c r="I28" s="6" t="s">
        <v>388</v>
      </c>
      <c r="J28" s="4" t="s">
        <v>550</v>
      </c>
      <c r="K28" s="4" t="s">
        <v>551</v>
      </c>
      <c r="L28" s="4" t="s">
        <v>552</v>
      </c>
      <c r="M28" s="4" t="s">
        <v>553</v>
      </c>
      <c r="N28" s="19">
        <v>312948</v>
      </c>
      <c r="O28" s="19">
        <v>312948</v>
      </c>
      <c r="P28" s="19">
        <v>62500</v>
      </c>
      <c r="Q28" s="4"/>
      <c r="R28" s="4" t="s">
        <v>231</v>
      </c>
      <c r="S28" s="6" t="s">
        <v>394</v>
      </c>
      <c r="T28" s="4" t="s">
        <v>191</v>
      </c>
      <c r="U28" s="4" t="s">
        <v>344</v>
      </c>
      <c r="V28" s="4" t="s">
        <v>347</v>
      </c>
      <c r="W28" s="4">
        <v>100</v>
      </c>
      <c r="X28" s="4"/>
      <c r="Y28" s="46">
        <v>0</v>
      </c>
      <c r="Z28" s="46"/>
      <c r="AA28" s="46"/>
      <c r="AB28" s="46">
        <v>3923</v>
      </c>
      <c r="AC28" s="58">
        <v>1.25</v>
      </c>
      <c r="AD28" s="4">
        <v>1020</v>
      </c>
      <c r="AE28" s="138">
        <v>0</v>
      </c>
      <c r="AF28" s="4"/>
      <c r="AG28" s="4"/>
      <c r="AH28" s="4"/>
      <c r="AI28" s="13" t="s">
        <v>757</v>
      </c>
      <c r="AJ28" s="13"/>
      <c r="AK28" s="13"/>
      <c r="AL28" s="13"/>
      <c r="AM28" s="13"/>
      <c r="AN28" s="13"/>
      <c r="AO28" s="13"/>
      <c r="AP28" s="13"/>
      <c r="AQ28" s="13"/>
      <c r="AR28" s="13"/>
      <c r="AS28" s="13"/>
      <c r="AT28" s="13"/>
      <c r="AU28" s="13"/>
      <c r="AV28" s="13"/>
      <c r="AW28" s="13"/>
      <c r="AX28" s="13"/>
      <c r="AY28" s="13"/>
      <c r="AZ28" s="13"/>
      <c r="BA28" s="13"/>
      <c r="BB28" s="13"/>
      <c r="BC28" s="13"/>
      <c r="BD28" s="13"/>
      <c r="BE28" s="13"/>
      <c r="BF28" s="13"/>
    </row>
    <row r="29" spans="1:58" x14ac:dyDescent="0.25">
      <c r="A29" s="4">
        <v>2017</v>
      </c>
      <c r="B29" s="4" t="s">
        <v>525</v>
      </c>
      <c r="C29" s="4" t="s">
        <v>554</v>
      </c>
      <c r="D29" s="4" t="s">
        <v>402</v>
      </c>
      <c r="E29" s="4" t="s">
        <v>280</v>
      </c>
      <c r="F29" s="4" t="s">
        <v>281</v>
      </c>
      <c r="G29" s="4" t="s">
        <v>556</v>
      </c>
      <c r="H29" s="4" t="s">
        <v>555</v>
      </c>
      <c r="I29" s="4" t="s">
        <v>403</v>
      </c>
      <c r="J29" s="4" t="s">
        <v>283</v>
      </c>
      <c r="K29" s="4" t="s">
        <v>284</v>
      </c>
      <c r="L29" s="4" t="s">
        <v>285</v>
      </c>
      <c r="M29" s="4" t="s">
        <v>286</v>
      </c>
      <c r="N29" s="19">
        <v>264137.8</v>
      </c>
      <c r="O29" s="19">
        <v>264137.8</v>
      </c>
      <c r="P29" s="19">
        <v>79241</v>
      </c>
      <c r="Q29" s="4"/>
      <c r="R29" s="4" t="s">
        <v>231</v>
      </c>
      <c r="S29" s="4" t="s">
        <v>232</v>
      </c>
      <c r="T29" s="4" t="s">
        <v>191</v>
      </c>
      <c r="U29" s="4" t="s">
        <v>344</v>
      </c>
      <c r="V29" s="4" t="s">
        <v>347</v>
      </c>
      <c r="W29" s="4">
        <v>500</v>
      </c>
      <c r="X29" s="4"/>
      <c r="Y29" s="46">
        <v>0</v>
      </c>
      <c r="Z29" s="46"/>
      <c r="AA29" s="46"/>
      <c r="AB29" s="46">
        <v>775</v>
      </c>
      <c r="AC29" s="58">
        <v>0.3</v>
      </c>
      <c r="AD29" s="4">
        <v>88</v>
      </c>
      <c r="AE29" s="138">
        <v>0</v>
      </c>
      <c r="AF29" s="4"/>
      <c r="AG29" s="4"/>
      <c r="AH29" s="4"/>
      <c r="AI29" s="13" t="s">
        <v>757</v>
      </c>
      <c r="AJ29" s="13"/>
      <c r="AK29" s="13"/>
      <c r="AL29" s="13"/>
      <c r="AM29" s="13"/>
      <c r="AN29" s="13"/>
      <c r="AO29" s="13"/>
      <c r="AP29" s="13"/>
      <c r="AQ29" s="13"/>
      <c r="AR29" s="13"/>
      <c r="AS29" s="13"/>
      <c r="AT29" s="13"/>
      <c r="AU29" s="13"/>
      <c r="AV29" s="13"/>
      <c r="AW29" s="13"/>
      <c r="AX29" s="13"/>
      <c r="AY29" s="13"/>
      <c r="AZ29" s="13"/>
      <c r="BA29" s="13"/>
      <c r="BB29" s="13"/>
      <c r="BC29" s="13"/>
      <c r="BD29" s="13"/>
      <c r="BE29" s="13"/>
      <c r="BF29" s="13"/>
    </row>
    <row r="30" spans="1:58" x14ac:dyDescent="0.25">
      <c r="A30" s="4">
        <v>2017</v>
      </c>
      <c r="B30" s="4" t="s">
        <v>525</v>
      </c>
      <c r="C30" s="4" t="s">
        <v>557</v>
      </c>
      <c r="D30" s="4" t="s">
        <v>411</v>
      </c>
      <c r="E30" s="4" t="s">
        <v>290</v>
      </c>
      <c r="F30" s="4" t="s">
        <v>559</v>
      </c>
      <c r="G30" s="4" t="s">
        <v>192</v>
      </c>
      <c r="H30" s="4" t="s">
        <v>558</v>
      </c>
      <c r="I30" s="4" t="s">
        <v>292</v>
      </c>
      <c r="J30" s="4"/>
      <c r="K30" s="4"/>
      <c r="L30" s="4"/>
      <c r="M30" s="4"/>
      <c r="N30" s="19">
        <v>54866</v>
      </c>
      <c r="O30" s="19">
        <v>42276</v>
      </c>
      <c r="P30" s="19">
        <v>21138</v>
      </c>
      <c r="Q30" s="4"/>
      <c r="R30" s="4" t="s">
        <v>231</v>
      </c>
      <c r="S30" s="6" t="s">
        <v>503</v>
      </c>
      <c r="T30" s="4" t="s">
        <v>191</v>
      </c>
      <c r="U30" s="4" t="s">
        <v>344</v>
      </c>
      <c r="V30" s="4" t="s">
        <v>347</v>
      </c>
      <c r="W30" s="4">
        <v>299</v>
      </c>
      <c r="X30" s="4"/>
      <c r="Y30" s="46">
        <v>0</v>
      </c>
      <c r="Z30" s="46"/>
      <c r="AA30" s="46"/>
      <c r="AB30" s="46">
        <v>340</v>
      </c>
      <c r="AC30" s="58">
        <v>0.7</v>
      </c>
      <c r="AD30" s="4">
        <v>82</v>
      </c>
      <c r="AE30" s="138">
        <v>0</v>
      </c>
      <c r="AF30" s="4"/>
      <c r="AG30" s="4"/>
      <c r="AH30" s="4"/>
      <c r="AI30" s="13" t="s">
        <v>757</v>
      </c>
      <c r="AJ30" s="13"/>
      <c r="AK30" s="13"/>
      <c r="AL30" s="13"/>
      <c r="AM30" s="13"/>
      <c r="AN30" s="13"/>
      <c r="AO30" s="13"/>
      <c r="AP30" s="13"/>
      <c r="AQ30" s="13"/>
      <c r="AR30" s="13"/>
      <c r="AS30" s="13"/>
      <c r="AT30" s="13"/>
      <c r="AU30" s="13"/>
      <c r="AV30" s="13"/>
      <c r="AW30" s="13"/>
      <c r="AX30" s="13"/>
      <c r="AY30" s="13"/>
      <c r="AZ30" s="13"/>
      <c r="BA30" s="13"/>
      <c r="BB30" s="13"/>
      <c r="BC30" s="13"/>
      <c r="BD30" s="13"/>
      <c r="BE30" s="13"/>
      <c r="BF30" s="13"/>
    </row>
    <row r="31" spans="1:58" x14ac:dyDescent="0.25">
      <c r="A31" s="4">
        <v>2017</v>
      </c>
      <c r="B31" s="4" t="s">
        <v>651</v>
      </c>
      <c r="C31" s="4" t="s">
        <v>460</v>
      </c>
      <c r="D31" s="4" t="s">
        <v>395</v>
      </c>
      <c r="E31" s="4" t="s">
        <v>452</v>
      </c>
      <c r="F31" s="4" t="s">
        <v>462</v>
      </c>
      <c r="G31" s="4" t="s">
        <v>192</v>
      </c>
      <c r="H31" s="4" t="s">
        <v>461</v>
      </c>
      <c r="I31" s="4" t="s">
        <v>397</v>
      </c>
      <c r="J31" s="4" t="s">
        <v>298</v>
      </c>
      <c r="K31" s="4" t="s">
        <v>463</v>
      </c>
      <c r="L31" s="4" t="s">
        <v>464</v>
      </c>
      <c r="M31" s="4" t="s">
        <v>465</v>
      </c>
      <c r="N31" s="19">
        <v>1200000</v>
      </c>
      <c r="O31" s="19">
        <v>1200000</v>
      </c>
      <c r="P31" s="19">
        <v>240000</v>
      </c>
      <c r="Q31" s="4" t="s">
        <v>460</v>
      </c>
      <c r="R31" s="6" t="s">
        <v>39</v>
      </c>
      <c r="S31" s="4" t="s">
        <v>40</v>
      </c>
      <c r="T31" s="4" t="s">
        <v>191</v>
      </c>
      <c r="U31" s="4" t="s">
        <v>342</v>
      </c>
      <c r="V31" s="4" t="s">
        <v>343</v>
      </c>
      <c r="W31" s="4">
        <v>199</v>
      </c>
      <c r="X31" s="4"/>
      <c r="Y31" s="46">
        <v>0</v>
      </c>
      <c r="Z31" s="46"/>
      <c r="AA31" s="46"/>
      <c r="AB31" s="46">
        <v>7739</v>
      </c>
      <c r="AC31" s="58">
        <v>7</v>
      </c>
      <c r="AD31" s="4">
        <v>2034</v>
      </c>
      <c r="AE31" s="138">
        <v>0</v>
      </c>
      <c r="AF31" s="4"/>
      <c r="AG31" s="4"/>
      <c r="AH31" s="4"/>
      <c r="AI31" s="13" t="s">
        <v>757</v>
      </c>
      <c r="AJ31" s="13"/>
      <c r="AK31" s="13"/>
      <c r="AL31" s="13"/>
      <c r="AM31" s="13"/>
      <c r="AN31" s="13"/>
      <c r="AO31" s="13"/>
      <c r="AP31" s="13"/>
      <c r="AQ31" s="13"/>
      <c r="AR31" s="13"/>
      <c r="AS31" s="13"/>
      <c r="AT31" s="13"/>
      <c r="AU31" s="13"/>
      <c r="AV31" s="13"/>
      <c r="AW31" s="13"/>
      <c r="AX31" s="13"/>
      <c r="AY31" s="13"/>
      <c r="AZ31" s="13"/>
      <c r="BA31" s="13"/>
      <c r="BB31" s="13"/>
      <c r="BC31" s="13"/>
      <c r="BD31" s="13"/>
      <c r="BE31" s="13"/>
      <c r="BF31" s="13"/>
    </row>
    <row r="32" spans="1:58" x14ac:dyDescent="0.25">
      <c r="A32" s="4">
        <v>2017</v>
      </c>
      <c r="B32" s="4" t="s">
        <v>651</v>
      </c>
      <c r="C32" s="4" t="s">
        <v>434</v>
      </c>
      <c r="D32" s="4" t="s">
        <v>380</v>
      </c>
      <c r="E32" s="4" t="s">
        <v>128</v>
      </c>
      <c r="F32" s="4" t="s">
        <v>436</v>
      </c>
      <c r="G32" s="4" t="s">
        <v>509</v>
      </c>
      <c r="H32" s="4" t="s">
        <v>435</v>
      </c>
      <c r="I32" s="4" t="s">
        <v>381</v>
      </c>
      <c r="J32" s="4" t="s">
        <v>237</v>
      </c>
      <c r="K32" s="4" t="s">
        <v>238</v>
      </c>
      <c r="L32" s="4" t="s">
        <v>437</v>
      </c>
      <c r="M32" s="4" t="s">
        <v>438</v>
      </c>
      <c r="N32" s="19">
        <v>441845</v>
      </c>
      <c r="O32" s="19">
        <v>331845</v>
      </c>
      <c r="P32" s="19">
        <v>165922</v>
      </c>
      <c r="Q32" s="4" t="s">
        <v>434</v>
      </c>
      <c r="R32" s="6" t="s">
        <v>39</v>
      </c>
      <c r="S32" s="4" t="s">
        <v>232</v>
      </c>
      <c r="T32" s="4" t="s">
        <v>191</v>
      </c>
      <c r="U32" s="4" t="s">
        <v>342</v>
      </c>
      <c r="V32" s="4" t="s">
        <v>343</v>
      </c>
      <c r="W32" s="4">
        <v>100</v>
      </c>
      <c r="X32" s="4" t="s">
        <v>770</v>
      </c>
      <c r="Y32" s="46">
        <v>385</v>
      </c>
      <c r="Z32" s="46"/>
      <c r="AA32" s="46"/>
      <c r="AB32" s="46">
        <v>1733</v>
      </c>
      <c r="AC32" s="58">
        <v>1</v>
      </c>
      <c r="AD32" s="4">
        <v>149</v>
      </c>
      <c r="AE32" s="138">
        <v>0</v>
      </c>
      <c r="AF32" s="4"/>
      <c r="AG32" s="4"/>
      <c r="AH32" s="4"/>
      <c r="AI32" s="13" t="s">
        <v>757</v>
      </c>
      <c r="AJ32" s="13"/>
      <c r="AK32" s="13"/>
      <c r="AL32" s="13"/>
      <c r="AM32" s="13"/>
      <c r="AN32" s="13"/>
      <c r="AO32" s="13"/>
      <c r="AP32" s="13"/>
      <c r="AQ32" s="13"/>
      <c r="AR32" s="13"/>
      <c r="AS32" s="13"/>
      <c r="AT32" s="13"/>
      <c r="AU32" s="13"/>
      <c r="AV32" s="13"/>
      <c r="AW32" s="13"/>
      <c r="AX32" s="13"/>
      <c r="AY32" s="13"/>
      <c r="AZ32" s="13"/>
      <c r="BA32" s="13"/>
      <c r="BB32" s="13"/>
      <c r="BC32" s="13"/>
      <c r="BD32" s="13"/>
      <c r="BE32" s="13"/>
      <c r="BF32" s="13"/>
    </row>
    <row r="33" spans="1:58" x14ac:dyDescent="0.25">
      <c r="A33" s="4">
        <v>2017</v>
      </c>
      <c r="B33" s="4" t="s">
        <v>525</v>
      </c>
      <c r="C33" s="4" t="s">
        <v>560</v>
      </c>
      <c r="D33" s="4" t="s">
        <v>375</v>
      </c>
      <c r="E33" s="4" t="s">
        <v>49</v>
      </c>
      <c r="F33" s="4" t="s">
        <v>216</v>
      </c>
      <c r="G33" s="4" t="s">
        <v>556</v>
      </c>
      <c r="H33" s="4" t="s">
        <v>561</v>
      </c>
      <c r="I33" s="4" t="s">
        <v>376</v>
      </c>
      <c r="J33" s="4" t="s">
        <v>377</v>
      </c>
      <c r="K33" s="4" t="s">
        <v>378</v>
      </c>
      <c r="L33" s="4" t="s">
        <v>562</v>
      </c>
      <c r="M33" s="4" t="s">
        <v>563</v>
      </c>
      <c r="N33" s="19">
        <v>63474</v>
      </c>
      <c r="O33" s="19">
        <v>26486</v>
      </c>
      <c r="P33" s="19">
        <v>7945</v>
      </c>
      <c r="Q33" s="4"/>
      <c r="R33" s="4" t="s">
        <v>231</v>
      </c>
      <c r="S33" s="6" t="s">
        <v>503</v>
      </c>
      <c r="T33" s="4" t="s">
        <v>191</v>
      </c>
      <c r="U33" s="4" t="s">
        <v>344</v>
      </c>
      <c r="V33" s="4" t="s">
        <v>347</v>
      </c>
      <c r="W33" s="4">
        <v>100</v>
      </c>
      <c r="X33" s="4"/>
      <c r="Y33" s="46">
        <v>0</v>
      </c>
      <c r="Z33" s="46"/>
      <c r="AA33" s="46"/>
      <c r="AB33" s="46">
        <v>447</v>
      </c>
      <c r="AC33" s="58">
        <v>0.25</v>
      </c>
      <c r="AD33" s="4">
        <v>134</v>
      </c>
      <c r="AE33" s="138">
        <v>0</v>
      </c>
      <c r="AF33" s="4"/>
      <c r="AG33" s="4"/>
      <c r="AH33" s="4"/>
      <c r="AI33" s="13" t="s">
        <v>757</v>
      </c>
      <c r="AJ33" s="13"/>
      <c r="AK33" s="13"/>
      <c r="AL33" s="13"/>
      <c r="AM33" s="13"/>
      <c r="AN33" s="13"/>
      <c r="AO33" s="13"/>
      <c r="AP33" s="13"/>
      <c r="AQ33" s="13"/>
      <c r="AR33" s="13"/>
      <c r="AS33" s="13"/>
      <c r="AT33" s="13"/>
      <c r="AU33" s="13"/>
      <c r="AV33" s="13"/>
      <c r="AW33" s="13"/>
      <c r="AX33" s="13"/>
      <c r="AY33" s="13"/>
      <c r="AZ33" s="13"/>
      <c r="BA33" s="13"/>
      <c r="BB33" s="13"/>
      <c r="BC33" s="13"/>
      <c r="BD33" s="13"/>
      <c r="BE33" s="13"/>
      <c r="BF33" s="13"/>
    </row>
    <row r="34" spans="1:58" x14ac:dyDescent="0.25">
      <c r="A34" s="4">
        <v>2017</v>
      </c>
      <c r="B34" s="4" t="s">
        <v>525</v>
      </c>
      <c r="C34" s="4" t="s">
        <v>564</v>
      </c>
      <c r="D34" s="4" t="s">
        <v>402</v>
      </c>
      <c r="E34" s="4" t="s">
        <v>280</v>
      </c>
      <c r="F34" s="4" t="s">
        <v>566</v>
      </c>
      <c r="G34" s="4" t="s">
        <v>556</v>
      </c>
      <c r="H34" s="4" t="s">
        <v>565</v>
      </c>
      <c r="I34" s="4" t="s">
        <v>403</v>
      </c>
      <c r="J34" s="4" t="s">
        <v>409</v>
      </c>
      <c r="K34" s="4" t="s">
        <v>410</v>
      </c>
      <c r="L34" s="4" t="s">
        <v>567</v>
      </c>
      <c r="M34" s="4" t="s">
        <v>568</v>
      </c>
      <c r="N34" s="19">
        <v>124095.3</v>
      </c>
      <c r="O34" s="19">
        <v>124095.3</v>
      </c>
      <c r="P34" s="19">
        <v>37228</v>
      </c>
      <c r="Q34" s="4"/>
      <c r="R34" s="4" t="s">
        <v>231</v>
      </c>
      <c r="S34" s="4" t="s">
        <v>202</v>
      </c>
      <c r="T34" s="4" t="s">
        <v>191</v>
      </c>
      <c r="U34" s="4" t="s">
        <v>344</v>
      </c>
      <c r="V34" s="4" t="s">
        <v>347</v>
      </c>
      <c r="W34" s="4">
        <v>199</v>
      </c>
      <c r="X34" s="4"/>
      <c r="Y34" s="46">
        <v>0</v>
      </c>
      <c r="Z34" s="46"/>
      <c r="AA34" s="46"/>
      <c r="AB34" s="46">
        <v>152</v>
      </c>
      <c r="AC34" s="58">
        <v>0.45</v>
      </c>
      <c r="AD34" s="4">
        <v>37</v>
      </c>
      <c r="AE34" s="138">
        <v>0</v>
      </c>
      <c r="AF34" s="4"/>
      <c r="AG34" s="4"/>
      <c r="AH34" s="4"/>
      <c r="AI34" s="13" t="s">
        <v>757</v>
      </c>
      <c r="AJ34" s="13"/>
      <c r="AK34" s="13"/>
      <c r="AL34" s="13"/>
      <c r="AM34" s="13"/>
      <c r="AN34" s="13"/>
      <c r="AO34" s="13"/>
      <c r="AP34" s="13"/>
      <c r="AQ34" s="13"/>
      <c r="AR34" s="13"/>
      <c r="AS34" s="13"/>
      <c r="AT34" s="13"/>
      <c r="AU34" s="13"/>
      <c r="AV34" s="13"/>
      <c r="AW34" s="13"/>
      <c r="AX34" s="13"/>
      <c r="AY34" s="13"/>
      <c r="AZ34" s="13"/>
      <c r="BA34" s="13"/>
      <c r="BB34" s="13"/>
      <c r="BC34" s="13"/>
      <c r="BD34" s="13"/>
      <c r="BE34" s="13"/>
      <c r="BF34" s="13"/>
    </row>
    <row r="35" spans="1:58" x14ac:dyDescent="0.25">
      <c r="A35" s="4">
        <v>2017</v>
      </c>
      <c r="B35" s="4" t="s">
        <v>525</v>
      </c>
      <c r="C35" s="4" t="s">
        <v>569</v>
      </c>
      <c r="D35" s="4" t="s">
        <v>402</v>
      </c>
      <c r="E35" s="4" t="s">
        <v>280</v>
      </c>
      <c r="F35" s="4" t="s">
        <v>571</v>
      </c>
      <c r="G35" s="4" t="s">
        <v>192</v>
      </c>
      <c r="H35" s="4" t="s">
        <v>570</v>
      </c>
      <c r="I35" s="4" t="s">
        <v>403</v>
      </c>
      <c r="J35" s="4" t="s">
        <v>572</v>
      </c>
      <c r="K35" s="4" t="s">
        <v>573</v>
      </c>
      <c r="L35" s="4" t="s">
        <v>574</v>
      </c>
      <c r="M35" s="4" t="s">
        <v>575</v>
      </c>
      <c r="N35" s="19">
        <v>1200000</v>
      </c>
      <c r="O35" s="19">
        <v>1200000</v>
      </c>
      <c r="P35" s="19">
        <v>360000</v>
      </c>
      <c r="Q35" s="4"/>
      <c r="R35" s="4" t="s">
        <v>231</v>
      </c>
      <c r="S35" s="4" t="s">
        <v>202</v>
      </c>
      <c r="T35" s="4" t="s">
        <v>191</v>
      </c>
      <c r="U35" s="4" t="s">
        <v>344</v>
      </c>
      <c r="V35" s="4" t="s">
        <v>347</v>
      </c>
      <c r="W35" s="4">
        <v>199</v>
      </c>
      <c r="X35" s="4"/>
      <c r="Y35" s="46">
        <v>0</v>
      </c>
      <c r="Z35" s="46"/>
      <c r="AA35" s="46"/>
      <c r="AB35" s="46">
        <v>8708</v>
      </c>
      <c r="AC35" s="58">
        <v>1.75</v>
      </c>
      <c r="AD35" s="4">
        <v>2092</v>
      </c>
      <c r="AE35" s="138">
        <v>0</v>
      </c>
      <c r="AF35" s="4"/>
      <c r="AG35" s="4"/>
      <c r="AH35" s="4"/>
      <c r="AI35" s="13" t="s">
        <v>757</v>
      </c>
      <c r="AJ35" s="13"/>
      <c r="AK35" s="13"/>
      <c r="AL35" s="13"/>
      <c r="AM35" s="13"/>
      <c r="AN35" s="13"/>
      <c r="AO35" s="13"/>
      <c r="AP35" s="13"/>
      <c r="AQ35" s="13"/>
      <c r="AR35" s="13"/>
      <c r="AS35" s="13"/>
      <c r="AT35" s="13"/>
      <c r="AU35" s="13"/>
      <c r="AV35" s="13"/>
      <c r="AW35" s="13"/>
      <c r="AX35" s="13"/>
      <c r="AY35" s="13"/>
      <c r="AZ35" s="13"/>
      <c r="BA35" s="13"/>
      <c r="BB35" s="13"/>
      <c r="BC35" s="13"/>
      <c r="BD35" s="13"/>
      <c r="BE35" s="13"/>
      <c r="BF35" s="13"/>
    </row>
    <row r="36" spans="1:58" x14ac:dyDescent="0.25">
      <c r="A36" s="4">
        <v>2017</v>
      </c>
      <c r="B36" s="4" t="s">
        <v>525</v>
      </c>
      <c r="C36" s="4" t="s">
        <v>576</v>
      </c>
      <c r="D36" s="4" t="s">
        <v>402</v>
      </c>
      <c r="E36" s="4" t="s">
        <v>280</v>
      </c>
      <c r="F36" s="4" t="s">
        <v>196</v>
      </c>
      <c r="G36" s="4" t="s">
        <v>192</v>
      </c>
      <c r="H36" s="4" t="s">
        <v>577</v>
      </c>
      <c r="I36" s="4" t="s">
        <v>403</v>
      </c>
      <c r="J36" s="4" t="s">
        <v>572</v>
      </c>
      <c r="K36" s="4" t="s">
        <v>573</v>
      </c>
      <c r="L36" s="4" t="s">
        <v>578</v>
      </c>
      <c r="M36" s="4" t="s">
        <v>579</v>
      </c>
      <c r="N36" s="19">
        <v>609066</v>
      </c>
      <c r="O36" s="19">
        <v>609066</v>
      </c>
      <c r="P36" s="19">
        <v>182719</v>
      </c>
      <c r="Q36" s="4"/>
      <c r="R36" s="4" t="s">
        <v>231</v>
      </c>
      <c r="S36" s="4" t="s">
        <v>202</v>
      </c>
      <c r="T36" s="4" t="s">
        <v>191</v>
      </c>
      <c r="U36" s="4" t="s">
        <v>344</v>
      </c>
      <c r="V36" s="4" t="s">
        <v>347</v>
      </c>
      <c r="W36" s="4">
        <v>100</v>
      </c>
      <c r="X36" s="4" t="s">
        <v>770</v>
      </c>
      <c r="Y36" s="46">
        <v>1646</v>
      </c>
      <c r="Z36" s="46"/>
      <c r="AA36" s="46"/>
      <c r="AB36" s="46">
        <v>6603</v>
      </c>
      <c r="AC36" s="58">
        <v>1.5</v>
      </c>
      <c r="AD36" s="4">
        <v>1624</v>
      </c>
      <c r="AE36" s="138">
        <v>0</v>
      </c>
      <c r="AF36" s="4"/>
      <c r="AG36" s="4"/>
      <c r="AH36" s="4"/>
      <c r="AI36" s="13" t="s">
        <v>757</v>
      </c>
      <c r="AJ36" s="13"/>
      <c r="AK36" s="13"/>
      <c r="AL36" s="13"/>
      <c r="AM36" s="13"/>
      <c r="AN36" s="13"/>
      <c r="AO36" s="13"/>
      <c r="AP36" s="13"/>
      <c r="AQ36" s="13"/>
      <c r="AR36" s="13"/>
      <c r="AS36" s="13"/>
      <c r="AT36" s="13"/>
      <c r="AU36" s="13"/>
      <c r="AV36" s="13"/>
      <c r="AW36" s="13"/>
      <c r="AX36" s="13"/>
      <c r="AY36" s="13"/>
      <c r="AZ36" s="13"/>
      <c r="BA36" s="13"/>
      <c r="BB36" s="13"/>
      <c r="BC36" s="13"/>
      <c r="BD36" s="13"/>
      <c r="BE36" s="13"/>
      <c r="BF36" s="13"/>
    </row>
    <row r="37" spans="1:58" x14ac:dyDescent="0.25">
      <c r="A37" s="4">
        <v>2017</v>
      </c>
      <c r="B37" s="4" t="s">
        <v>525</v>
      </c>
      <c r="C37" s="4" t="s">
        <v>580</v>
      </c>
      <c r="D37" s="4" t="s">
        <v>402</v>
      </c>
      <c r="E37" s="4" t="s">
        <v>280</v>
      </c>
      <c r="F37" s="4" t="s">
        <v>196</v>
      </c>
      <c r="G37" s="4" t="s">
        <v>556</v>
      </c>
      <c r="H37" s="4" t="s">
        <v>581</v>
      </c>
      <c r="I37" s="4" t="s">
        <v>403</v>
      </c>
      <c r="J37" s="4" t="s">
        <v>572</v>
      </c>
      <c r="K37" s="4" t="s">
        <v>573</v>
      </c>
      <c r="L37" s="4" t="s">
        <v>582</v>
      </c>
      <c r="M37" s="4" t="s">
        <v>583</v>
      </c>
      <c r="N37" s="19">
        <v>1454505</v>
      </c>
      <c r="O37" s="19">
        <v>1454505</v>
      </c>
      <c r="P37" s="19">
        <v>436351</v>
      </c>
      <c r="Q37" s="4"/>
      <c r="R37" s="4" t="s">
        <v>231</v>
      </c>
      <c r="S37" s="4" t="s">
        <v>232</v>
      </c>
      <c r="T37" s="4" t="s">
        <v>191</v>
      </c>
      <c r="U37" s="4" t="s">
        <v>344</v>
      </c>
      <c r="V37" s="4" t="s">
        <v>347</v>
      </c>
      <c r="W37" s="4">
        <v>499</v>
      </c>
      <c r="X37" s="4"/>
      <c r="Y37" s="46">
        <v>0</v>
      </c>
      <c r="Z37" s="46"/>
      <c r="AA37" s="46"/>
      <c r="AB37" s="46">
        <v>17873</v>
      </c>
      <c r="AC37" s="58">
        <v>3.1</v>
      </c>
      <c r="AD37" s="4">
        <v>4468</v>
      </c>
      <c r="AE37" s="138">
        <v>0</v>
      </c>
      <c r="AF37" s="4"/>
      <c r="AG37" s="4"/>
      <c r="AH37" s="4"/>
      <c r="AI37" s="13" t="s">
        <v>757</v>
      </c>
      <c r="AJ37" s="13"/>
      <c r="AK37" s="13"/>
      <c r="AL37" s="13"/>
      <c r="AM37" s="13"/>
      <c r="AN37" s="13"/>
      <c r="AO37" s="13"/>
      <c r="AP37" s="13"/>
      <c r="AQ37" s="13"/>
      <c r="AR37" s="13"/>
      <c r="AS37" s="13"/>
      <c r="AT37" s="13"/>
      <c r="AU37" s="13"/>
      <c r="AV37" s="13"/>
      <c r="AW37" s="13"/>
      <c r="AX37" s="13"/>
      <c r="AY37" s="13"/>
      <c r="AZ37" s="13"/>
      <c r="BA37" s="13"/>
      <c r="BB37" s="13"/>
      <c r="BC37" s="13"/>
      <c r="BD37" s="13"/>
      <c r="BE37" s="13"/>
      <c r="BF37" s="13"/>
    </row>
    <row r="38" spans="1:58" x14ac:dyDescent="0.25">
      <c r="A38" s="4">
        <v>2017</v>
      </c>
      <c r="B38" s="4" t="s">
        <v>651</v>
      </c>
      <c r="C38" s="4" t="s">
        <v>477</v>
      </c>
      <c r="D38" s="4" t="s">
        <v>385</v>
      </c>
      <c r="E38" s="4" t="s">
        <v>386</v>
      </c>
      <c r="F38" s="4" t="s">
        <v>387</v>
      </c>
      <c r="G38" s="4" t="s">
        <v>509</v>
      </c>
      <c r="H38" s="4" t="s">
        <v>478</v>
      </c>
      <c r="I38" s="6" t="s">
        <v>388</v>
      </c>
      <c r="J38" s="4" t="s">
        <v>389</v>
      </c>
      <c r="K38" s="4" t="s">
        <v>390</v>
      </c>
      <c r="L38" s="4" t="s">
        <v>479</v>
      </c>
      <c r="M38" s="4" t="s">
        <v>480</v>
      </c>
      <c r="N38" s="19">
        <v>1732805</v>
      </c>
      <c r="O38" s="19">
        <v>1732805</v>
      </c>
      <c r="P38" s="19">
        <v>244594</v>
      </c>
      <c r="Q38" s="4" t="s">
        <v>477</v>
      </c>
      <c r="R38" s="6" t="s">
        <v>39</v>
      </c>
      <c r="S38" s="6" t="s">
        <v>394</v>
      </c>
      <c r="T38" s="4" t="s">
        <v>191</v>
      </c>
      <c r="U38" s="4" t="s">
        <v>342</v>
      </c>
      <c r="V38" s="4" t="s">
        <v>343</v>
      </c>
      <c r="W38" s="4">
        <v>100</v>
      </c>
      <c r="X38" s="4"/>
      <c r="Y38" s="46">
        <v>0</v>
      </c>
      <c r="Z38" s="46"/>
      <c r="AA38" s="46"/>
      <c r="AB38" s="46">
        <v>19522</v>
      </c>
      <c r="AC38" s="58">
        <v>9.3000000000000007</v>
      </c>
      <c r="AD38" s="4">
        <v>3241</v>
      </c>
      <c r="AE38" s="138">
        <v>0</v>
      </c>
      <c r="AF38" s="4"/>
      <c r="AG38" s="4"/>
      <c r="AH38" s="4"/>
      <c r="AI38" s="13" t="s">
        <v>757</v>
      </c>
      <c r="AJ38" s="13"/>
      <c r="AK38" s="13"/>
      <c r="AL38" s="13"/>
      <c r="AM38" s="13"/>
      <c r="AN38" s="13"/>
      <c r="AO38" s="13"/>
      <c r="AP38" s="13"/>
      <c r="AQ38" s="13"/>
      <c r="AR38" s="13"/>
      <c r="AS38" s="13"/>
      <c r="AT38" s="13"/>
      <c r="AU38" s="13"/>
      <c r="AV38" s="13"/>
      <c r="AW38" s="13"/>
      <c r="AX38" s="13"/>
      <c r="AY38" s="13"/>
      <c r="AZ38" s="13"/>
      <c r="BA38" s="13"/>
      <c r="BB38" s="13"/>
      <c r="BC38" s="13"/>
      <c r="BD38" s="13"/>
      <c r="BE38" s="13"/>
      <c r="BF38" s="13"/>
    </row>
    <row r="39" spans="1:58" x14ac:dyDescent="0.25">
      <c r="A39" s="4">
        <v>2017</v>
      </c>
      <c r="B39" s="4" t="s">
        <v>525</v>
      </c>
      <c r="C39" s="4" t="s">
        <v>584</v>
      </c>
      <c r="D39" s="4" t="s">
        <v>395</v>
      </c>
      <c r="E39" s="4" t="s">
        <v>150</v>
      </c>
      <c r="F39" s="4" t="s">
        <v>586</v>
      </c>
      <c r="G39" s="4" t="s">
        <v>556</v>
      </c>
      <c r="H39" s="4" t="s">
        <v>585</v>
      </c>
      <c r="I39" s="4" t="s">
        <v>397</v>
      </c>
      <c r="J39" s="4" t="s">
        <v>273</v>
      </c>
      <c r="K39" s="4" t="s">
        <v>274</v>
      </c>
      <c r="L39" s="4" t="s">
        <v>587</v>
      </c>
      <c r="M39" s="4" t="s">
        <v>588</v>
      </c>
      <c r="N39" s="19">
        <v>1210000</v>
      </c>
      <c r="O39" s="19">
        <v>1210000</v>
      </c>
      <c r="P39" s="19">
        <v>484000</v>
      </c>
      <c r="Q39" s="4"/>
      <c r="R39" s="4" t="s">
        <v>231</v>
      </c>
      <c r="S39" s="4" t="s">
        <v>241</v>
      </c>
      <c r="T39" s="4" t="s">
        <v>191</v>
      </c>
      <c r="U39" s="4" t="s">
        <v>344</v>
      </c>
      <c r="V39" s="4" t="s">
        <v>347</v>
      </c>
      <c r="W39" s="4">
        <v>199</v>
      </c>
      <c r="X39" s="4"/>
      <c r="Y39" s="46">
        <v>0</v>
      </c>
      <c r="Z39" s="46"/>
      <c r="AA39" s="46"/>
      <c r="AB39" s="46">
        <v>6360</v>
      </c>
      <c r="AC39" s="58">
        <v>0.8</v>
      </c>
      <c r="AD39" s="4">
        <v>1218</v>
      </c>
      <c r="AE39" s="138">
        <v>0</v>
      </c>
      <c r="AF39" s="4"/>
      <c r="AG39" s="4"/>
      <c r="AH39" s="4"/>
      <c r="AI39" s="13" t="s">
        <v>757</v>
      </c>
      <c r="AJ39" s="13"/>
      <c r="AK39" s="13"/>
      <c r="AL39" s="13"/>
      <c r="AM39" s="13"/>
      <c r="AN39" s="13"/>
      <c r="AO39" s="13"/>
      <c r="AP39" s="13"/>
      <c r="AQ39" s="13"/>
      <c r="AR39" s="13"/>
      <c r="AS39" s="13"/>
      <c r="AT39" s="13"/>
      <c r="AU39" s="13"/>
      <c r="AV39" s="13"/>
      <c r="AW39" s="13"/>
      <c r="AX39" s="13"/>
      <c r="AY39" s="13"/>
      <c r="AZ39" s="13"/>
      <c r="BA39" s="13"/>
      <c r="BB39" s="13"/>
      <c r="BC39" s="13"/>
      <c r="BD39" s="13"/>
      <c r="BE39" s="13"/>
      <c r="BF39" s="13"/>
    </row>
    <row r="40" spans="1:58" x14ac:dyDescent="0.25">
      <c r="A40" s="4">
        <v>2017</v>
      </c>
      <c r="B40" s="4" t="s">
        <v>525</v>
      </c>
      <c r="C40" s="4" t="s">
        <v>589</v>
      </c>
      <c r="D40" s="4" t="s">
        <v>375</v>
      </c>
      <c r="E40" s="4" t="s">
        <v>49</v>
      </c>
      <c r="F40" s="4" t="s">
        <v>591</v>
      </c>
      <c r="G40" s="4" t="s">
        <v>556</v>
      </c>
      <c r="H40" s="4" t="s">
        <v>590</v>
      </c>
      <c r="I40" s="4" t="s">
        <v>376</v>
      </c>
      <c r="J40" s="4" t="s">
        <v>262</v>
      </c>
      <c r="K40" s="4" t="s">
        <v>263</v>
      </c>
      <c r="L40" s="4" t="s">
        <v>592</v>
      </c>
      <c r="M40" s="4" t="s">
        <v>593</v>
      </c>
      <c r="N40" s="19">
        <v>71078.52</v>
      </c>
      <c r="O40" s="19">
        <v>71078.52</v>
      </c>
      <c r="P40" s="19">
        <v>33202</v>
      </c>
      <c r="Q40" s="4"/>
      <c r="R40" s="4" t="s">
        <v>231</v>
      </c>
      <c r="S40" s="4" t="s">
        <v>15</v>
      </c>
      <c r="T40" s="4" t="s">
        <v>191</v>
      </c>
      <c r="U40" s="4" t="s">
        <v>344</v>
      </c>
      <c r="V40" s="4" t="s">
        <v>343</v>
      </c>
      <c r="W40" s="4">
        <v>100</v>
      </c>
      <c r="X40" s="4" t="s">
        <v>770</v>
      </c>
      <c r="Y40" s="46">
        <v>65</v>
      </c>
      <c r="Z40" s="46"/>
      <c r="AA40" s="46"/>
      <c r="AB40" s="46">
        <v>196</v>
      </c>
      <c r="AC40" s="58">
        <v>0.05</v>
      </c>
      <c r="AD40" s="4">
        <v>10</v>
      </c>
      <c r="AE40" s="138">
        <v>0</v>
      </c>
      <c r="AF40" s="4"/>
      <c r="AG40" s="4"/>
      <c r="AH40" s="4"/>
      <c r="AI40" s="13" t="s">
        <v>757</v>
      </c>
      <c r="AJ40" s="13"/>
      <c r="AK40" s="13"/>
      <c r="AL40" s="13"/>
      <c r="AM40" s="13"/>
      <c r="AN40" s="13"/>
      <c r="AO40" s="13"/>
      <c r="AP40" s="13"/>
      <c r="AQ40" s="13"/>
      <c r="AR40" s="13"/>
      <c r="AS40" s="13"/>
      <c r="AT40" s="13"/>
      <c r="AU40" s="13"/>
      <c r="AV40" s="13"/>
      <c r="AW40" s="13"/>
      <c r="AX40" s="13"/>
      <c r="AY40" s="13"/>
      <c r="AZ40" s="13"/>
      <c r="BA40" s="13"/>
      <c r="BB40" s="13"/>
      <c r="BC40" s="13"/>
      <c r="BD40" s="13"/>
      <c r="BE40" s="13"/>
      <c r="BF40" s="13"/>
    </row>
    <row r="41" spans="1:58" x14ac:dyDescent="0.25">
      <c r="A41" s="4">
        <v>2017</v>
      </c>
      <c r="B41" s="4" t="s">
        <v>525</v>
      </c>
      <c r="C41" s="4" t="s">
        <v>594</v>
      </c>
      <c r="D41" s="4" t="s">
        <v>483</v>
      </c>
      <c r="E41" s="4" t="s">
        <v>484</v>
      </c>
      <c r="F41" s="4" t="s">
        <v>596</v>
      </c>
      <c r="G41" s="4" t="s">
        <v>509</v>
      </c>
      <c r="H41" s="4" t="s">
        <v>595</v>
      </c>
      <c r="I41" s="4" t="s">
        <v>486</v>
      </c>
      <c r="J41" s="4" t="s">
        <v>511</v>
      </c>
      <c r="K41" s="4" t="s">
        <v>597</v>
      </c>
      <c r="L41" s="4" t="s">
        <v>598</v>
      </c>
      <c r="M41" s="4" t="s">
        <v>599</v>
      </c>
      <c r="N41" s="19">
        <v>32475756</v>
      </c>
      <c r="O41" s="19">
        <v>31524724</v>
      </c>
      <c r="P41" s="19">
        <v>1686402</v>
      </c>
      <c r="Q41" s="4"/>
      <c r="R41" s="4" t="s">
        <v>231</v>
      </c>
      <c r="S41" s="4" t="s">
        <v>40</v>
      </c>
      <c r="T41" s="4" t="s">
        <v>191</v>
      </c>
      <c r="U41" s="4" t="s">
        <v>344</v>
      </c>
      <c r="V41" s="4" t="s">
        <v>343</v>
      </c>
      <c r="W41" s="4">
        <v>199</v>
      </c>
      <c r="X41" s="4"/>
      <c r="Y41" s="46">
        <v>0</v>
      </c>
      <c r="Z41" s="46"/>
      <c r="AA41" s="46"/>
      <c r="AB41" s="46">
        <v>132000</v>
      </c>
      <c r="AC41" s="58">
        <v>16.07</v>
      </c>
      <c r="AD41" s="4">
        <v>31128</v>
      </c>
      <c r="AE41" s="138">
        <v>0</v>
      </c>
      <c r="AF41" s="4"/>
      <c r="AG41" s="4"/>
      <c r="AH41" s="4"/>
      <c r="AI41" s="13" t="s">
        <v>757</v>
      </c>
      <c r="AJ41" s="13"/>
      <c r="AK41" s="13"/>
      <c r="AL41" s="13"/>
      <c r="AM41" s="13"/>
      <c r="AN41" s="13"/>
      <c r="AO41" s="13"/>
      <c r="AP41" s="13"/>
      <c r="AQ41" s="13"/>
      <c r="AR41" s="13"/>
      <c r="AS41" s="13"/>
      <c r="AT41" s="13"/>
      <c r="AU41" s="13"/>
      <c r="AV41" s="13"/>
      <c r="AW41" s="13"/>
      <c r="AX41" s="13"/>
      <c r="AY41" s="13"/>
      <c r="AZ41" s="13"/>
      <c r="BA41" s="13"/>
      <c r="BB41" s="13"/>
      <c r="BC41" s="13"/>
      <c r="BD41" s="13"/>
      <c r="BE41" s="13"/>
      <c r="BF41" s="13"/>
    </row>
    <row r="42" spans="1:58" x14ac:dyDescent="0.25">
      <c r="A42" s="4">
        <v>2017</v>
      </c>
      <c r="B42" s="4" t="s">
        <v>525</v>
      </c>
      <c r="C42" s="4" t="s">
        <v>600</v>
      </c>
      <c r="D42" s="4" t="s">
        <v>483</v>
      </c>
      <c r="E42" s="4" t="s">
        <v>484</v>
      </c>
      <c r="F42" s="4" t="s">
        <v>602</v>
      </c>
      <c r="G42" s="4" t="s">
        <v>509</v>
      </c>
      <c r="H42" s="4" t="s">
        <v>601</v>
      </c>
      <c r="I42" s="4" t="s">
        <v>486</v>
      </c>
      <c r="J42" s="4" t="s">
        <v>603</v>
      </c>
      <c r="K42" s="4" t="s">
        <v>604</v>
      </c>
      <c r="L42" s="4" t="s">
        <v>605</v>
      </c>
      <c r="M42" s="4" t="s">
        <v>606</v>
      </c>
      <c r="N42" s="19">
        <v>945202</v>
      </c>
      <c r="O42" s="19">
        <v>701826</v>
      </c>
      <c r="P42" s="19">
        <v>350913</v>
      </c>
      <c r="Q42" s="4"/>
      <c r="R42" s="6" t="s">
        <v>9</v>
      </c>
      <c r="S42" s="4" t="s">
        <v>40</v>
      </c>
      <c r="T42" s="4" t="s">
        <v>191</v>
      </c>
      <c r="U42" s="4" t="s">
        <v>344</v>
      </c>
      <c r="V42" s="4" t="s">
        <v>343</v>
      </c>
      <c r="W42" s="4">
        <v>299</v>
      </c>
      <c r="X42" s="4"/>
      <c r="Y42" s="46">
        <v>0</v>
      </c>
      <c r="Z42" s="46"/>
      <c r="AA42" s="46"/>
      <c r="AB42" s="46">
        <v>17568</v>
      </c>
      <c r="AC42" s="58">
        <v>4</v>
      </c>
      <c r="AD42" s="4">
        <v>216</v>
      </c>
      <c r="AE42" s="138">
        <v>0</v>
      </c>
      <c r="AF42" s="4"/>
      <c r="AG42" s="4"/>
      <c r="AH42" s="4"/>
      <c r="AI42" s="13" t="s">
        <v>757</v>
      </c>
      <c r="AJ42" s="13"/>
      <c r="AK42" s="13"/>
      <c r="AL42" s="13"/>
      <c r="AM42" s="13"/>
      <c r="AN42" s="13"/>
      <c r="AO42" s="13"/>
      <c r="AP42" s="13"/>
      <c r="AQ42" s="13"/>
      <c r="AR42" s="13"/>
      <c r="AS42" s="13"/>
      <c r="AT42" s="13"/>
      <c r="AU42" s="13"/>
      <c r="AV42" s="13"/>
      <c r="AW42" s="13"/>
      <c r="AX42" s="13"/>
      <c r="AY42" s="13"/>
      <c r="AZ42" s="13"/>
      <c r="BA42" s="13"/>
      <c r="BB42" s="13"/>
      <c r="BC42" s="13"/>
      <c r="BD42" s="13"/>
      <c r="BE42" s="13"/>
      <c r="BF42" s="13"/>
    </row>
    <row r="43" spans="1:58" x14ac:dyDescent="0.25">
      <c r="A43" s="4">
        <v>2017</v>
      </c>
      <c r="B43" s="4" t="s">
        <v>525</v>
      </c>
      <c r="C43" s="4" t="s">
        <v>608</v>
      </c>
      <c r="D43" s="4" t="s">
        <v>383</v>
      </c>
      <c r="E43" s="4" t="s">
        <v>108</v>
      </c>
      <c r="F43" s="4" t="s">
        <v>610</v>
      </c>
      <c r="G43" s="4" t="s">
        <v>192</v>
      </c>
      <c r="H43" s="4" t="s">
        <v>609</v>
      </c>
      <c r="I43" s="4" t="s">
        <v>384</v>
      </c>
      <c r="J43" s="4" t="s">
        <v>323</v>
      </c>
      <c r="K43" s="4" t="s">
        <v>324</v>
      </c>
      <c r="L43" s="4" t="s">
        <v>611</v>
      </c>
      <c r="M43" s="4" t="s">
        <v>612</v>
      </c>
      <c r="N43" s="19">
        <v>508498</v>
      </c>
      <c r="O43" s="19">
        <v>489278</v>
      </c>
      <c r="P43" s="19">
        <v>146783</v>
      </c>
      <c r="Q43" s="4"/>
      <c r="R43" s="4" t="s">
        <v>231</v>
      </c>
      <c r="S43" s="6" t="s">
        <v>503</v>
      </c>
      <c r="T43" s="4" t="s">
        <v>191</v>
      </c>
      <c r="U43" s="4" t="s">
        <v>344</v>
      </c>
      <c r="V43" s="4" t="s">
        <v>347</v>
      </c>
      <c r="W43" s="4">
        <v>100</v>
      </c>
      <c r="X43" s="4" t="s">
        <v>770</v>
      </c>
      <c r="Y43" s="46">
        <v>2747</v>
      </c>
      <c r="Z43" s="46"/>
      <c r="AA43" s="46"/>
      <c r="AB43" s="46">
        <v>2955</v>
      </c>
      <c r="AC43" s="58">
        <v>1.22</v>
      </c>
      <c r="AD43" s="4">
        <v>927</v>
      </c>
      <c r="AE43" s="138">
        <v>0</v>
      </c>
      <c r="AF43" s="4"/>
      <c r="AG43" s="4"/>
      <c r="AH43" s="4"/>
      <c r="AI43" s="13" t="s">
        <v>757</v>
      </c>
      <c r="AJ43" s="13"/>
      <c r="AK43" s="13"/>
      <c r="AL43" s="13"/>
      <c r="AM43" s="13"/>
      <c r="AN43" s="13"/>
      <c r="AO43" s="13"/>
      <c r="AP43" s="13"/>
      <c r="AQ43" s="13"/>
      <c r="AR43" s="13"/>
      <c r="AS43" s="13"/>
      <c r="AT43" s="13"/>
      <c r="AU43" s="13"/>
      <c r="AV43" s="13"/>
      <c r="AW43" s="13"/>
      <c r="AX43" s="13"/>
      <c r="AY43" s="13"/>
      <c r="AZ43" s="13"/>
      <c r="BA43" s="13"/>
      <c r="BB43" s="13"/>
      <c r="BC43" s="13"/>
      <c r="BD43" s="13"/>
      <c r="BE43" s="13"/>
      <c r="BF43" s="13"/>
    </row>
    <row r="44" spans="1:58" x14ac:dyDescent="0.25">
      <c r="A44" s="4">
        <v>2017</v>
      </c>
      <c r="B44" s="4" t="s">
        <v>525</v>
      </c>
      <c r="C44" s="4" t="s">
        <v>613</v>
      </c>
      <c r="D44" s="4" t="s">
        <v>383</v>
      </c>
      <c r="E44" s="4" t="s">
        <v>416</v>
      </c>
      <c r="F44" s="4" t="s">
        <v>615</v>
      </c>
      <c r="G44" s="4" t="s">
        <v>192</v>
      </c>
      <c r="H44" s="4" t="s">
        <v>614</v>
      </c>
      <c r="I44" s="4" t="s">
        <v>384</v>
      </c>
      <c r="J44" s="4" t="s">
        <v>417</v>
      </c>
      <c r="K44" s="4" t="s">
        <v>418</v>
      </c>
      <c r="L44" s="4" t="s">
        <v>616</v>
      </c>
      <c r="M44" s="4" t="s">
        <v>617</v>
      </c>
      <c r="N44" s="19">
        <v>167600</v>
      </c>
      <c r="O44" s="19">
        <v>167600</v>
      </c>
      <c r="P44" s="19">
        <v>50280</v>
      </c>
      <c r="Q44" s="4"/>
      <c r="R44" s="4" t="s">
        <v>231</v>
      </c>
      <c r="S44" s="4" t="s">
        <v>202</v>
      </c>
      <c r="T44" s="4" t="s">
        <v>191</v>
      </c>
      <c r="U44" s="4" t="s">
        <v>344</v>
      </c>
      <c r="V44" s="4" t="s">
        <v>347</v>
      </c>
      <c r="W44" s="4">
        <v>100</v>
      </c>
      <c r="X44" s="4"/>
      <c r="Y44" s="46">
        <v>0</v>
      </c>
      <c r="Z44" s="46"/>
      <c r="AA44" s="46"/>
      <c r="AB44" s="46">
        <v>1858</v>
      </c>
      <c r="AC44" s="58">
        <v>2</v>
      </c>
      <c r="AD44" s="4">
        <v>448</v>
      </c>
      <c r="AE44" s="138">
        <v>0</v>
      </c>
      <c r="AF44" s="4"/>
      <c r="AG44" s="4"/>
      <c r="AH44" s="4"/>
      <c r="AI44" s="13" t="s">
        <v>757</v>
      </c>
      <c r="AJ44" s="13"/>
      <c r="AK44" s="13"/>
      <c r="AL44" s="13"/>
      <c r="AM44" s="13"/>
      <c r="AN44" s="13"/>
      <c r="AO44" s="13"/>
      <c r="AP44" s="13"/>
      <c r="AQ44" s="13"/>
      <c r="AR44" s="13"/>
      <c r="AS44" s="13"/>
      <c r="AT44" s="13"/>
      <c r="AU44" s="13"/>
      <c r="AV44" s="13"/>
      <c r="AW44" s="13"/>
      <c r="AX44" s="13"/>
      <c r="AY44" s="13"/>
      <c r="AZ44" s="13"/>
      <c r="BA44" s="13"/>
      <c r="BB44" s="13"/>
      <c r="BC44" s="13"/>
      <c r="BD44" s="13"/>
      <c r="BE44" s="13"/>
      <c r="BF44" s="13"/>
    </row>
    <row r="45" spans="1:58" x14ac:dyDescent="0.25">
      <c r="A45" s="4">
        <v>2017</v>
      </c>
      <c r="B45" s="4" t="s">
        <v>525</v>
      </c>
      <c r="C45" s="4" t="s">
        <v>618</v>
      </c>
      <c r="D45" s="4" t="s">
        <v>383</v>
      </c>
      <c r="E45" s="4" t="s">
        <v>416</v>
      </c>
      <c r="F45" s="4" t="s">
        <v>620</v>
      </c>
      <c r="G45" s="4" t="s">
        <v>192</v>
      </c>
      <c r="H45" s="4" t="s">
        <v>619</v>
      </c>
      <c r="I45" s="4" t="s">
        <v>384</v>
      </c>
      <c r="J45" s="4" t="s">
        <v>621</v>
      </c>
      <c r="K45" s="4" t="s">
        <v>622</v>
      </c>
      <c r="L45" s="4" t="s">
        <v>623</v>
      </c>
      <c r="M45" s="4" t="s">
        <v>624</v>
      </c>
      <c r="N45" s="19">
        <v>256241</v>
      </c>
      <c r="O45" s="19">
        <v>256241</v>
      </c>
      <c r="P45" s="19">
        <v>76872</v>
      </c>
      <c r="Q45" s="4"/>
      <c r="R45" s="4" t="s">
        <v>231</v>
      </c>
      <c r="S45" s="4" t="s">
        <v>202</v>
      </c>
      <c r="T45" s="4" t="s">
        <v>191</v>
      </c>
      <c r="U45" s="4" t="s">
        <v>344</v>
      </c>
      <c r="V45" s="4" t="s">
        <v>347</v>
      </c>
      <c r="W45" s="4">
        <v>100</v>
      </c>
      <c r="X45" s="4"/>
      <c r="Y45" s="46">
        <v>0</v>
      </c>
      <c r="Z45" s="46"/>
      <c r="AA45" s="46"/>
      <c r="AB45" s="46">
        <v>3490</v>
      </c>
      <c r="AC45" s="58">
        <v>2</v>
      </c>
      <c r="AD45" s="4">
        <v>841</v>
      </c>
      <c r="AE45" s="138">
        <v>0</v>
      </c>
      <c r="AF45" s="4"/>
      <c r="AG45" s="4"/>
      <c r="AH45" s="4"/>
      <c r="AI45" s="13" t="s">
        <v>757</v>
      </c>
      <c r="AJ45" s="13"/>
      <c r="AK45" s="13"/>
      <c r="AL45" s="13"/>
      <c r="AM45" s="13"/>
      <c r="AN45" s="13"/>
      <c r="AO45" s="13"/>
      <c r="AP45" s="13"/>
      <c r="AQ45" s="13"/>
      <c r="AR45" s="13"/>
      <c r="AS45" s="13"/>
      <c r="AT45" s="13"/>
      <c r="AU45" s="13"/>
      <c r="AV45" s="13"/>
      <c r="AW45" s="13"/>
      <c r="AX45" s="13"/>
      <c r="AY45" s="13"/>
      <c r="AZ45" s="13"/>
      <c r="BA45" s="13"/>
      <c r="BB45" s="13"/>
      <c r="BC45" s="13"/>
      <c r="BD45" s="13"/>
      <c r="BE45" s="13"/>
      <c r="BF45" s="13"/>
    </row>
    <row r="46" spans="1:58" x14ac:dyDescent="0.25">
      <c r="A46" s="5">
        <v>2016</v>
      </c>
      <c r="B46" s="4" t="s">
        <v>651</v>
      </c>
      <c r="C46" s="4" t="s">
        <v>180</v>
      </c>
      <c r="D46" s="4" t="s">
        <v>182</v>
      </c>
      <c r="E46" s="4" t="s">
        <v>183</v>
      </c>
      <c r="F46" s="4" t="s">
        <v>184</v>
      </c>
      <c r="G46" s="126" t="s">
        <v>192</v>
      </c>
      <c r="H46" s="4" t="s">
        <v>181</v>
      </c>
      <c r="I46" s="6" t="s">
        <v>186</v>
      </c>
      <c r="J46" s="4" t="s">
        <v>187</v>
      </c>
      <c r="K46" s="4" t="s">
        <v>188</v>
      </c>
      <c r="L46" s="4" t="s">
        <v>189</v>
      </c>
      <c r="M46" s="4" t="s">
        <v>190</v>
      </c>
      <c r="N46" s="19">
        <v>2878698</v>
      </c>
      <c r="O46" s="19">
        <v>2818798</v>
      </c>
      <c r="P46" s="19">
        <v>682290</v>
      </c>
      <c r="Q46" s="4" t="s">
        <v>341</v>
      </c>
      <c r="R46" s="6" t="s">
        <v>39</v>
      </c>
      <c r="S46" s="4" t="s">
        <v>40</v>
      </c>
      <c r="T46" s="4" t="s">
        <v>191</v>
      </c>
      <c r="U46" s="4" t="s">
        <v>342</v>
      </c>
      <c r="V46" s="4" t="s">
        <v>343</v>
      </c>
      <c r="W46" s="4">
        <v>199</v>
      </c>
      <c r="X46" s="4"/>
      <c r="Y46" s="46">
        <v>0</v>
      </c>
      <c r="Z46" s="46"/>
      <c r="AA46" s="46"/>
      <c r="AB46" s="46">
        <v>54572</v>
      </c>
      <c r="AC46" s="58">
        <v>14</v>
      </c>
      <c r="AD46" s="4">
        <v>13150</v>
      </c>
      <c r="AE46" s="138">
        <v>0</v>
      </c>
      <c r="AF46" s="5"/>
      <c r="AG46" s="5"/>
      <c r="AH46" s="5"/>
      <c r="AI46" s="13" t="s">
        <v>757</v>
      </c>
      <c r="AJ46" s="13"/>
      <c r="AK46" s="13"/>
      <c r="AL46" s="13"/>
      <c r="AM46" s="13"/>
      <c r="AN46" s="13"/>
      <c r="AO46" s="13"/>
      <c r="AP46" s="13"/>
      <c r="AQ46" s="13"/>
      <c r="AR46" s="13"/>
      <c r="AS46" s="13"/>
      <c r="AT46" s="13"/>
      <c r="AU46" s="13"/>
      <c r="AV46" s="13"/>
      <c r="AW46" s="13"/>
      <c r="AX46" s="13"/>
      <c r="AY46" s="13"/>
      <c r="AZ46" s="13"/>
      <c r="BA46" s="13"/>
      <c r="BB46" s="13"/>
      <c r="BC46" s="13"/>
      <c r="BD46" s="13"/>
      <c r="BE46" s="13"/>
      <c r="BF46" s="13"/>
    </row>
    <row r="47" spans="1:58" x14ac:dyDescent="0.25">
      <c r="A47" s="5">
        <v>2016</v>
      </c>
      <c r="B47" s="4" t="s">
        <v>651</v>
      </c>
      <c r="C47" s="4" t="s">
        <v>193</v>
      </c>
      <c r="D47" s="4" t="s">
        <v>195</v>
      </c>
      <c r="E47" s="4" t="s">
        <v>59</v>
      </c>
      <c r="F47" s="4" t="s">
        <v>196</v>
      </c>
      <c r="G47" s="126" t="s">
        <v>192</v>
      </c>
      <c r="H47" s="4" t="s">
        <v>194</v>
      </c>
      <c r="I47" s="4" t="s">
        <v>197</v>
      </c>
      <c r="J47" s="4" t="s">
        <v>198</v>
      </c>
      <c r="K47" s="4" t="s">
        <v>199</v>
      </c>
      <c r="L47" s="4" t="s">
        <v>200</v>
      </c>
      <c r="M47" s="4" t="s">
        <v>201</v>
      </c>
      <c r="N47" s="19">
        <v>1697670</v>
      </c>
      <c r="O47" s="19">
        <v>482950</v>
      </c>
      <c r="P47" s="19">
        <v>96590</v>
      </c>
      <c r="Q47" s="4" t="s">
        <v>193</v>
      </c>
      <c r="R47" s="6" t="s">
        <v>39</v>
      </c>
      <c r="S47" s="4" t="s">
        <v>202</v>
      </c>
      <c r="T47" s="4" t="s">
        <v>191</v>
      </c>
      <c r="U47" s="4" t="s">
        <v>342</v>
      </c>
      <c r="V47" s="4" t="s">
        <v>343</v>
      </c>
      <c r="W47" s="4">
        <v>199</v>
      </c>
      <c r="X47" s="4"/>
      <c r="Y47" s="46">
        <v>0</v>
      </c>
      <c r="Z47" s="46"/>
      <c r="AA47" s="46"/>
      <c r="AB47" s="46">
        <v>11787</v>
      </c>
      <c r="AC47" s="58">
        <v>1.9</v>
      </c>
      <c r="AD47" s="4">
        <v>2319</v>
      </c>
      <c r="AE47" s="138">
        <v>0</v>
      </c>
      <c r="AF47" s="5"/>
      <c r="AG47" s="5"/>
      <c r="AH47" s="5"/>
      <c r="AI47" s="13" t="s">
        <v>757</v>
      </c>
      <c r="AJ47" s="13"/>
      <c r="AK47" s="13"/>
      <c r="AL47" s="13"/>
      <c r="AM47" s="13"/>
      <c r="AN47" s="13"/>
      <c r="AO47" s="13"/>
      <c r="AP47" s="13"/>
      <c r="AQ47" s="13"/>
      <c r="AR47" s="13"/>
      <c r="AS47" s="13"/>
      <c r="AT47" s="13"/>
      <c r="AU47" s="13"/>
      <c r="AV47" s="13"/>
      <c r="AW47" s="13"/>
      <c r="AX47" s="13"/>
      <c r="AY47" s="13"/>
      <c r="AZ47" s="13"/>
      <c r="BA47" s="13"/>
      <c r="BB47" s="13"/>
      <c r="BC47" s="13"/>
      <c r="BD47" s="13"/>
      <c r="BE47" s="13"/>
      <c r="BF47" s="13"/>
    </row>
    <row r="48" spans="1:58" x14ac:dyDescent="0.25">
      <c r="A48" s="5">
        <v>2016</v>
      </c>
      <c r="B48" s="4" t="s">
        <v>651</v>
      </c>
      <c r="C48" s="4" t="s">
        <v>203</v>
      </c>
      <c r="D48" s="4" t="s">
        <v>205</v>
      </c>
      <c r="E48" s="4" t="s">
        <v>206</v>
      </c>
      <c r="F48" s="4" t="s">
        <v>207</v>
      </c>
      <c r="G48" s="126" t="s">
        <v>192</v>
      </c>
      <c r="H48" s="4" t="s">
        <v>204</v>
      </c>
      <c r="I48" s="4" t="s">
        <v>208</v>
      </c>
      <c r="J48" s="4" t="s">
        <v>209</v>
      </c>
      <c r="K48" s="4" t="s">
        <v>210</v>
      </c>
      <c r="L48" s="4" t="s">
        <v>211</v>
      </c>
      <c r="M48" s="4" t="s">
        <v>212</v>
      </c>
      <c r="N48" s="19">
        <v>3387843</v>
      </c>
      <c r="O48" s="19">
        <v>2994534</v>
      </c>
      <c r="P48" s="19">
        <v>598907</v>
      </c>
      <c r="Q48" s="4" t="s">
        <v>203</v>
      </c>
      <c r="R48" s="6" t="s">
        <v>39</v>
      </c>
      <c r="S48" s="4" t="s">
        <v>40</v>
      </c>
      <c r="T48" s="4" t="s">
        <v>191</v>
      </c>
      <c r="U48" s="4" t="s">
        <v>342</v>
      </c>
      <c r="V48" s="4" t="s">
        <v>343</v>
      </c>
      <c r="W48" s="4">
        <v>199</v>
      </c>
      <c r="X48" s="4"/>
      <c r="Y48" s="46">
        <v>0</v>
      </c>
      <c r="Z48" s="46"/>
      <c r="AA48" s="46"/>
      <c r="AB48" s="46">
        <v>76862</v>
      </c>
      <c r="AC48" s="58">
        <v>22.3</v>
      </c>
      <c r="AD48" s="4">
        <v>16065</v>
      </c>
      <c r="AE48" s="138">
        <v>0</v>
      </c>
      <c r="AF48" s="5"/>
      <c r="AG48" s="5"/>
      <c r="AH48" s="5"/>
      <c r="AI48" s="13" t="s">
        <v>757</v>
      </c>
      <c r="AJ48" s="13"/>
      <c r="AK48" s="13"/>
      <c r="AL48" s="13"/>
      <c r="AM48" s="13"/>
      <c r="AN48" s="13"/>
      <c r="AO48" s="13"/>
      <c r="AP48" s="13"/>
      <c r="AQ48" s="13"/>
      <c r="AR48" s="13"/>
      <c r="AS48" s="13"/>
      <c r="AT48" s="13"/>
      <c r="AU48" s="13"/>
      <c r="AV48" s="13"/>
      <c r="AW48" s="13"/>
      <c r="AX48" s="13"/>
      <c r="AY48" s="13"/>
      <c r="AZ48" s="13"/>
      <c r="BA48" s="13"/>
      <c r="BB48" s="13"/>
      <c r="BC48" s="13"/>
      <c r="BD48" s="13"/>
      <c r="BE48" s="13"/>
      <c r="BF48" s="13"/>
    </row>
    <row r="49" spans="1:58" x14ac:dyDescent="0.25">
      <c r="A49" s="5">
        <v>2016</v>
      </c>
      <c r="B49" s="4" t="s">
        <v>651</v>
      </c>
      <c r="C49" s="4" t="s">
        <v>213</v>
      </c>
      <c r="D49" s="4" t="s">
        <v>215</v>
      </c>
      <c r="E49" s="4" t="s">
        <v>144</v>
      </c>
      <c r="F49" s="4" t="s">
        <v>216</v>
      </c>
      <c r="G49" s="126" t="s">
        <v>192</v>
      </c>
      <c r="H49" s="4" t="s">
        <v>214</v>
      </c>
      <c r="I49" s="4" t="s">
        <v>217</v>
      </c>
      <c r="J49" s="4" t="s">
        <v>218</v>
      </c>
      <c r="K49" s="4" t="s">
        <v>219</v>
      </c>
      <c r="L49" s="4" t="s">
        <v>220</v>
      </c>
      <c r="M49" s="4" t="s">
        <v>221</v>
      </c>
      <c r="N49" s="19">
        <v>470400</v>
      </c>
      <c r="O49" s="19">
        <v>312500</v>
      </c>
      <c r="P49" s="19">
        <v>62500</v>
      </c>
      <c r="Q49" s="4" t="s">
        <v>213</v>
      </c>
      <c r="R49" s="6" t="s">
        <v>39</v>
      </c>
      <c r="S49" s="4" t="s">
        <v>40</v>
      </c>
      <c r="T49" s="4" t="s">
        <v>191</v>
      </c>
      <c r="U49" s="4" t="s">
        <v>342</v>
      </c>
      <c r="V49" s="4" t="s">
        <v>343</v>
      </c>
      <c r="W49" s="4">
        <v>299</v>
      </c>
      <c r="X49" s="4"/>
      <c r="Y49" s="46">
        <v>0</v>
      </c>
      <c r="Z49" s="46"/>
      <c r="AA49" s="46"/>
      <c r="AB49" s="46">
        <v>26810</v>
      </c>
      <c r="AC49" s="58">
        <v>0</v>
      </c>
      <c r="AD49" s="4">
        <v>4210</v>
      </c>
      <c r="AE49" s="138">
        <v>0</v>
      </c>
      <c r="AF49" s="5"/>
      <c r="AG49" s="5"/>
      <c r="AH49" s="5"/>
      <c r="AI49" s="13" t="s">
        <v>757</v>
      </c>
      <c r="AJ49" s="13"/>
      <c r="AK49" s="13"/>
      <c r="AL49" s="13"/>
      <c r="AM49" s="13"/>
      <c r="AN49" s="13"/>
      <c r="AO49" s="13"/>
      <c r="AP49" s="13"/>
      <c r="AQ49" s="13"/>
      <c r="AR49" s="13"/>
      <c r="AS49" s="13"/>
      <c r="AT49" s="13"/>
      <c r="AU49" s="13"/>
      <c r="AV49" s="13"/>
      <c r="AW49" s="13"/>
      <c r="AX49" s="13"/>
      <c r="AY49" s="13"/>
      <c r="AZ49" s="13"/>
      <c r="BA49" s="13"/>
      <c r="BB49" s="13"/>
      <c r="BC49" s="13"/>
      <c r="BD49" s="13"/>
      <c r="BE49" s="13"/>
      <c r="BF49" s="13"/>
    </row>
    <row r="50" spans="1:58" x14ac:dyDescent="0.25">
      <c r="A50" s="5">
        <v>2016</v>
      </c>
      <c r="B50" s="4" t="s">
        <v>525</v>
      </c>
      <c r="C50" s="4" t="s">
        <v>242</v>
      </c>
      <c r="D50" s="4" t="s">
        <v>244</v>
      </c>
      <c r="E50" s="4" t="s">
        <v>245</v>
      </c>
      <c r="F50" s="4" t="s">
        <v>246</v>
      </c>
      <c r="G50" s="126" t="s">
        <v>192</v>
      </c>
      <c r="H50" s="4" t="s">
        <v>243</v>
      </c>
      <c r="I50" s="4" t="s">
        <v>247</v>
      </c>
      <c r="J50" s="4" t="s">
        <v>248</v>
      </c>
      <c r="K50" s="4" t="s">
        <v>249</v>
      </c>
      <c r="L50" s="4"/>
      <c r="M50" s="4"/>
      <c r="N50" s="19">
        <v>3039000</v>
      </c>
      <c r="O50" s="19">
        <v>1901500</v>
      </c>
      <c r="P50" s="19">
        <v>381300</v>
      </c>
      <c r="Q50" s="3"/>
      <c r="R50" s="6" t="s">
        <v>39</v>
      </c>
      <c r="S50" s="4" t="s">
        <v>40</v>
      </c>
      <c r="T50" s="4" t="s">
        <v>191</v>
      </c>
      <c r="U50" s="4" t="s">
        <v>344</v>
      </c>
      <c r="V50" s="4" t="s">
        <v>343</v>
      </c>
      <c r="W50" s="4">
        <v>100</v>
      </c>
      <c r="X50" s="4"/>
      <c r="Y50" s="46">
        <v>0</v>
      </c>
      <c r="Z50" s="46"/>
      <c r="AA50" s="46"/>
      <c r="AB50" s="46">
        <v>9060</v>
      </c>
      <c r="AC50" s="58">
        <v>1.1299999999999999</v>
      </c>
      <c r="AD50" s="4">
        <v>756.8</v>
      </c>
      <c r="AE50" s="138">
        <v>1</v>
      </c>
      <c r="AF50" s="5"/>
      <c r="AG50" s="5"/>
      <c r="AH50" s="5"/>
      <c r="AI50" s="13" t="s">
        <v>757</v>
      </c>
      <c r="AJ50" s="13"/>
      <c r="AK50" s="13"/>
      <c r="AL50" s="13"/>
      <c r="AM50" s="13"/>
      <c r="AN50" s="13"/>
      <c r="AO50" s="13"/>
      <c r="AP50" s="13"/>
      <c r="AQ50" s="13"/>
      <c r="AR50" s="13"/>
      <c r="AS50" s="13"/>
      <c r="AT50" s="13"/>
      <c r="AU50" s="13"/>
      <c r="AV50" s="13"/>
      <c r="AW50" s="13"/>
      <c r="AX50" s="13"/>
      <c r="AY50" s="13"/>
      <c r="AZ50" s="13"/>
      <c r="BA50" s="13"/>
      <c r="BB50" s="13"/>
      <c r="BC50" s="13"/>
      <c r="BD50" s="13"/>
      <c r="BE50" s="13"/>
      <c r="BF50" s="13"/>
    </row>
    <row r="51" spans="1:58" x14ac:dyDescent="0.25">
      <c r="A51" s="5">
        <v>2016</v>
      </c>
      <c r="B51" s="4" t="s">
        <v>651</v>
      </c>
      <c r="C51" s="4" t="s">
        <v>318</v>
      </c>
      <c r="D51" s="4" t="s">
        <v>320</v>
      </c>
      <c r="E51" s="4" t="s">
        <v>108</v>
      </c>
      <c r="F51" s="4" t="s">
        <v>321</v>
      </c>
      <c r="G51" s="126" t="s">
        <v>192</v>
      </c>
      <c r="H51" s="4" t="s">
        <v>319</v>
      </c>
      <c r="I51" s="4" t="s">
        <v>322</v>
      </c>
      <c r="J51" s="4" t="s">
        <v>323</v>
      </c>
      <c r="K51" s="4" t="s">
        <v>324</v>
      </c>
      <c r="L51" s="4" t="s">
        <v>325</v>
      </c>
      <c r="M51" s="4" t="s">
        <v>326</v>
      </c>
      <c r="N51" s="19">
        <v>5830000</v>
      </c>
      <c r="O51" s="19">
        <v>5830000</v>
      </c>
      <c r="P51" s="19">
        <v>518928.3</v>
      </c>
      <c r="Q51" s="3" t="s">
        <v>345</v>
      </c>
      <c r="R51" s="6" t="s">
        <v>39</v>
      </c>
      <c r="S51" s="6" t="s">
        <v>415</v>
      </c>
      <c r="T51" s="4" t="s">
        <v>230</v>
      </c>
      <c r="U51" s="4" t="s">
        <v>342</v>
      </c>
      <c r="V51" s="4" t="s">
        <v>346</v>
      </c>
      <c r="W51" s="4">
        <v>100</v>
      </c>
      <c r="X51" s="4"/>
      <c r="Y51" s="46">
        <v>0</v>
      </c>
      <c r="Z51" s="46"/>
      <c r="AA51" s="46"/>
      <c r="AB51" s="46">
        <v>150000</v>
      </c>
      <c r="AC51" s="58">
        <v>30</v>
      </c>
      <c r="AD51" s="4">
        <v>38000</v>
      </c>
      <c r="AE51" s="138">
        <v>0</v>
      </c>
      <c r="AF51" s="5"/>
      <c r="AG51" s="5"/>
      <c r="AH51" s="5"/>
      <c r="AI51" s="13" t="s">
        <v>757</v>
      </c>
      <c r="AJ51" s="13"/>
      <c r="AK51" s="13"/>
      <c r="AL51" s="13"/>
      <c r="AM51" s="13"/>
      <c r="AN51" s="13"/>
      <c r="AO51" s="13"/>
      <c r="AP51" s="13"/>
      <c r="AQ51" s="13"/>
      <c r="AR51" s="13"/>
      <c r="AS51" s="13"/>
      <c r="AT51" s="13"/>
      <c r="AU51" s="13"/>
      <c r="AV51" s="13"/>
      <c r="AW51" s="13"/>
      <c r="AX51" s="13"/>
      <c r="AY51" s="13"/>
      <c r="AZ51" s="13"/>
      <c r="BA51" s="13"/>
      <c r="BB51" s="13"/>
      <c r="BC51" s="13"/>
      <c r="BD51" s="13"/>
      <c r="BE51" s="13"/>
      <c r="BF51" s="13"/>
    </row>
    <row r="52" spans="1:58" x14ac:dyDescent="0.25">
      <c r="A52" s="5">
        <v>2016</v>
      </c>
      <c r="B52" s="4" t="s">
        <v>525</v>
      </c>
      <c r="C52" s="4" t="s">
        <v>222</v>
      </c>
      <c r="D52" s="4" t="s">
        <v>215</v>
      </c>
      <c r="E52" s="4" t="s">
        <v>224</v>
      </c>
      <c r="F52" s="4" t="s">
        <v>225</v>
      </c>
      <c r="G52" s="126" t="s">
        <v>192</v>
      </c>
      <c r="H52" s="4" t="s">
        <v>223</v>
      </c>
      <c r="I52" s="4" t="s">
        <v>217</v>
      </c>
      <c r="J52" s="4" t="s">
        <v>226</v>
      </c>
      <c r="K52" s="4" t="s">
        <v>227</v>
      </c>
      <c r="L52" s="4" t="s">
        <v>228</v>
      </c>
      <c r="M52" s="4" t="s">
        <v>229</v>
      </c>
      <c r="N52" s="19">
        <v>1428000</v>
      </c>
      <c r="O52" s="19">
        <v>1153500</v>
      </c>
      <c r="P52" s="19">
        <v>345000</v>
      </c>
      <c r="Q52" s="3"/>
      <c r="R52" s="4" t="s">
        <v>231</v>
      </c>
      <c r="S52" s="4" t="s">
        <v>232</v>
      </c>
      <c r="T52" s="4" t="s">
        <v>230</v>
      </c>
      <c r="U52" s="4" t="s">
        <v>344</v>
      </c>
      <c r="V52" s="4" t="s">
        <v>343</v>
      </c>
      <c r="W52" s="4">
        <v>100</v>
      </c>
      <c r="X52" s="4"/>
      <c r="Y52" s="46">
        <v>0</v>
      </c>
      <c r="Z52" s="46"/>
      <c r="AA52" s="46"/>
      <c r="AB52" s="46">
        <v>116000</v>
      </c>
      <c r="AC52" s="58">
        <v>14.5</v>
      </c>
      <c r="AD52" s="4">
        <v>28000</v>
      </c>
      <c r="AE52" s="138">
        <v>0</v>
      </c>
      <c r="AF52" s="5"/>
      <c r="AG52" s="5"/>
      <c r="AH52" s="5"/>
      <c r="AI52" s="13" t="s">
        <v>757</v>
      </c>
      <c r="AJ52" s="13"/>
      <c r="AK52" s="13"/>
      <c r="AL52" s="13"/>
      <c r="AM52" s="13"/>
      <c r="AN52" s="13"/>
      <c r="AO52" s="13"/>
      <c r="AP52" s="13"/>
      <c r="AQ52" s="13"/>
      <c r="AR52" s="13"/>
      <c r="AS52" s="13"/>
      <c r="AT52" s="13"/>
      <c r="AU52" s="13"/>
      <c r="AV52" s="13"/>
      <c r="AW52" s="13"/>
      <c r="AX52" s="13"/>
      <c r="AY52" s="13"/>
      <c r="AZ52" s="13"/>
      <c r="BA52" s="13"/>
      <c r="BB52" s="13"/>
      <c r="BC52" s="13"/>
      <c r="BD52" s="13"/>
      <c r="BE52" s="13"/>
      <c r="BF52" s="13"/>
    </row>
    <row r="53" spans="1:58" x14ac:dyDescent="0.25">
      <c r="A53" s="5">
        <v>2016</v>
      </c>
      <c r="B53" s="4" t="s">
        <v>525</v>
      </c>
      <c r="C53" s="4" t="s">
        <v>233</v>
      </c>
      <c r="D53" s="4" t="s">
        <v>235</v>
      </c>
      <c r="E53" s="4" t="s">
        <v>128</v>
      </c>
      <c r="F53" s="4" t="s">
        <v>92</v>
      </c>
      <c r="G53" s="126" t="s">
        <v>192</v>
      </c>
      <c r="H53" s="4" t="s">
        <v>234</v>
      </c>
      <c r="I53" s="4" t="s">
        <v>236</v>
      </c>
      <c r="J53" s="4" t="s">
        <v>237</v>
      </c>
      <c r="K53" s="4" t="s">
        <v>238</v>
      </c>
      <c r="L53" s="4" t="s">
        <v>239</v>
      </c>
      <c r="M53" s="4" t="s">
        <v>240</v>
      </c>
      <c r="N53" s="19">
        <v>155000</v>
      </c>
      <c r="O53" s="19">
        <v>155000</v>
      </c>
      <c r="P53" s="19">
        <v>31000</v>
      </c>
      <c r="Q53" s="3"/>
      <c r="R53" s="4" t="s">
        <v>231</v>
      </c>
      <c r="S53" s="4" t="s">
        <v>241</v>
      </c>
      <c r="T53" s="4" t="s">
        <v>191</v>
      </c>
      <c r="U53" s="4" t="s">
        <v>344</v>
      </c>
      <c r="V53" s="4" t="s">
        <v>347</v>
      </c>
      <c r="W53" s="4">
        <v>199</v>
      </c>
      <c r="X53" s="4"/>
      <c r="Y53" s="46">
        <v>0</v>
      </c>
      <c r="Z53" s="46"/>
      <c r="AA53" s="46"/>
      <c r="AB53" s="46">
        <v>1172</v>
      </c>
      <c r="AC53" s="58">
        <v>0.43</v>
      </c>
      <c r="AD53" s="4">
        <v>398</v>
      </c>
      <c r="AE53" s="138">
        <v>0</v>
      </c>
      <c r="AF53" s="5"/>
      <c r="AG53" s="5"/>
      <c r="AH53" s="5"/>
      <c r="AI53" s="13" t="s">
        <v>757</v>
      </c>
      <c r="AJ53" s="13"/>
      <c r="AK53" s="13"/>
      <c r="AL53" s="13"/>
      <c r="AM53" s="13"/>
      <c r="AN53" s="13"/>
      <c r="AO53" s="13"/>
      <c r="AP53" s="13"/>
      <c r="AQ53" s="13"/>
      <c r="AR53" s="13"/>
      <c r="AS53" s="13"/>
      <c r="AT53" s="13"/>
      <c r="AU53" s="13"/>
      <c r="AV53" s="13"/>
      <c r="AW53" s="13"/>
      <c r="AX53" s="13"/>
      <c r="AY53" s="13"/>
      <c r="AZ53" s="13"/>
      <c r="BA53" s="13"/>
      <c r="BB53" s="13"/>
      <c r="BC53" s="13"/>
      <c r="BD53" s="13"/>
      <c r="BE53" s="13"/>
      <c r="BF53" s="13"/>
    </row>
    <row r="54" spans="1:58" x14ac:dyDescent="0.25">
      <c r="A54" s="5">
        <v>2016</v>
      </c>
      <c r="B54" s="4" t="s">
        <v>525</v>
      </c>
      <c r="C54" s="4" t="s">
        <v>250</v>
      </c>
      <c r="D54" s="4" t="s">
        <v>252</v>
      </c>
      <c r="E54" s="4" t="s">
        <v>253</v>
      </c>
      <c r="F54" s="4" t="s">
        <v>254</v>
      </c>
      <c r="G54" s="126" t="s">
        <v>192</v>
      </c>
      <c r="H54" s="4" t="s">
        <v>251</v>
      </c>
      <c r="I54" s="4" t="s">
        <v>255</v>
      </c>
      <c r="J54" s="4"/>
      <c r="K54" s="4"/>
      <c r="L54" s="4"/>
      <c r="M54" s="4"/>
      <c r="N54" s="19">
        <v>2315515</v>
      </c>
      <c r="O54" s="19">
        <v>2098358</v>
      </c>
      <c r="P54" s="19">
        <v>629507</v>
      </c>
      <c r="Q54" s="3"/>
      <c r="R54" s="4" t="s">
        <v>231</v>
      </c>
      <c r="S54" s="6" t="s">
        <v>394</v>
      </c>
      <c r="T54" s="4" t="s">
        <v>191</v>
      </c>
      <c r="U54" s="4" t="s">
        <v>344</v>
      </c>
      <c r="V54" s="4" t="s">
        <v>347</v>
      </c>
      <c r="W54" s="4">
        <v>199</v>
      </c>
      <c r="X54" s="4" t="s">
        <v>770</v>
      </c>
      <c r="Y54" s="46">
        <v>2901</v>
      </c>
      <c r="Z54" s="46"/>
      <c r="AA54" s="46"/>
      <c r="AB54" s="46">
        <v>8449</v>
      </c>
      <c r="AC54" s="58">
        <v>1</v>
      </c>
      <c r="AD54" s="4">
        <v>2036</v>
      </c>
      <c r="AE54" s="138">
        <v>0</v>
      </c>
      <c r="AF54" s="5"/>
      <c r="AG54" s="5"/>
      <c r="AH54" s="5"/>
      <c r="AI54" s="13" t="s">
        <v>757</v>
      </c>
      <c r="AJ54" s="13"/>
      <c r="AK54" s="13"/>
      <c r="AL54" s="13"/>
      <c r="AM54" s="13"/>
      <c r="AN54" s="13"/>
      <c r="AO54" s="13"/>
      <c r="AP54" s="13"/>
      <c r="AQ54" s="13"/>
      <c r="AR54" s="13"/>
      <c r="AS54" s="13"/>
      <c r="AT54" s="13"/>
      <c r="AU54" s="13"/>
      <c r="AV54" s="13"/>
      <c r="AW54" s="13"/>
      <c r="AX54" s="13"/>
      <c r="AY54" s="13"/>
      <c r="AZ54" s="13"/>
      <c r="BA54" s="13"/>
      <c r="BB54" s="13"/>
      <c r="BC54" s="13"/>
      <c r="BD54" s="13"/>
      <c r="BE54" s="13"/>
      <c r="BF54" s="13"/>
    </row>
    <row r="55" spans="1:58" x14ac:dyDescent="0.25">
      <c r="A55" s="5">
        <v>2016</v>
      </c>
      <c r="B55" s="4" t="s">
        <v>525</v>
      </c>
      <c r="C55" s="4" t="s">
        <v>256</v>
      </c>
      <c r="D55" s="4" t="s">
        <v>258</v>
      </c>
      <c r="E55" s="4" t="s">
        <v>259</v>
      </c>
      <c r="F55" s="4" t="s">
        <v>260</v>
      </c>
      <c r="G55" s="126" t="s">
        <v>192</v>
      </c>
      <c r="H55" s="4" t="s">
        <v>257</v>
      </c>
      <c r="I55" s="6" t="s">
        <v>261</v>
      </c>
      <c r="J55" s="4" t="s">
        <v>262</v>
      </c>
      <c r="K55" s="4" t="s">
        <v>263</v>
      </c>
      <c r="L55" s="4" t="s">
        <v>264</v>
      </c>
      <c r="M55" s="4" t="s">
        <v>265</v>
      </c>
      <c r="N55" s="19">
        <v>254085</v>
      </c>
      <c r="O55" s="19">
        <v>236085</v>
      </c>
      <c r="P55" s="19">
        <v>70825.5</v>
      </c>
      <c r="Q55" s="3"/>
      <c r="R55" s="4" t="s">
        <v>231</v>
      </c>
      <c r="S55" s="4" t="s">
        <v>241</v>
      </c>
      <c r="T55" s="4" t="s">
        <v>191</v>
      </c>
      <c r="U55" s="4" t="s">
        <v>344</v>
      </c>
      <c r="V55" s="4" t="s">
        <v>347</v>
      </c>
      <c r="W55" s="4">
        <v>100</v>
      </c>
      <c r="X55" s="4"/>
      <c r="Y55" s="46">
        <v>0</v>
      </c>
      <c r="Z55" s="46"/>
      <c r="AA55" s="46"/>
      <c r="AB55" s="46">
        <v>4667</v>
      </c>
      <c r="AC55" s="58">
        <v>1</v>
      </c>
      <c r="AD55" s="4">
        <v>924</v>
      </c>
      <c r="AE55" s="138">
        <v>0</v>
      </c>
      <c r="AF55" s="5"/>
      <c r="AG55" s="5"/>
      <c r="AH55" s="5"/>
      <c r="AI55" s="13" t="s">
        <v>757</v>
      </c>
      <c r="AJ55" s="13"/>
      <c r="AK55" s="13"/>
      <c r="AL55" s="13"/>
      <c r="AM55" s="13"/>
      <c r="AN55" s="13"/>
      <c r="AO55" s="13"/>
      <c r="AP55" s="13"/>
      <c r="AQ55" s="13"/>
      <c r="AR55" s="13"/>
      <c r="AS55" s="13"/>
      <c r="AT55" s="13"/>
      <c r="AU55" s="13"/>
      <c r="AV55" s="13"/>
      <c r="AW55" s="13"/>
      <c r="AX55" s="13"/>
      <c r="AY55" s="13"/>
      <c r="AZ55" s="13"/>
      <c r="BA55" s="13"/>
      <c r="BB55" s="13"/>
      <c r="BC55" s="13"/>
      <c r="BD55" s="13"/>
      <c r="BE55" s="13"/>
      <c r="BF55" s="13"/>
    </row>
    <row r="56" spans="1:58" x14ac:dyDescent="0.25">
      <c r="A56" s="5">
        <v>2016</v>
      </c>
      <c r="B56" s="4" t="s">
        <v>525</v>
      </c>
      <c r="C56" s="4" t="s">
        <v>266</v>
      </c>
      <c r="D56" s="4" t="s">
        <v>252</v>
      </c>
      <c r="E56" s="4" t="s">
        <v>253</v>
      </c>
      <c r="F56" s="4" t="s">
        <v>268</v>
      </c>
      <c r="G56" s="126" t="s">
        <v>192</v>
      </c>
      <c r="H56" s="4" t="s">
        <v>267</v>
      </c>
      <c r="I56" s="4" t="s">
        <v>255</v>
      </c>
      <c r="J56" s="4" t="s">
        <v>269</v>
      </c>
      <c r="K56" s="4" t="s">
        <v>270</v>
      </c>
      <c r="L56" s="4"/>
      <c r="M56" s="4"/>
      <c r="N56" s="19">
        <v>195000</v>
      </c>
      <c r="O56" s="19">
        <v>195000</v>
      </c>
      <c r="P56" s="19">
        <v>78000</v>
      </c>
      <c r="Q56" s="3"/>
      <c r="R56" s="4" t="s">
        <v>231</v>
      </c>
      <c r="S56" s="4" t="s">
        <v>348</v>
      </c>
      <c r="T56" s="4" t="s">
        <v>191</v>
      </c>
      <c r="U56" s="4" t="s">
        <v>344</v>
      </c>
      <c r="V56" s="4" t="s">
        <v>347</v>
      </c>
      <c r="W56" s="4">
        <v>100</v>
      </c>
      <c r="X56" s="4"/>
      <c r="Y56" s="46">
        <v>0</v>
      </c>
      <c r="Z56" s="46"/>
      <c r="AA56" s="46"/>
      <c r="AB56" s="46">
        <v>1395</v>
      </c>
      <c r="AC56" s="58">
        <v>2.2000000000000002</v>
      </c>
      <c r="AD56" s="4">
        <v>373</v>
      </c>
      <c r="AE56" s="138">
        <v>0</v>
      </c>
      <c r="AF56" s="5"/>
      <c r="AG56" s="5"/>
      <c r="AH56" s="5"/>
      <c r="AI56" s="13" t="s">
        <v>757</v>
      </c>
      <c r="AJ56" s="13"/>
      <c r="AK56" s="13"/>
      <c r="AL56" s="13"/>
      <c r="AM56" s="13"/>
      <c r="AN56" s="13"/>
      <c r="AO56" s="13"/>
      <c r="AP56" s="13"/>
      <c r="AQ56" s="13"/>
      <c r="AR56" s="13"/>
      <c r="AS56" s="13"/>
      <c r="AT56" s="13"/>
      <c r="AU56" s="13"/>
      <c r="AV56" s="13"/>
      <c r="AW56" s="13"/>
      <c r="AX56" s="13"/>
      <c r="AY56" s="13"/>
      <c r="AZ56" s="13"/>
      <c r="BA56" s="13"/>
      <c r="BB56" s="13"/>
      <c r="BC56" s="13"/>
      <c r="BD56" s="13"/>
      <c r="BE56" s="13"/>
      <c r="BF56" s="13"/>
    </row>
    <row r="57" spans="1:58" x14ac:dyDescent="0.25">
      <c r="A57" s="5">
        <v>2016</v>
      </c>
      <c r="B57" s="4" t="s">
        <v>525</v>
      </c>
      <c r="C57" s="4" t="s">
        <v>271</v>
      </c>
      <c r="D57" s="4" t="s">
        <v>252</v>
      </c>
      <c r="E57" s="4" t="s">
        <v>150</v>
      </c>
      <c r="F57" s="4" t="s">
        <v>146</v>
      </c>
      <c r="G57" s="126" t="s">
        <v>192</v>
      </c>
      <c r="H57" s="4" t="s">
        <v>272</v>
      </c>
      <c r="I57" s="4" t="s">
        <v>255</v>
      </c>
      <c r="J57" s="4" t="s">
        <v>273</v>
      </c>
      <c r="K57" s="4" t="s">
        <v>274</v>
      </c>
      <c r="L57" s="4" t="s">
        <v>275</v>
      </c>
      <c r="M57" s="4" t="s">
        <v>276</v>
      </c>
      <c r="N57" s="19">
        <v>308424</v>
      </c>
      <c r="O57" s="19">
        <v>308424</v>
      </c>
      <c r="P57" s="19">
        <v>92527</v>
      </c>
      <c r="Q57" s="3"/>
      <c r="R57" s="4" t="s">
        <v>231</v>
      </c>
      <c r="S57" s="4" t="s">
        <v>40</v>
      </c>
      <c r="T57" s="4" t="s">
        <v>191</v>
      </c>
      <c r="U57" s="4" t="s">
        <v>342</v>
      </c>
      <c r="V57" s="4" t="s">
        <v>343</v>
      </c>
      <c r="W57" s="4">
        <v>299</v>
      </c>
      <c r="X57" s="4"/>
      <c r="Y57" s="46">
        <v>0</v>
      </c>
      <c r="Z57" s="46"/>
      <c r="AA57" s="46"/>
      <c r="AB57" s="46">
        <v>12000</v>
      </c>
      <c r="AC57" s="58">
        <v>6.5</v>
      </c>
      <c r="AD57" s="4">
        <v>3200</v>
      </c>
      <c r="AE57" s="138">
        <v>1</v>
      </c>
      <c r="AF57" s="5"/>
      <c r="AG57" s="5"/>
      <c r="AH57" s="5"/>
      <c r="AI57" s="13" t="s">
        <v>757</v>
      </c>
      <c r="AJ57" s="13"/>
      <c r="AK57" s="13"/>
      <c r="AL57" s="13"/>
      <c r="AM57" s="13"/>
      <c r="AN57" s="13"/>
      <c r="AO57" s="13"/>
      <c r="AP57" s="13"/>
      <c r="AQ57" s="13"/>
      <c r="AR57" s="13"/>
      <c r="AS57" s="13"/>
      <c r="AT57" s="13"/>
      <c r="AU57" s="13"/>
      <c r="AV57" s="13"/>
      <c r="AW57" s="13"/>
      <c r="AX57" s="13"/>
      <c r="AY57" s="13"/>
      <c r="AZ57" s="13"/>
      <c r="BA57" s="13"/>
      <c r="BB57" s="13"/>
      <c r="BC57" s="13"/>
      <c r="BD57" s="13"/>
      <c r="BE57" s="13"/>
      <c r="BF57" s="13"/>
    </row>
    <row r="58" spans="1:58" x14ac:dyDescent="0.25">
      <c r="A58" s="5">
        <v>2016</v>
      </c>
      <c r="B58" s="4" t="s">
        <v>525</v>
      </c>
      <c r="C58" s="4" t="s">
        <v>277</v>
      </c>
      <c r="D58" s="4" t="s">
        <v>279</v>
      </c>
      <c r="E58" s="4" t="s">
        <v>280</v>
      </c>
      <c r="F58" s="4" t="s">
        <v>281</v>
      </c>
      <c r="G58" s="126" t="s">
        <v>192</v>
      </c>
      <c r="H58" s="4" t="s">
        <v>278</v>
      </c>
      <c r="I58" s="4" t="s">
        <v>282</v>
      </c>
      <c r="J58" s="4" t="s">
        <v>283</v>
      </c>
      <c r="K58" s="4" t="s">
        <v>284</v>
      </c>
      <c r="L58" s="4" t="s">
        <v>285</v>
      </c>
      <c r="M58" s="4" t="s">
        <v>286</v>
      </c>
      <c r="N58" s="19">
        <v>366000</v>
      </c>
      <c r="O58" s="19">
        <v>366000</v>
      </c>
      <c r="P58" s="19">
        <v>73200</v>
      </c>
      <c r="Q58" s="3"/>
      <c r="R58" s="4" t="s">
        <v>231</v>
      </c>
      <c r="S58" s="4" t="s">
        <v>232</v>
      </c>
      <c r="T58" s="4" t="s">
        <v>191</v>
      </c>
      <c r="U58" s="4" t="s">
        <v>344</v>
      </c>
      <c r="V58" s="4" t="s">
        <v>347</v>
      </c>
      <c r="W58" s="4">
        <v>100</v>
      </c>
      <c r="X58" s="4"/>
      <c r="Y58" s="46">
        <v>0</v>
      </c>
      <c r="Z58" s="46"/>
      <c r="AA58" s="46"/>
      <c r="AB58" s="46">
        <v>1036</v>
      </c>
      <c r="AC58" s="58">
        <v>0.9</v>
      </c>
      <c r="AD58" s="4">
        <v>55</v>
      </c>
      <c r="AE58" s="138">
        <v>0</v>
      </c>
      <c r="AF58" s="5"/>
      <c r="AG58" s="5"/>
      <c r="AH58" s="5"/>
      <c r="AI58" s="13" t="s">
        <v>757</v>
      </c>
      <c r="AJ58" s="13"/>
      <c r="AK58" s="13"/>
      <c r="AL58" s="13"/>
      <c r="AM58" s="13"/>
      <c r="AN58" s="13"/>
      <c r="AO58" s="13"/>
      <c r="AP58" s="13"/>
      <c r="AQ58" s="13"/>
      <c r="AR58" s="13"/>
      <c r="AS58" s="13"/>
      <c r="AT58" s="13"/>
      <c r="AU58" s="13"/>
      <c r="AV58" s="13"/>
      <c r="AW58" s="13"/>
      <c r="AX58" s="13"/>
      <c r="AY58" s="13"/>
      <c r="AZ58" s="13"/>
      <c r="BA58" s="13"/>
      <c r="BB58" s="13"/>
      <c r="BC58" s="13"/>
      <c r="BD58" s="13"/>
      <c r="BE58" s="13"/>
      <c r="BF58" s="13"/>
    </row>
    <row r="59" spans="1:58" x14ac:dyDescent="0.25">
      <c r="A59" s="5">
        <v>2016</v>
      </c>
      <c r="B59" s="4" t="s">
        <v>525</v>
      </c>
      <c r="C59" s="4" t="s">
        <v>287</v>
      </c>
      <c r="D59" s="4" t="s">
        <v>289</v>
      </c>
      <c r="E59" s="4" t="s">
        <v>290</v>
      </c>
      <c r="F59" s="4" t="s">
        <v>291</v>
      </c>
      <c r="G59" s="126" t="s">
        <v>192</v>
      </c>
      <c r="H59" s="4" t="s">
        <v>288</v>
      </c>
      <c r="I59" s="4" t="s">
        <v>292</v>
      </c>
      <c r="J59" s="4"/>
      <c r="K59" s="4"/>
      <c r="L59" s="4"/>
      <c r="M59" s="4"/>
      <c r="N59" s="19">
        <v>356437</v>
      </c>
      <c r="O59" s="19">
        <v>356437</v>
      </c>
      <c r="P59" s="19">
        <v>71287.399999999994</v>
      </c>
      <c r="Q59" s="3"/>
      <c r="R59" s="4" t="s">
        <v>231</v>
      </c>
      <c r="S59" s="6" t="s">
        <v>394</v>
      </c>
      <c r="T59" s="4" t="s">
        <v>191</v>
      </c>
      <c r="U59" s="4" t="s">
        <v>344</v>
      </c>
      <c r="V59" s="4" t="s">
        <v>347</v>
      </c>
      <c r="W59" s="4">
        <v>100</v>
      </c>
      <c r="X59" s="4"/>
      <c r="Y59" s="46">
        <v>0</v>
      </c>
      <c r="Z59" s="46"/>
      <c r="AA59" s="46"/>
      <c r="AB59" s="46">
        <v>3012</v>
      </c>
      <c r="AC59" s="58">
        <v>0.39</v>
      </c>
      <c r="AD59" s="4">
        <v>554</v>
      </c>
      <c r="AE59" s="138">
        <v>0</v>
      </c>
      <c r="AF59" s="5"/>
      <c r="AG59" s="5"/>
      <c r="AH59" s="5"/>
      <c r="AI59" s="13" t="s">
        <v>757</v>
      </c>
      <c r="AJ59" s="13"/>
      <c r="AK59" s="13"/>
      <c r="AL59" s="13"/>
      <c r="AM59" s="13"/>
      <c r="AN59" s="13"/>
      <c r="AO59" s="13"/>
      <c r="AP59" s="13"/>
      <c r="AQ59" s="13"/>
      <c r="AR59" s="13"/>
      <c r="AS59" s="13"/>
      <c r="AT59" s="13"/>
      <c r="AU59" s="13"/>
      <c r="AV59" s="13"/>
      <c r="AW59" s="13"/>
      <c r="AX59" s="13"/>
      <c r="AY59" s="13"/>
      <c r="AZ59" s="13"/>
      <c r="BA59" s="13"/>
      <c r="BB59" s="13"/>
      <c r="BC59" s="13"/>
      <c r="BD59" s="13"/>
      <c r="BE59" s="13"/>
      <c r="BF59" s="13"/>
    </row>
    <row r="60" spans="1:58" x14ac:dyDescent="0.25">
      <c r="A60" s="5">
        <v>2016</v>
      </c>
      <c r="B60" s="4" t="s">
        <v>525</v>
      </c>
      <c r="C60" s="4" t="s">
        <v>293</v>
      </c>
      <c r="D60" s="4" t="s">
        <v>295</v>
      </c>
      <c r="E60" s="4" t="s">
        <v>296</v>
      </c>
      <c r="F60" s="4" t="s">
        <v>297</v>
      </c>
      <c r="G60" s="126" t="s">
        <v>192</v>
      </c>
      <c r="H60" s="4" t="s">
        <v>294</v>
      </c>
      <c r="I60" s="4" t="s">
        <v>299</v>
      </c>
      <c r="J60" s="4" t="s">
        <v>300</v>
      </c>
      <c r="K60" s="4" t="s">
        <v>301</v>
      </c>
      <c r="L60" s="4" t="s">
        <v>302</v>
      </c>
      <c r="M60" s="4" t="s">
        <v>303</v>
      </c>
      <c r="N60" s="19">
        <v>147545.37</v>
      </c>
      <c r="O60" s="19">
        <v>36303.78</v>
      </c>
      <c r="P60" s="19">
        <v>10891</v>
      </c>
      <c r="Q60" s="3"/>
      <c r="R60" s="4" t="s">
        <v>231</v>
      </c>
      <c r="S60" s="4" t="s">
        <v>241</v>
      </c>
      <c r="T60" s="4" t="s">
        <v>191</v>
      </c>
      <c r="U60" s="4" t="s">
        <v>344</v>
      </c>
      <c r="V60" s="4" t="s">
        <v>347</v>
      </c>
      <c r="W60" s="4">
        <v>100</v>
      </c>
      <c r="X60" s="4"/>
      <c r="Y60" s="46">
        <v>0</v>
      </c>
      <c r="Z60" s="46"/>
      <c r="AA60" s="46"/>
      <c r="AB60" s="46">
        <v>249</v>
      </c>
      <c r="AC60" s="58">
        <v>0.13</v>
      </c>
      <c r="AD60" s="4">
        <v>68</v>
      </c>
      <c r="AE60" s="138">
        <v>0</v>
      </c>
      <c r="AF60" s="5"/>
      <c r="AG60" s="5"/>
      <c r="AH60" s="5"/>
      <c r="AI60" s="13" t="s">
        <v>757</v>
      </c>
      <c r="AJ60" s="13"/>
      <c r="AK60" s="13"/>
      <c r="AL60" s="13"/>
      <c r="AM60" s="13"/>
      <c r="AN60" s="13"/>
      <c r="AO60" s="13"/>
      <c r="AP60" s="13"/>
      <c r="AQ60" s="13"/>
      <c r="AR60" s="13"/>
      <c r="AS60" s="13"/>
      <c r="AT60" s="13"/>
      <c r="AU60" s="13"/>
      <c r="AV60" s="13"/>
      <c r="AW60" s="13"/>
      <c r="AX60" s="13"/>
      <c r="AY60" s="13"/>
      <c r="AZ60" s="13"/>
      <c r="BA60" s="13"/>
      <c r="BB60" s="13"/>
      <c r="BC60" s="13"/>
      <c r="BD60" s="13"/>
      <c r="BE60" s="13"/>
      <c r="BF60" s="13"/>
    </row>
    <row r="61" spans="1:58" x14ac:dyDescent="0.25">
      <c r="A61" s="5">
        <v>2016</v>
      </c>
      <c r="B61" s="4" t="s">
        <v>525</v>
      </c>
      <c r="C61" s="4" t="s">
        <v>304</v>
      </c>
      <c r="D61" s="4" t="s">
        <v>235</v>
      </c>
      <c r="E61" s="4" t="s">
        <v>128</v>
      </c>
      <c r="F61" s="4" t="s">
        <v>306</v>
      </c>
      <c r="G61" s="126" t="s">
        <v>192</v>
      </c>
      <c r="H61" s="4" t="s">
        <v>305</v>
      </c>
      <c r="I61" s="4" t="s">
        <v>236</v>
      </c>
      <c r="J61" s="4" t="s">
        <v>237</v>
      </c>
      <c r="K61" s="4" t="s">
        <v>238</v>
      </c>
      <c r="L61" s="4" t="s">
        <v>307</v>
      </c>
      <c r="M61" s="4" t="s">
        <v>308</v>
      </c>
      <c r="N61" s="19">
        <v>460000</v>
      </c>
      <c r="O61" s="19">
        <v>460000</v>
      </c>
      <c r="P61" s="19">
        <v>92000</v>
      </c>
      <c r="Q61" s="3"/>
      <c r="R61" s="4" t="s">
        <v>231</v>
      </c>
      <c r="S61" s="6" t="s">
        <v>394</v>
      </c>
      <c r="T61" s="4" t="s">
        <v>191</v>
      </c>
      <c r="U61" s="4" t="s">
        <v>344</v>
      </c>
      <c r="V61" s="4" t="s">
        <v>347</v>
      </c>
      <c r="W61" s="4">
        <v>100</v>
      </c>
      <c r="X61" s="4"/>
      <c r="Y61" s="46">
        <v>0</v>
      </c>
      <c r="Z61" s="46"/>
      <c r="AA61" s="46"/>
      <c r="AB61" s="46">
        <v>2350</v>
      </c>
      <c r="AC61" s="58">
        <v>0.7</v>
      </c>
      <c r="AD61" s="4">
        <v>1157</v>
      </c>
      <c r="AE61" s="138">
        <v>0</v>
      </c>
      <c r="AF61" s="5"/>
      <c r="AG61" s="5"/>
      <c r="AH61" s="5"/>
      <c r="AI61" s="13" t="s">
        <v>757</v>
      </c>
      <c r="AJ61" s="13"/>
      <c r="AK61" s="13"/>
      <c r="AL61" s="13"/>
      <c r="AM61" s="13"/>
      <c r="AN61" s="13"/>
      <c r="AO61" s="13"/>
      <c r="AP61" s="13"/>
      <c r="AQ61" s="13"/>
      <c r="AR61" s="13"/>
      <c r="AS61" s="13"/>
      <c r="AT61" s="13"/>
      <c r="AU61" s="13"/>
      <c r="AV61" s="13"/>
      <c r="AW61" s="13"/>
      <c r="AX61" s="13"/>
      <c r="AY61" s="13"/>
      <c r="AZ61" s="13"/>
      <c r="BA61" s="13"/>
      <c r="BB61" s="13"/>
      <c r="BC61" s="13"/>
      <c r="BD61" s="13"/>
      <c r="BE61" s="13"/>
      <c r="BF61" s="13"/>
    </row>
    <row r="62" spans="1:58" x14ac:dyDescent="0.25">
      <c r="A62" s="5">
        <v>2016</v>
      </c>
      <c r="B62" s="4" t="s">
        <v>525</v>
      </c>
      <c r="C62" s="4" t="s">
        <v>309</v>
      </c>
      <c r="D62" s="4" t="s">
        <v>311</v>
      </c>
      <c r="E62" s="4" t="s">
        <v>128</v>
      </c>
      <c r="F62" s="4" t="s">
        <v>312</v>
      </c>
      <c r="G62" s="126" t="s">
        <v>192</v>
      </c>
      <c r="H62" s="4" t="s">
        <v>310</v>
      </c>
      <c r="I62" s="4" t="s">
        <v>313</v>
      </c>
      <c r="J62" s="4" t="s">
        <v>314</v>
      </c>
      <c r="K62" s="4" t="s">
        <v>315</v>
      </c>
      <c r="L62" s="4" t="s">
        <v>316</v>
      </c>
      <c r="M62" s="4" t="s">
        <v>317</v>
      </c>
      <c r="N62" s="19">
        <v>573631</v>
      </c>
      <c r="O62" s="19">
        <v>573631</v>
      </c>
      <c r="P62" s="19">
        <v>229452</v>
      </c>
      <c r="Q62" s="3"/>
      <c r="R62" s="4" t="s">
        <v>231</v>
      </c>
      <c r="S62" s="6" t="s">
        <v>415</v>
      </c>
      <c r="T62" s="4" t="s">
        <v>191</v>
      </c>
      <c r="U62" s="4" t="s">
        <v>344</v>
      </c>
      <c r="V62" s="4" t="s">
        <v>347</v>
      </c>
      <c r="W62" s="4">
        <v>199</v>
      </c>
      <c r="X62" s="4"/>
      <c r="Y62" s="46">
        <v>0</v>
      </c>
      <c r="Z62" s="46"/>
      <c r="AA62" s="46"/>
      <c r="AB62" s="46">
        <v>3080</v>
      </c>
      <c r="AC62" s="58">
        <v>773</v>
      </c>
      <c r="AD62" s="4">
        <v>744</v>
      </c>
      <c r="AE62" s="138">
        <v>0</v>
      </c>
      <c r="AF62" s="5"/>
      <c r="AG62" s="5"/>
      <c r="AH62" s="5"/>
      <c r="AI62" s="13" t="s">
        <v>795</v>
      </c>
      <c r="AJ62" s="13"/>
      <c r="AK62" s="13"/>
      <c r="AL62" s="13"/>
      <c r="AM62" s="13"/>
      <c r="AN62" s="13"/>
      <c r="AO62" s="13"/>
      <c r="AP62" s="13"/>
      <c r="AQ62" s="13"/>
      <c r="AR62" s="13"/>
      <c r="AS62" s="13"/>
      <c r="AT62" s="13"/>
      <c r="AU62" s="13"/>
      <c r="AV62" s="13"/>
      <c r="AW62" s="13"/>
      <c r="AX62" s="13"/>
      <c r="AY62" s="13"/>
      <c r="AZ62" s="13"/>
      <c r="BA62" s="13"/>
      <c r="BB62" s="13"/>
      <c r="BC62" s="13"/>
      <c r="BD62" s="13"/>
      <c r="BE62" s="13"/>
      <c r="BF62" s="13"/>
    </row>
    <row r="63" spans="1:58" x14ac:dyDescent="0.25">
      <c r="A63" s="5">
        <v>2016</v>
      </c>
      <c r="B63" s="4" t="s">
        <v>525</v>
      </c>
      <c r="C63" s="4" t="s">
        <v>327</v>
      </c>
      <c r="D63" s="4" t="s">
        <v>195</v>
      </c>
      <c r="E63" s="4" t="s">
        <v>59</v>
      </c>
      <c r="F63" s="4" t="s">
        <v>329</v>
      </c>
      <c r="G63" s="126" t="s">
        <v>192</v>
      </c>
      <c r="H63" s="4" t="s">
        <v>328</v>
      </c>
      <c r="I63" s="4" t="s">
        <v>197</v>
      </c>
      <c r="J63" s="4" t="s">
        <v>330</v>
      </c>
      <c r="K63" s="4" t="s">
        <v>331</v>
      </c>
      <c r="L63" s="4" t="s">
        <v>332</v>
      </c>
      <c r="M63" s="4" t="s">
        <v>333</v>
      </c>
      <c r="N63" s="19">
        <v>46300</v>
      </c>
      <c r="O63" s="19">
        <v>46300</v>
      </c>
      <c r="P63" s="19">
        <v>13890</v>
      </c>
      <c r="Q63" s="3"/>
      <c r="R63" s="4" t="s">
        <v>231</v>
      </c>
      <c r="S63" s="6" t="s">
        <v>394</v>
      </c>
      <c r="T63" s="4" t="s">
        <v>191</v>
      </c>
      <c r="U63" s="4" t="s">
        <v>344</v>
      </c>
      <c r="V63" s="4" t="s">
        <v>347</v>
      </c>
      <c r="W63" s="4">
        <v>100</v>
      </c>
      <c r="X63" s="4"/>
      <c r="Y63" s="46">
        <v>0</v>
      </c>
      <c r="Z63" s="46"/>
      <c r="AA63" s="46"/>
      <c r="AB63" s="46">
        <v>600</v>
      </c>
      <c r="AC63" s="58">
        <v>0.2</v>
      </c>
      <c r="AD63" s="4">
        <v>30</v>
      </c>
      <c r="AE63" s="138">
        <v>0</v>
      </c>
      <c r="AF63" s="5"/>
      <c r="AG63" s="5"/>
      <c r="AH63" s="5"/>
      <c r="AI63" s="13" t="s">
        <v>757</v>
      </c>
      <c r="AJ63" s="13"/>
      <c r="AK63" s="13"/>
      <c r="AL63" s="13"/>
      <c r="AM63" s="13"/>
      <c r="AN63" s="13"/>
      <c r="AO63" s="13"/>
      <c r="AP63" s="13"/>
      <c r="AQ63" s="13"/>
      <c r="AR63" s="13"/>
      <c r="AS63" s="13"/>
      <c r="AT63" s="13"/>
      <c r="AU63" s="13"/>
      <c r="AV63" s="13"/>
      <c r="AW63" s="13"/>
      <c r="AX63" s="13"/>
      <c r="AY63" s="13"/>
      <c r="AZ63" s="13"/>
      <c r="BA63" s="13"/>
      <c r="BB63" s="13"/>
      <c r="BC63" s="13"/>
      <c r="BD63" s="13"/>
      <c r="BE63" s="13"/>
      <c r="BF63" s="13"/>
    </row>
    <row r="64" spans="1:58" x14ac:dyDescent="0.25">
      <c r="A64" s="5">
        <v>2016</v>
      </c>
      <c r="B64" s="4" t="s">
        <v>525</v>
      </c>
      <c r="C64" s="4" t="s">
        <v>334</v>
      </c>
      <c r="D64" s="4" t="s">
        <v>336</v>
      </c>
      <c r="E64" s="4" t="s">
        <v>337</v>
      </c>
      <c r="F64" s="4" t="s">
        <v>338</v>
      </c>
      <c r="G64" s="126" t="s">
        <v>192</v>
      </c>
      <c r="H64" s="4" t="s">
        <v>335</v>
      </c>
      <c r="I64" s="4"/>
      <c r="J64" s="4" t="s">
        <v>339</v>
      </c>
      <c r="K64" s="4" t="s">
        <v>340</v>
      </c>
      <c r="L64" s="4"/>
      <c r="M64" s="4"/>
      <c r="N64" s="19">
        <v>70124.679999999993</v>
      </c>
      <c r="O64" s="19">
        <v>70124.679999999993</v>
      </c>
      <c r="P64" s="19">
        <v>31556</v>
      </c>
      <c r="Q64" s="3"/>
      <c r="R64" s="4" t="s">
        <v>231</v>
      </c>
      <c r="S64" s="4" t="s">
        <v>348</v>
      </c>
      <c r="T64" s="4" t="s">
        <v>191</v>
      </c>
      <c r="U64" s="4" t="s">
        <v>344</v>
      </c>
      <c r="V64" s="4" t="s">
        <v>347</v>
      </c>
      <c r="W64" s="4">
        <v>100</v>
      </c>
      <c r="X64" s="4" t="s">
        <v>770</v>
      </c>
      <c r="Y64" s="46">
        <v>173</v>
      </c>
      <c r="Z64" s="46"/>
      <c r="AA64" s="46"/>
      <c r="AB64" s="46">
        <v>342</v>
      </c>
      <c r="AC64" s="58">
        <v>0</v>
      </c>
      <c r="AD64" s="4">
        <v>61</v>
      </c>
      <c r="AE64" s="138">
        <v>0</v>
      </c>
      <c r="AF64" s="5"/>
      <c r="AG64" s="5"/>
      <c r="AH64" s="5"/>
      <c r="AI64" s="13" t="s">
        <v>757</v>
      </c>
      <c r="AJ64" s="13"/>
      <c r="AK64" s="13"/>
      <c r="AL64" s="13"/>
      <c r="AM64" s="13"/>
      <c r="AN64" s="13"/>
      <c r="AO64" s="13"/>
      <c r="AP64" s="13"/>
      <c r="AQ64" s="13"/>
      <c r="AR64" s="13"/>
      <c r="AS64" s="13"/>
      <c r="AT64" s="13"/>
      <c r="AU64" s="13"/>
      <c r="AV64" s="13"/>
      <c r="AW64" s="13"/>
      <c r="AX64" s="13"/>
      <c r="AY64" s="13"/>
      <c r="AZ64" s="13"/>
      <c r="BA64" s="13"/>
      <c r="BB64" s="13"/>
      <c r="BC64" s="13"/>
      <c r="BD64" s="13"/>
      <c r="BE64" s="13"/>
      <c r="BF64" s="13"/>
    </row>
    <row r="65" spans="1:58" x14ac:dyDescent="0.25">
      <c r="A65" s="13">
        <v>2016</v>
      </c>
      <c r="B65" s="13" t="s">
        <v>525</v>
      </c>
      <c r="C65" s="13" t="s">
        <v>726</v>
      </c>
      <c r="D65" s="13" t="s">
        <v>205</v>
      </c>
      <c r="E65" s="13" t="s">
        <v>778</v>
      </c>
      <c r="F65" s="13" t="s">
        <v>728</v>
      </c>
      <c r="G65" s="13" t="s">
        <v>192</v>
      </c>
      <c r="H65" s="13" t="s">
        <v>727</v>
      </c>
      <c r="I65" s="13" t="s">
        <v>208</v>
      </c>
      <c r="J65" s="13" t="s">
        <v>779</v>
      </c>
      <c r="K65" s="13" t="s">
        <v>780</v>
      </c>
      <c r="L65" s="13" t="s">
        <v>781</v>
      </c>
      <c r="M65" s="13" t="s">
        <v>782</v>
      </c>
      <c r="N65" s="39">
        <v>315388.33</v>
      </c>
      <c r="O65" s="39">
        <v>226747.67</v>
      </c>
      <c r="P65" s="39">
        <v>81618</v>
      </c>
      <c r="Q65" s="13"/>
      <c r="R65" s="13" t="s">
        <v>783</v>
      </c>
      <c r="S65" s="13" t="s">
        <v>784</v>
      </c>
      <c r="T65" s="13" t="s">
        <v>191</v>
      </c>
      <c r="U65" s="13"/>
      <c r="V65" s="13"/>
      <c r="W65" s="13">
        <v>100</v>
      </c>
      <c r="X65" s="13"/>
      <c r="Y65" s="47">
        <v>0</v>
      </c>
      <c r="Z65" s="47"/>
      <c r="AA65" s="47"/>
      <c r="AB65" s="47">
        <v>4072</v>
      </c>
      <c r="AC65" s="69">
        <v>0.9</v>
      </c>
      <c r="AD65" s="13">
        <v>133</v>
      </c>
      <c r="AE65" s="156">
        <v>0</v>
      </c>
      <c r="AF65" s="13"/>
      <c r="AG65" s="13"/>
      <c r="AH65" s="13"/>
      <c r="AI65" s="13" t="s">
        <v>757</v>
      </c>
      <c r="AJ65" s="13"/>
      <c r="AK65" s="13"/>
      <c r="AL65" s="13"/>
      <c r="AM65" s="13"/>
      <c r="AN65" s="13"/>
      <c r="AO65" s="13"/>
      <c r="AP65" s="13"/>
      <c r="AQ65" s="13"/>
      <c r="AR65" s="13"/>
      <c r="AS65" s="13"/>
      <c r="AT65" s="13"/>
      <c r="AU65" s="13"/>
      <c r="AV65" s="13"/>
      <c r="AW65" s="13"/>
      <c r="AX65" s="13"/>
      <c r="AY65" s="13"/>
      <c r="AZ65" s="13"/>
      <c r="BA65" s="13"/>
      <c r="BB65" s="13"/>
      <c r="BC65" s="13"/>
      <c r="BD65" s="13"/>
      <c r="BE65" s="13"/>
      <c r="BF65" s="13"/>
    </row>
    <row r="66" spans="1:58" x14ac:dyDescent="0.25">
      <c r="A66" s="13">
        <v>2015</v>
      </c>
      <c r="B66" s="13" t="s">
        <v>633</v>
      </c>
      <c r="C66" s="6" t="s">
        <v>115</v>
      </c>
      <c r="D66" s="13"/>
      <c r="E66" s="6" t="s">
        <v>32</v>
      </c>
      <c r="F66" s="6" t="s">
        <v>35</v>
      </c>
      <c r="G66" s="6"/>
      <c r="H66" s="5" t="s">
        <v>38</v>
      </c>
      <c r="I66" s="5" t="s">
        <v>388</v>
      </c>
      <c r="J66" s="6"/>
      <c r="K66" s="6" t="s">
        <v>36</v>
      </c>
      <c r="L66" s="6"/>
      <c r="M66" s="6" t="s">
        <v>116</v>
      </c>
      <c r="N66" s="13"/>
      <c r="O66" s="13"/>
      <c r="P66" s="13"/>
      <c r="Q66" s="13"/>
      <c r="R66" s="13"/>
      <c r="S66" s="13"/>
      <c r="T66" s="5" t="s">
        <v>40</v>
      </c>
      <c r="U66" s="13"/>
      <c r="V66" s="13"/>
      <c r="W66" s="13"/>
      <c r="X66" s="13"/>
      <c r="Y66" s="13"/>
      <c r="Z66" s="13"/>
      <c r="AA66" s="13"/>
      <c r="AB66" s="13"/>
      <c r="AC66" s="13"/>
      <c r="AD66" s="13"/>
      <c r="AE66" s="5" t="s">
        <v>10</v>
      </c>
      <c r="AF66" s="13"/>
      <c r="AG66" s="13"/>
      <c r="AH66" s="13"/>
      <c r="AI66" s="13"/>
      <c r="AJ66" s="19">
        <v>700000</v>
      </c>
      <c r="AK66" s="40">
        <v>700000</v>
      </c>
      <c r="AL66" s="20">
        <v>420000</v>
      </c>
      <c r="AM66" s="115">
        <v>0</v>
      </c>
      <c r="AN66" s="39"/>
      <c r="AO66" s="13"/>
      <c r="AP66" s="13"/>
      <c r="AQ66" s="6" t="s">
        <v>419</v>
      </c>
      <c r="AR66" s="64"/>
      <c r="AS66" s="64">
        <v>1000</v>
      </c>
      <c r="AT66" s="68">
        <f>AS66+AR66</f>
        <v>1000</v>
      </c>
      <c r="AU66" s="43">
        <v>100</v>
      </c>
      <c r="AV66" s="13"/>
      <c r="AW66" s="69"/>
      <c r="AX66" s="69"/>
      <c r="AY66" s="46">
        <v>25000</v>
      </c>
      <c r="AZ66" s="46"/>
      <c r="BA66" s="47"/>
      <c r="BB66" s="13"/>
      <c r="BC66" s="51">
        <v>2083</v>
      </c>
      <c r="BD66" s="41"/>
      <c r="BE66" s="13"/>
      <c r="BF66" s="13"/>
    </row>
    <row r="67" spans="1:58" x14ac:dyDescent="0.25">
      <c r="A67" s="13">
        <v>2015</v>
      </c>
      <c r="B67" s="13" t="s">
        <v>633</v>
      </c>
      <c r="C67" s="6" t="s">
        <v>117</v>
      </c>
      <c r="D67" s="13"/>
      <c r="E67" s="6" t="s">
        <v>122</v>
      </c>
      <c r="F67" s="6" t="s">
        <v>118</v>
      </c>
      <c r="G67" s="6"/>
      <c r="H67" s="5" t="s">
        <v>121</v>
      </c>
      <c r="I67" s="5" t="s">
        <v>261</v>
      </c>
      <c r="J67" s="6"/>
      <c r="K67" s="6" t="s">
        <v>119</v>
      </c>
      <c r="L67" s="6"/>
      <c r="M67" s="6" t="s">
        <v>120</v>
      </c>
      <c r="N67" s="13"/>
      <c r="O67" s="13"/>
      <c r="P67" s="13"/>
      <c r="Q67" s="13"/>
      <c r="R67" s="13"/>
      <c r="S67" s="13"/>
      <c r="T67" s="5" t="s">
        <v>40</v>
      </c>
      <c r="U67" s="13"/>
      <c r="V67" s="13"/>
      <c r="W67" s="13"/>
      <c r="X67" s="13"/>
      <c r="Y67" s="13"/>
      <c r="Z67" s="13"/>
      <c r="AA67" s="13"/>
      <c r="AB67" s="13"/>
      <c r="AC67" s="13"/>
      <c r="AD67" s="13"/>
      <c r="AE67" s="5" t="s">
        <v>10</v>
      </c>
      <c r="AF67" s="13"/>
      <c r="AG67" s="13"/>
      <c r="AH67" s="13"/>
      <c r="AI67" s="13"/>
      <c r="AJ67" s="19">
        <v>5915323</v>
      </c>
      <c r="AK67" s="40">
        <v>5915323</v>
      </c>
      <c r="AL67" s="20">
        <v>1900000</v>
      </c>
      <c r="AM67" s="115">
        <v>0</v>
      </c>
      <c r="AN67" s="39"/>
      <c r="AO67" s="13"/>
      <c r="AP67" s="13"/>
      <c r="AQ67" s="6" t="s">
        <v>419</v>
      </c>
      <c r="AR67" s="64"/>
      <c r="AS67" s="64">
        <v>9060</v>
      </c>
      <c r="AT67" s="68">
        <f t="shared" ref="AT67:AT93" si="0">AS67+AR67</f>
        <v>9060</v>
      </c>
      <c r="AU67" s="43">
        <v>80</v>
      </c>
      <c r="AV67" s="13"/>
      <c r="AW67" s="69"/>
      <c r="AX67" s="69"/>
      <c r="AY67" s="46">
        <v>29900</v>
      </c>
      <c r="AZ67" s="46"/>
      <c r="BA67" s="47"/>
      <c r="BB67" s="13"/>
      <c r="BC67" s="51">
        <v>2904</v>
      </c>
      <c r="BD67" s="41"/>
      <c r="BE67" s="13"/>
      <c r="BF67" s="13"/>
    </row>
    <row r="68" spans="1:58" x14ac:dyDescent="0.25">
      <c r="A68" s="13">
        <v>2015</v>
      </c>
      <c r="B68" s="13" t="s">
        <v>633</v>
      </c>
      <c r="C68" s="6" t="s">
        <v>123</v>
      </c>
      <c r="D68" s="13"/>
      <c r="E68" s="6" t="s">
        <v>128</v>
      </c>
      <c r="F68" s="6" t="s">
        <v>124</v>
      </c>
      <c r="G68" s="6"/>
      <c r="H68" s="5" t="s">
        <v>127</v>
      </c>
      <c r="I68" s="5" t="s">
        <v>292</v>
      </c>
      <c r="J68" s="6"/>
      <c r="K68" s="6" t="s">
        <v>125</v>
      </c>
      <c r="L68" s="6"/>
      <c r="M68" s="6" t="s">
        <v>126</v>
      </c>
      <c r="N68" s="13"/>
      <c r="O68" s="13"/>
      <c r="P68" s="13"/>
      <c r="Q68" s="13"/>
      <c r="R68" s="13"/>
      <c r="S68" s="13"/>
      <c r="T68" s="5" t="s">
        <v>40</v>
      </c>
      <c r="U68" s="13"/>
      <c r="V68" s="13"/>
      <c r="W68" s="13"/>
      <c r="X68" s="13"/>
      <c r="Y68" s="13"/>
      <c r="Z68" s="13"/>
      <c r="AA68" s="13"/>
      <c r="AB68" s="13"/>
      <c r="AC68" s="13"/>
      <c r="AD68" s="13"/>
      <c r="AE68" s="5" t="s">
        <v>10</v>
      </c>
      <c r="AF68" s="13"/>
      <c r="AG68" s="13"/>
      <c r="AH68" s="13"/>
      <c r="AI68" s="13"/>
      <c r="AJ68" s="19">
        <v>11347842</v>
      </c>
      <c r="AK68" s="40">
        <v>11347842</v>
      </c>
      <c r="AL68" s="20">
        <v>1695708</v>
      </c>
      <c r="AM68" s="115">
        <v>0</v>
      </c>
      <c r="AN68" s="39"/>
      <c r="AO68" s="13"/>
      <c r="AP68" s="13"/>
      <c r="AQ68" s="6" t="s">
        <v>433</v>
      </c>
      <c r="AR68" s="64"/>
      <c r="AS68" s="64">
        <v>2877</v>
      </c>
      <c r="AT68" s="68">
        <f t="shared" si="0"/>
        <v>2877</v>
      </c>
      <c r="AU68" s="43">
        <v>100</v>
      </c>
      <c r="AV68" s="13"/>
      <c r="AW68" s="69"/>
      <c r="AX68" s="69"/>
      <c r="AY68" s="46">
        <v>323123</v>
      </c>
      <c r="AZ68" s="46"/>
      <c r="BA68" s="47"/>
      <c r="BB68" s="13"/>
      <c r="BC68" s="51">
        <v>1</v>
      </c>
      <c r="BD68" s="41"/>
      <c r="BE68" s="13"/>
      <c r="BF68" s="13"/>
    </row>
    <row r="69" spans="1:58" x14ac:dyDescent="0.25">
      <c r="A69" s="13">
        <v>2015</v>
      </c>
      <c r="B69" s="13" t="s">
        <v>633</v>
      </c>
      <c r="C69" s="6" t="s">
        <v>132</v>
      </c>
      <c r="D69" s="13"/>
      <c r="E69" s="6" t="s">
        <v>137</v>
      </c>
      <c r="F69" s="6" t="s">
        <v>133</v>
      </c>
      <c r="G69" s="6"/>
      <c r="H69" s="5" t="s">
        <v>136</v>
      </c>
      <c r="I69" s="4" t="s">
        <v>443</v>
      </c>
      <c r="J69" s="6"/>
      <c r="K69" s="6" t="s">
        <v>134</v>
      </c>
      <c r="L69" s="6"/>
      <c r="M69" s="6" t="s">
        <v>135</v>
      </c>
      <c r="N69" s="13"/>
      <c r="O69" s="13"/>
      <c r="P69" s="13"/>
      <c r="Q69" s="13"/>
      <c r="R69" s="13"/>
      <c r="S69" s="13"/>
      <c r="T69" s="5" t="s">
        <v>138</v>
      </c>
      <c r="U69" s="13"/>
      <c r="V69" s="13"/>
      <c r="W69" s="13"/>
      <c r="X69" s="13"/>
      <c r="Y69" s="13"/>
      <c r="Z69" s="13"/>
      <c r="AA69" s="13"/>
      <c r="AB69" s="13"/>
      <c r="AC69" s="13"/>
      <c r="AD69" s="13"/>
      <c r="AE69" s="5" t="s">
        <v>10</v>
      </c>
      <c r="AF69" s="13"/>
      <c r="AG69" s="13"/>
      <c r="AH69" s="13"/>
      <c r="AI69" s="13"/>
      <c r="AJ69" s="19">
        <v>12812200</v>
      </c>
      <c r="AK69" s="40">
        <v>9390100</v>
      </c>
      <c r="AL69" s="20">
        <v>4591000</v>
      </c>
      <c r="AM69" s="115">
        <v>0</v>
      </c>
      <c r="AN69" s="39"/>
      <c r="AO69" s="13"/>
      <c r="AP69" s="13"/>
      <c r="AQ69" s="6" t="s">
        <v>419</v>
      </c>
      <c r="AR69" s="64"/>
      <c r="AS69" s="64">
        <v>10300</v>
      </c>
      <c r="AT69" s="68">
        <f t="shared" si="0"/>
        <v>10300</v>
      </c>
      <c r="AU69" s="43">
        <v>100</v>
      </c>
      <c r="AV69" s="13"/>
      <c r="AW69" s="69"/>
      <c r="AX69" s="69"/>
      <c r="AY69" s="46">
        <v>69648</v>
      </c>
      <c r="AZ69" s="46"/>
      <c r="BA69" s="47"/>
      <c r="BB69" s="13"/>
      <c r="BC69" s="51">
        <v>5767</v>
      </c>
      <c r="BD69" s="41"/>
      <c r="BE69" s="13"/>
      <c r="BF69" s="13"/>
    </row>
    <row r="70" spans="1:58" x14ac:dyDescent="0.25">
      <c r="A70" s="13">
        <v>2015</v>
      </c>
      <c r="B70" s="13" t="s">
        <v>633</v>
      </c>
      <c r="C70" s="6" t="s">
        <v>139</v>
      </c>
      <c r="D70" s="13"/>
      <c r="E70" s="6" t="s">
        <v>144</v>
      </c>
      <c r="F70" s="6" t="s">
        <v>140</v>
      </c>
      <c r="G70" s="6"/>
      <c r="H70" s="5" t="s">
        <v>143</v>
      </c>
      <c r="I70" s="4" t="s">
        <v>217</v>
      </c>
      <c r="J70" s="6"/>
      <c r="K70" s="6" t="s">
        <v>141</v>
      </c>
      <c r="L70" s="6"/>
      <c r="M70" s="6" t="s">
        <v>142</v>
      </c>
      <c r="N70" s="13"/>
      <c r="O70" s="13"/>
      <c r="P70" s="13"/>
      <c r="Q70" s="13"/>
      <c r="R70" s="13"/>
      <c r="S70" s="13"/>
      <c r="T70" s="5" t="s">
        <v>420</v>
      </c>
      <c r="U70" s="13"/>
      <c r="V70" s="13"/>
      <c r="W70" s="13"/>
      <c r="X70" s="13"/>
      <c r="Y70" s="13"/>
      <c r="Z70" s="13"/>
      <c r="AA70" s="13"/>
      <c r="AB70" s="13"/>
      <c r="AC70" s="13"/>
      <c r="AD70" s="13"/>
      <c r="AE70" s="5" t="s">
        <v>10</v>
      </c>
      <c r="AF70" s="13"/>
      <c r="AG70" s="13"/>
      <c r="AH70" s="13"/>
      <c r="AI70" s="13"/>
      <c r="AJ70" s="19">
        <v>194876</v>
      </c>
      <c r="AK70" s="40">
        <v>194876</v>
      </c>
      <c r="AL70" s="20">
        <v>120240</v>
      </c>
      <c r="AM70" s="115">
        <v>0</v>
      </c>
      <c r="AN70" s="39"/>
      <c r="AO70" s="13"/>
      <c r="AP70" s="13"/>
      <c r="AQ70" s="6" t="s">
        <v>419</v>
      </c>
      <c r="AR70" s="64"/>
      <c r="AS70" s="64">
        <v>387</v>
      </c>
      <c r="AT70" s="68">
        <f t="shared" si="0"/>
        <v>387</v>
      </c>
      <c r="AU70" s="43">
        <v>100</v>
      </c>
      <c r="AV70" s="13"/>
      <c r="AW70" s="69"/>
      <c r="AX70" s="69"/>
      <c r="AY70" s="46">
        <v>893.3</v>
      </c>
      <c r="AZ70" s="46"/>
      <c r="BA70" s="47"/>
      <c r="BB70" s="13"/>
      <c r="BC70" s="51">
        <v>149</v>
      </c>
      <c r="BD70" s="41"/>
      <c r="BE70" s="13"/>
      <c r="BF70" s="13"/>
    </row>
    <row r="71" spans="1:58" x14ac:dyDescent="0.25">
      <c r="A71" s="13">
        <v>2015</v>
      </c>
      <c r="B71" s="13" t="s">
        <v>633</v>
      </c>
      <c r="C71" s="6" t="s">
        <v>145</v>
      </c>
      <c r="D71" s="13"/>
      <c r="E71" s="6" t="s">
        <v>150</v>
      </c>
      <c r="F71" s="6" t="s">
        <v>146</v>
      </c>
      <c r="G71" s="6"/>
      <c r="H71" s="5" t="s">
        <v>149</v>
      </c>
      <c r="I71" s="5" t="s">
        <v>255</v>
      </c>
      <c r="J71" s="6"/>
      <c r="K71" s="6" t="s">
        <v>147</v>
      </c>
      <c r="L71" s="6"/>
      <c r="M71" s="6" t="s">
        <v>148</v>
      </c>
      <c r="N71" s="13"/>
      <c r="O71" s="13"/>
      <c r="P71" s="13"/>
      <c r="Q71" s="13"/>
      <c r="R71" s="13"/>
      <c r="S71" s="13"/>
      <c r="T71" s="5" t="s">
        <v>40</v>
      </c>
      <c r="U71" s="13"/>
      <c r="V71" s="13"/>
      <c r="W71" s="13"/>
      <c r="X71" s="13"/>
      <c r="Y71" s="13"/>
      <c r="Z71" s="13"/>
      <c r="AA71" s="13"/>
      <c r="AB71" s="13"/>
      <c r="AC71" s="13"/>
      <c r="AD71" s="13"/>
      <c r="AE71" s="5" t="s">
        <v>10</v>
      </c>
      <c r="AF71" s="13"/>
      <c r="AG71" s="13"/>
      <c r="AH71" s="13"/>
      <c r="AI71" s="13"/>
      <c r="AJ71" s="19">
        <v>139122</v>
      </c>
      <c r="AK71" s="40">
        <v>114020</v>
      </c>
      <c r="AL71" s="20">
        <v>68412</v>
      </c>
      <c r="AM71" s="115">
        <v>0</v>
      </c>
      <c r="AN71" s="39"/>
      <c r="AO71" s="13"/>
      <c r="AP71" s="13"/>
      <c r="AQ71" s="6" t="s">
        <v>419</v>
      </c>
      <c r="AR71" s="64">
        <v>240</v>
      </c>
      <c r="AS71" s="64"/>
      <c r="AT71" s="68">
        <f t="shared" si="0"/>
        <v>240</v>
      </c>
      <c r="AU71" s="43">
        <v>78</v>
      </c>
      <c r="AV71" s="13"/>
      <c r="AW71" s="69"/>
      <c r="AX71" s="69"/>
      <c r="AY71" s="46"/>
      <c r="AZ71" s="46">
        <v>548</v>
      </c>
      <c r="BA71" s="47"/>
      <c r="BB71" s="13"/>
      <c r="BC71" s="51">
        <v>86</v>
      </c>
      <c r="BD71" s="41"/>
      <c r="BE71" s="13"/>
      <c r="BF71" s="13"/>
    </row>
    <row r="72" spans="1:58" x14ac:dyDescent="0.25">
      <c r="A72" s="13">
        <v>2015</v>
      </c>
      <c r="B72" s="13" t="s">
        <v>633</v>
      </c>
      <c r="C72" s="6" t="s">
        <v>151</v>
      </c>
      <c r="D72" s="13"/>
      <c r="E72" s="6" t="s">
        <v>156</v>
      </c>
      <c r="F72" s="6" t="s">
        <v>152</v>
      </c>
      <c r="G72" s="6"/>
      <c r="H72" s="5" t="s">
        <v>155</v>
      </c>
      <c r="I72" s="4" t="s">
        <v>486</v>
      </c>
      <c r="J72" s="6"/>
      <c r="K72" s="6" t="s">
        <v>153</v>
      </c>
      <c r="L72" s="6"/>
      <c r="M72" s="6" t="s">
        <v>154</v>
      </c>
      <c r="N72" s="13"/>
      <c r="O72" s="13"/>
      <c r="P72" s="13"/>
      <c r="Q72" s="13"/>
      <c r="R72" s="13"/>
      <c r="S72" s="13"/>
      <c r="T72" s="5" t="s">
        <v>138</v>
      </c>
      <c r="U72" s="13"/>
      <c r="V72" s="13"/>
      <c r="W72" s="13"/>
      <c r="X72" s="13"/>
      <c r="Y72" s="13"/>
      <c r="Z72" s="13"/>
      <c r="AA72" s="13"/>
      <c r="AB72" s="13"/>
      <c r="AC72" s="13"/>
      <c r="AD72" s="13"/>
      <c r="AE72" s="5" t="s">
        <v>10</v>
      </c>
      <c r="AF72" s="13"/>
      <c r="AG72" s="13"/>
      <c r="AH72" s="13"/>
      <c r="AI72" s="13"/>
      <c r="AJ72" s="19">
        <v>4659000</v>
      </c>
      <c r="AK72" s="40">
        <v>2463200</v>
      </c>
      <c r="AL72" s="20">
        <v>724574</v>
      </c>
      <c r="AM72" s="115">
        <v>0</v>
      </c>
      <c r="AN72" s="39"/>
      <c r="AO72" s="13"/>
      <c r="AP72" s="13"/>
      <c r="AQ72" s="6" t="s">
        <v>419</v>
      </c>
      <c r="AR72" s="64">
        <v>2350</v>
      </c>
      <c r="AS72" s="64"/>
      <c r="AT72" s="68">
        <f t="shared" si="0"/>
        <v>2350</v>
      </c>
      <c r="AU72" s="43">
        <v>60</v>
      </c>
      <c r="AV72" s="13"/>
      <c r="AW72" s="69"/>
      <c r="AX72" s="69"/>
      <c r="AY72" s="46"/>
      <c r="AZ72" s="46">
        <v>7800</v>
      </c>
      <c r="BA72" s="47"/>
      <c r="BB72" s="13"/>
      <c r="BC72" s="51">
        <v>2365</v>
      </c>
      <c r="BD72" s="41"/>
      <c r="BE72" s="13"/>
      <c r="BF72" s="13"/>
    </row>
    <row r="73" spans="1:58" x14ac:dyDescent="0.25">
      <c r="A73" s="13">
        <v>2015</v>
      </c>
      <c r="B73" s="13" t="s">
        <v>633</v>
      </c>
      <c r="C73" s="6" t="s">
        <v>157</v>
      </c>
      <c r="D73" s="13"/>
      <c r="E73" s="6" t="s">
        <v>66</v>
      </c>
      <c r="F73" s="6" t="s">
        <v>158</v>
      </c>
      <c r="G73" s="6"/>
      <c r="H73" s="5" t="s">
        <v>160</v>
      </c>
      <c r="I73" s="4" t="s">
        <v>486</v>
      </c>
      <c r="J73" s="6"/>
      <c r="K73" s="6" t="s">
        <v>63</v>
      </c>
      <c r="L73" s="6"/>
      <c r="M73" s="6" t="s">
        <v>159</v>
      </c>
      <c r="N73" s="13"/>
      <c r="O73" s="13"/>
      <c r="P73" s="13"/>
      <c r="Q73" s="13"/>
      <c r="R73" s="13"/>
      <c r="S73" s="13"/>
      <c r="T73" s="5" t="s">
        <v>138</v>
      </c>
      <c r="U73" s="13"/>
      <c r="V73" s="13"/>
      <c r="W73" s="13"/>
      <c r="X73" s="13"/>
      <c r="Y73" s="13"/>
      <c r="Z73" s="13"/>
      <c r="AA73" s="13"/>
      <c r="AB73" s="13"/>
      <c r="AC73" s="13"/>
      <c r="AD73" s="13"/>
      <c r="AE73" s="5" t="s">
        <v>10</v>
      </c>
      <c r="AF73" s="13"/>
      <c r="AG73" s="13"/>
      <c r="AH73" s="13"/>
      <c r="AI73" s="13"/>
      <c r="AJ73" s="19">
        <v>2957337</v>
      </c>
      <c r="AK73" s="40">
        <v>1171380</v>
      </c>
      <c r="AL73" s="20">
        <v>498960</v>
      </c>
      <c r="AM73" s="115">
        <v>0</v>
      </c>
      <c r="AN73" s="39"/>
      <c r="AO73" s="13"/>
      <c r="AP73" s="13"/>
      <c r="AQ73" s="6" t="s">
        <v>419</v>
      </c>
      <c r="AR73" s="64">
        <v>1848</v>
      </c>
      <c r="AS73" s="64"/>
      <c r="AT73" s="68">
        <f t="shared" si="0"/>
        <v>1848</v>
      </c>
      <c r="AU73" s="43">
        <v>57</v>
      </c>
      <c r="AV73" s="13"/>
      <c r="AW73" s="69"/>
      <c r="AX73" s="69"/>
      <c r="AY73" s="46"/>
      <c r="AZ73" s="46">
        <v>8030</v>
      </c>
      <c r="BA73" s="47"/>
      <c r="BB73" s="13"/>
      <c r="BC73" s="51">
        <v>1062</v>
      </c>
      <c r="BD73" s="41"/>
      <c r="BE73" s="13"/>
      <c r="BF73" s="13"/>
    </row>
    <row r="74" spans="1:58" x14ac:dyDescent="0.25">
      <c r="A74" s="13">
        <v>2015</v>
      </c>
      <c r="B74" s="13" t="s">
        <v>633</v>
      </c>
      <c r="C74" s="6" t="s">
        <v>161</v>
      </c>
      <c r="D74" s="13"/>
      <c r="E74" s="6" t="s">
        <v>66</v>
      </c>
      <c r="F74" s="6" t="s">
        <v>62</v>
      </c>
      <c r="G74" s="6"/>
      <c r="H74" s="5" t="s">
        <v>65</v>
      </c>
      <c r="I74" s="4" t="s">
        <v>486</v>
      </c>
      <c r="J74" s="6"/>
      <c r="K74" s="6" t="s">
        <v>63</v>
      </c>
      <c r="L74" s="6"/>
      <c r="M74" s="6" t="s">
        <v>64</v>
      </c>
      <c r="N74" s="13"/>
      <c r="O74" s="13"/>
      <c r="P74" s="13"/>
      <c r="Q74" s="13"/>
      <c r="R74" s="13"/>
      <c r="S74" s="13"/>
      <c r="T74" s="5" t="s">
        <v>420</v>
      </c>
      <c r="U74" s="13"/>
      <c r="V74" s="13"/>
      <c r="W74" s="13"/>
      <c r="X74" s="13"/>
      <c r="Y74" s="13"/>
      <c r="Z74" s="13"/>
      <c r="AA74" s="13"/>
      <c r="AB74" s="13"/>
      <c r="AC74" s="13"/>
      <c r="AD74" s="13"/>
      <c r="AE74" s="5" t="s">
        <v>10</v>
      </c>
      <c r="AF74" s="13"/>
      <c r="AG74" s="13"/>
      <c r="AH74" s="13"/>
      <c r="AI74" s="13"/>
      <c r="AJ74" s="19">
        <v>4584410</v>
      </c>
      <c r="AK74" s="40">
        <v>4584410</v>
      </c>
      <c r="AL74" s="20">
        <v>1120980</v>
      </c>
      <c r="AM74" s="115">
        <v>0</v>
      </c>
      <c r="AN74" s="39"/>
      <c r="AO74" s="13"/>
      <c r="AP74" s="13"/>
      <c r="AQ74" s="6" t="s">
        <v>419</v>
      </c>
      <c r="AR74" s="64">
        <v>14150</v>
      </c>
      <c r="AS74" s="64"/>
      <c r="AT74" s="68">
        <f t="shared" si="0"/>
        <v>14150</v>
      </c>
      <c r="AU74" s="43">
        <v>53</v>
      </c>
      <c r="AV74" s="13"/>
      <c r="AW74" s="69"/>
      <c r="AX74" s="69"/>
      <c r="AY74" s="46"/>
      <c r="AZ74" s="46">
        <v>87139</v>
      </c>
      <c r="BA74" s="47"/>
      <c r="BB74" s="13"/>
      <c r="BC74" s="51">
        <v>0</v>
      </c>
      <c r="BD74" s="41"/>
      <c r="BE74" s="13"/>
      <c r="BF74" s="13"/>
    </row>
    <row r="75" spans="1:58" x14ac:dyDescent="0.25">
      <c r="A75" s="13">
        <v>2015</v>
      </c>
      <c r="B75" s="13" t="s">
        <v>633</v>
      </c>
      <c r="C75" s="6" t="s">
        <v>162</v>
      </c>
      <c r="D75" s="13"/>
      <c r="E75" s="6" t="s">
        <v>137</v>
      </c>
      <c r="F75" s="6" t="s">
        <v>163</v>
      </c>
      <c r="G75" s="6"/>
      <c r="H75" s="5" t="s">
        <v>165</v>
      </c>
      <c r="I75" s="4" t="s">
        <v>443</v>
      </c>
      <c r="J75" s="6"/>
      <c r="K75" s="6" t="s">
        <v>134</v>
      </c>
      <c r="L75" s="6"/>
      <c r="M75" s="6" t="s">
        <v>164</v>
      </c>
      <c r="N75" s="13"/>
      <c r="O75" s="13"/>
      <c r="P75" s="13"/>
      <c r="Q75" s="13"/>
      <c r="R75" s="13"/>
      <c r="S75" s="13"/>
      <c r="T75" s="5" t="s">
        <v>138</v>
      </c>
      <c r="U75" s="13"/>
      <c r="V75" s="13"/>
      <c r="W75" s="13"/>
      <c r="X75" s="13"/>
      <c r="Y75" s="13"/>
      <c r="Z75" s="13"/>
      <c r="AA75" s="13"/>
      <c r="AB75" s="13"/>
      <c r="AC75" s="13"/>
      <c r="AD75" s="13"/>
      <c r="AE75" s="5" t="s">
        <v>10</v>
      </c>
      <c r="AF75" s="13"/>
      <c r="AG75" s="13"/>
      <c r="AH75" s="13"/>
      <c r="AI75" s="13"/>
      <c r="AJ75" s="19">
        <v>14695974.369999999</v>
      </c>
      <c r="AK75" s="40">
        <v>8869048</v>
      </c>
      <c r="AL75" s="20">
        <v>5321429</v>
      </c>
      <c r="AM75" s="116">
        <v>0</v>
      </c>
      <c r="AN75" s="39"/>
      <c r="AO75" s="13"/>
      <c r="AP75" s="13"/>
      <c r="AQ75" s="6" t="s">
        <v>419</v>
      </c>
      <c r="AR75" s="64">
        <v>14027</v>
      </c>
      <c r="AS75" s="64"/>
      <c r="AT75" s="68">
        <f t="shared" si="0"/>
        <v>14027</v>
      </c>
      <c r="AU75" s="43">
        <v>80</v>
      </c>
      <c r="AV75" s="13"/>
      <c r="AW75" s="69"/>
      <c r="AX75" s="69"/>
      <c r="AY75" s="46"/>
      <c r="AZ75" s="46">
        <v>0</v>
      </c>
      <c r="BA75" s="47"/>
      <c r="BB75" s="13"/>
      <c r="BC75" s="51">
        <v>3682</v>
      </c>
      <c r="BD75" s="41"/>
      <c r="BE75" s="13"/>
      <c r="BF75" s="13"/>
    </row>
    <row r="76" spans="1:58" x14ac:dyDescent="0.25">
      <c r="A76" s="13">
        <v>2015</v>
      </c>
      <c r="B76" s="13" t="s">
        <v>633</v>
      </c>
      <c r="C76" s="13" t="s">
        <v>166</v>
      </c>
      <c r="D76" s="13"/>
      <c r="E76" s="5" t="s">
        <v>171</v>
      </c>
      <c r="F76" s="13" t="s">
        <v>167</v>
      </c>
      <c r="G76" s="13"/>
      <c r="H76" s="13" t="s">
        <v>170</v>
      </c>
      <c r="I76" s="4" t="s">
        <v>322</v>
      </c>
      <c r="J76" s="13"/>
      <c r="K76" s="13" t="s">
        <v>168</v>
      </c>
      <c r="L76" s="13"/>
      <c r="M76" s="13" t="s">
        <v>169</v>
      </c>
      <c r="N76" s="13"/>
      <c r="O76" s="13"/>
      <c r="P76" s="13"/>
      <c r="Q76" s="13"/>
      <c r="R76" s="13"/>
      <c r="S76" s="5"/>
      <c r="T76" s="5" t="s">
        <v>40</v>
      </c>
      <c r="U76" s="5"/>
      <c r="V76" s="13"/>
      <c r="W76" s="13"/>
      <c r="X76" s="13"/>
      <c r="Y76" s="13"/>
      <c r="Z76" s="13"/>
      <c r="AA76" s="13"/>
      <c r="AB76" s="13"/>
      <c r="AC76" s="13"/>
      <c r="AD76" s="13"/>
      <c r="AE76" s="5" t="s">
        <v>10</v>
      </c>
      <c r="AF76" s="5"/>
      <c r="AG76" s="5"/>
      <c r="AH76" s="5"/>
      <c r="AI76" s="13"/>
      <c r="AJ76" s="19">
        <v>500000</v>
      </c>
      <c r="AK76" s="19">
        <v>464000</v>
      </c>
      <c r="AL76" s="19">
        <v>156000</v>
      </c>
      <c r="AM76" s="116"/>
      <c r="AN76" s="39"/>
      <c r="AO76" s="13"/>
      <c r="AP76" s="13"/>
      <c r="AQ76" s="6" t="s">
        <v>419</v>
      </c>
      <c r="AR76" s="64">
        <v>500</v>
      </c>
      <c r="AS76" s="64"/>
      <c r="AT76" s="68">
        <f t="shared" si="0"/>
        <v>500</v>
      </c>
      <c r="AU76" s="43">
        <v>100</v>
      </c>
      <c r="AV76" s="5"/>
      <c r="AW76" s="58"/>
      <c r="AX76" s="58"/>
      <c r="AY76" s="46"/>
      <c r="AZ76" s="46">
        <v>970</v>
      </c>
      <c r="BA76" s="46"/>
      <c r="BB76" s="13"/>
      <c r="BC76" s="51">
        <v>1</v>
      </c>
      <c r="BD76" s="51"/>
      <c r="BE76" s="5"/>
      <c r="BF76" s="5"/>
    </row>
    <row r="77" spans="1:58" x14ac:dyDescent="0.25">
      <c r="A77" s="4">
        <v>2017</v>
      </c>
      <c r="B77" s="4" t="s">
        <v>633</v>
      </c>
      <c r="C77" s="4" t="s">
        <v>439</v>
      </c>
      <c r="D77" s="4" t="s">
        <v>441</v>
      </c>
      <c r="E77" s="4" t="s">
        <v>137</v>
      </c>
      <c r="F77" s="4" t="s">
        <v>442</v>
      </c>
      <c r="G77" s="4"/>
      <c r="H77" s="4" t="s">
        <v>440</v>
      </c>
      <c r="I77" s="4" t="s">
        <v>443</v>
      </c>
      <c r="J77" s="4" t="s">
        <v>396</v>
      </c>
      <c r="K77" s="4" t="s">
        <v>444</v>
      </c>
      <c r="L77" s="4" t="s">
        <v>445</v>
      </c>
      <c r="M77" s="4" t="s">
        <v>446</v>
      </c>
      <c r="N77" s="13"/>
      <c r="O77" s="13"/>
      <c r="P77" s="13"/>
      <c r="Q77" s="13"/>
      <c r="R77" s="13"/>
      <c r="S77" s="4" t="s">
        <v>40</v>
      </c>
      <c r="T77" s="4" t="s">
        <v>767</v>
      </c>
      <c r="U77" s="4" t="s">
        <v>351</v>
      </c>
      <c r="V77" s="13"/>
      <c r="W77" s="13"/>
      <c r="X77" s="13"/>
      <c r="Y77" s="13"/>
      <c r="Z77" s="13"/>
      <c r="AA77" s="13"/>
      <c r="AB77" s="13"/>
      <c r="AC77" s="13"/>
      <c r="AD77" s="13"/>
      <c r="AE77" s="4">
        <v>0</v>
      </c>
      <c r="AF77" s="4"/>
      <c r="AG77" s="4"/>
      <c r="AH77" s="4"/>
      <c r="AI77" s="13"/>
      <c r="AJ77" s="19">
        <v>38877832</v>
      </c>
      <c r="AK77" s="19">
        <v>27209186</v>
      </c>
      <c r="AL77" s="19">
        <v>16325512</v>
      </c>
      <c r="AM77" s="116"/>
      <c r="AN77" s="19">
        <v>62</v>
      </c>
      <c r="AO77" s="13"/>
      <c r="AP77" s="13"/>
      <c r="AQ77" s="4" t="s">
        <v>419</v>
      </c>
      <c r="AR77" s="64"/>
      <c r="AS77" s="64">
        <v>33170</v>
      </c>
      <c r="AT77" s="68">
        <f t="shared" si="0"/>
        <v>33170</v>
      </c>
      <c r="AU77" s="43">
        <v>83</v>
      </c>
      <c r="AV77" s="4">
        <v>92</v>
      </c>
      <c r="AW77" s="58"/>
      <c r="AX77" s="58">
        <v>49651</v>
      </c>
      <c r="AY77" s="46">
        <v>83145</v>
      </c>
      <c r="AZ77" s="46"/>
      <c r="BA77" s="46"/>
      <c r="BB77" s="13"/>
      <c r="BC77" s="51">
        <v>7272</v>
      </c>
      <c r="BD77" s="51">
        <v>82</v>
      </c>
      <c r="BE77" s="12"/>
      <c r="BF77" s="4"/>
    </row>
    <row r="78" spans="1:58" x14ac:dyDescent="0.25">
      <c r="A78" s="4">
        <v>2017</v>
      </c>
      <c r="B78" s="4" t="s">
        <v>633</v>
      </c>
      <c r="C78" s="4" t="s">
        <v>450</v>
      </c>
      <c r="D78" s="4" t="s">
        <v>395</v>
      </c>
      <c r="E78" s="4" t="s">
        <v>452</v>
      </c>
      <c r="F78" s="4" t="s">
        <v>453</v>
      </c>
      <c r="G78" s="4"/>
      <c r="H78" s="4" t="s">
        <v>451</v>
      </c>
      <c r="I78" s="4" t="s">
        <v>397</v>
      </c>
      <c r="J78" s="4" t="s">
        <v>454</v>
      </c>
      <c r="K78" s="4" t="s">
        <v>455</v>
      </c>
      <c r="L78" s="4" t="s">
        <v>456</v>
      </c>
      <c r="M78" s="4" t="s">
        <v>457</v>
      </c>
      <c r="N78" s="13"/>
      <c r="O78" s="13"/>
      <c r="P78" s="13"/>
      <c r="Q78" s="13"/>
      <c r="R78" s="13"/>
      <c r="S78" s="4" t="s">
        <v>40</v>
      </c>
      <c r="T78" s="4" t="s">
        <v>767</v>
      </c>
      <c r="U78" s="4" t="s">
        <v>351</v>
      </c>
      <c r="V78" s="13"/>
      <c r="W78" s="13"/>
      <c r="X78" s="13"/>
      <c r="Y78" s="13"/>
      <c r="Z78" s="13"/>
      <c r="AA78" s="13"/>
      <c r="AB78" s="13"/>
      <c r="AC78" s="13"/>
      <c r="AD78" s="13"/>
      <c r="AE78" s="4">
        <v>0</v>
      </c>
      <c r="AF78" s="4"/>
      <c r="AG78" s="4"/>
      <c r="AH78" s="4"/>
      <c r="AI78" s="13"/>
      <c r="AJ78" s="19">
        <v>353074</v>
      </c>
      <c r="AK78" s="19">
        <v>353074</v>
      </c>
      <c r="AL78" s="19">
        <v>133700</v>
      </c>
      <c r="AM78" s="116"/>
      <c r="AN78" s="19">
        <v>43</v>
      </c>
      <c r="AO78" s="13"/>
      <c r="AP78" s="13"/>
      <c r="AQ78" s="4" t="s">
        <v>419</v>
      </c>
      <c r="AR78" s="64">
        <v>350</v>
      </c>
      <c r="AS78" s="64"/>
      <c r="AT78" s="68">
        <f t="shared" si="0"/>
        <v>350</v>
      </c>
      <c r="AU78" s="43">
        <v>100</v>
      </c>
      <c r="AV78" s="4">
        <v>86</v>
      </c>
      <c r="AW78" s="58">
        <v>1.7</v>
      </c>
      <c r="AX78" s="58"/>
      <c r="AY78" s="46"/>
      <c r="AZ78" s="46">
        <v>4651</v>
      </c>
      <c r="BA78" s="46">
        <v>4651</v>
      </c>
      <c r="BB78" s="13"/>
      <c r="BC78" s="51">
        <v>350</v>
      </c>
      <c r="BD78" s="51">
        <v>2</v>
      </c>
      <c r="BE78" s="12"/>
      <c r="BF78" s="4"/>
    </row>
    <row r="79" spans="1:58" x14ac:dyDescent="0.25">
      <c r="A79" s="4">
        <v>2017</v>
      </c>
      <c r="B79" s="4" t="s">
        <v>633</v>
      </c>
      <c r="C79" s="4" t="s">
        <v>458</v>
      </c>
      <c r="D79" s="4" t="s">
        <v>399</v>
      </c>
      <c r="E79" s="4" t="s">
        <v>206</v>
      </c>
      <c r="F79" s="4" t="s">
        <v>374</v>
      </c>
      <c r="G79" s="4"/>
      <c r="H79" s="4" t="s">
        <v>459</v>
      </c>
      <c r="I79" s="4" t="s">
        <v>400</v>
      </c>
      <c r="J79" s="4" t="s">
        <v>209</v>
      </c>
      <c r="K79" s="4" t="s">
        <v>210</v>
      </c>
      <c r="L79" s="4" t="s">
        <v>211</v>
      </c>
      <c r="M79" s="4" t="s">
        <v>212</v>
      </c>
      <c r="N79" s="13"/>
      <c r="O79" s="13"/>
      <c r="P79" s="13"/>
      <c r="Q79" s="13"/>
      <c r="R79" s="13"/>
      <c r="S79" s="4" t="s">
        <v>40</v>
      </c>
      <c r="T79" s="4" t="s">
        <v>767</v>
      </c>
      <c r="U79" s="4" t="s">
        <v>351</v>
      </c>
      <c r="V79" s="13"/>
      <c r="W79" s="13"/>
      <c r="X79" s="13"/>
      <c r="Y79" s="13"/>
      <c r="Z79" s="13"/>
      <c r="AA79" s="13"/>
      <c r="AB79" s="13"/>
      <c r="AC79" s="13"/>
      <c r="AD79" s="13"/>
      <c r="AE79" s="4">
        <v>0</v>
      </c>
      <c r="AF79" s="4"/>
      <c r="AG79" s="4"/>
      <c r="AH79" s="4"/>
      <c r="AI79" s="13"/>
      <c r="AJ79" s="19">
        <v>6195256.4900000002</v>
      </c>
      <c r="AK79" s="19">
        <v>6195256.4900000002</v>
      </c>
      <c r="AL79" s="19">
        <v>1095333</v>
      </c>
      <c r="AM79" s="116"/>
      <c r="AN79" s="19">
        <v>63</v>
      </c>
      <c r="AO79" s="13"/>
      <c r="AP79" s="13"/>
      <c r="AQ79" s="4" t="s">
        <v>419</v>
      </c>
      <c r="AR79" s="64">
        <v>5569</v>
      </c>
      <c r="AS79" s="64"/>
      <c r="AT79" s="68">
        <f t="shared" si="0"/>
        <v>5569</v>
      </c>
      <c r="AU79" s="43">
        <v>90</v>
      </c>
      <c r="AV79" s="4">
        <v>85</v>
      </c>
      <c r="AW79" s="58">
        <v>13.5</v>
      </c>
      <c r="AX79" s="58"/>
      <c r="AY79" s="46"/>
      <c r="AZ79" s="46">
        <v>18102</v>
      </c>
      <c r="BA79" s="46">
        <v>21178</v>
      </c>
      <c r="BB79" s="13"/>
      <c r="BC79" s="51">
        <v>2500</v>
      </c>
      <c r="BD79" s="51">
        <v>49</v>
      </c>
      <c r="BE79" s="12"/>
      <c r="BF79" s="4"/>
    </row>
    <row r="80" spans="1:58" x14ac:dyDescent="0.25">
      <c r="A80" s="4">
        <v>2017</v>
      </c>
      <c r="B80" s="4" t="s">
        <v>633</v>
      </c>
      <c r="C80" s="4" t="s">
        <v>466</v>
      </c>
      <c r="D80" s="4" t="s">
        <v>411</v>
      </c>
      <c r="E80" s="4" t="s">
        <v>25</v>
      </c>
      <c r="F80" s="4" t="s">
        <v>468</v>
      </c>
      <c r="G80" s="4"/>
      <c r="H80" s="4" t="s">
        <v>467</v>
      </c>
      <c r="I80" s="4" t="s">
        <v>412</v>
      </c>
      <c r="J80" s="4" t="s">
        <v>424</v>
      </c>
      <c r="K80" s="4" t="s">
        <v>425</v>
      </c>
      <c r="L80" s="4" t="s">
        <v>469</v>
      </c>
      <c r="M80" s="4" t="s">
        <v>470</v>
      </c>
      <c r="N80" s="13"/>
      <c r="O80" s="13"/>
      <c r="P80" s="13"/>
      <c r="Q80" s="13"/>
      <c r="R80" s="13"/>
      <c r="S80" s="4" t="s">
        <v>40</v>
      </c>
      <c r="T80" s="4" t="s">
        <v>767</v>
      </c>
      <c r="U80" s="4" t="s">
        <v>351</v>
      </c>
      <c r="V80" s="13"/>
      <c r="W80" s="13"/>
      <c r="X80" s="13"/>
      <c r="Y80" s="13"/>
      <c r="Z80" s="13"/>
      <c r="AA80" s="13"/>
      <c r="AB80" s="13"/>
      <c r="AC80" s="13"/>
      <c r="AD80" s="13"/>
      <c r="AE80" s="4">
        <v>0</v>
      </c>
      <c r="AF80" s="4"/>
      <c r="AG80" s="4"/>
      <c r="AH80" s="4"/>
      <c r="AI80" s="13"/>
      <c r="AJ80" s="19">
        <v>4550206</v>
      </c>
      <c r="AK80" s="19">
        <v>4550206</v>
      </c>
      <c r="AL80" s="19">
        <v>825000</v>
      </c>
      <c r="AM80" s="116"/>
      <c r="AN80" s="19">
        <v>65</v>
      </c>
      <c r="AO80" s="13"/>
      <c r="AP80" s="13"/>
      <c r="AQ80" s="4" t="s">
        <v>419</v>
      </c>
      <c r="AR80" s="64">
        <v>2990</v>
      </c>
      <c r="AS80" s="64"/>
      <c r="AT80" s="68">
        <f t="shared" si="0"/>
        <v>2990</v>
      </c>
      <c r="AU80" s="43">
        <v>73</v>
      </c>
      <c r="AV80" s="4">
        <v>83</v>
      </c>
      <c r="AW80" s="58">
        <v>28</v>
      </c>
      <c r="AX80" s="58"/>
      <c r="AY80" s="46"/>
      <c r="AZ80" s="46">
        <v>23100</v>
      </c>
      <c r="BA80" s="46">
        <v>61100</v>
      </c>
      <c r="BB80" s="13"/>
      <c r="BC80" s="51">
        <v>5000</v>
      </c>
      <c r="BD80" s="51">
        <v>12</v>
      </c>
      <c r="BE80" s="4"/>
      <c r="BF80" s="4"/>
    </row>
    <row r="81" spans="1:58" x14ac:dyDescent="0.25">
      <c r="A81" s="4">
        <v>2017</v>
      </c>
      <c r="B81" s="4" t="s">
        <v>633</v>
      </c>
      <c r="C81" s="4" t="s">
        <v>471</v>
      </c>
      <c r="D81" s="4" t="s">
        <v>441</v>
      </c>
      <c r="E81" s="4" t="s">
        <v>137</v>
      </c>
      <c r="F81" s="4" t="s">
        <v>473</v>
      </c>
      <c r="G81" s="4"/>
      <c r="H81" s="4" t="s">
        <v>472</v>
      </c>
      <c r="I81" s="4" t="s">
        <v>443</v>
      </c>
      <c r="J81" s="4" t="s">
        <v>185</v>
      </c>
      <c r="K81" s="4" t="s">
        <v>474</v>
      </c>
      <c r="L81" s="4" t="s">
        <v>475</v>
      </c>
      <c r="M81" s="4" t="s">
        <v>476</v>
      </c>
      <c r="N81" s="13"/>
      <c r="O81" s="13"/>
      <c r="P81" s="13"/>
      <c r="Q81" s="13"/>
      <c r="R81" s="13"/>
      <c r="S81" s="4" t="s">
        <v>40</v>
      </c>
      <c r="T81" s="4" t="s">
        <v>767</v>
      </c>
      <c r="U81" s="4" t="s">
        <v>351</v>
      </c>
      <c r="V81" s="13"/>
      <c r="W81" s="13"/>
      <c r="X81" s="13"/>
      <c r="Y81" s="13"/>
      <c r="Z81" s="13"/>
      <c r="AA81" s="13"/>
      <c r="AB81" s="13"/>
      <c r="AC81" s="13"/>
      <c r="AD81" s="13"/>
      <c r="AE81" s="4">
        <v>0</v>
      </c>
      <c r="AF81" s="4"/>
      <c r="AG81" s="4"/>
      <c r="AH81" s="4"/>
      <c r="AI81" s="13"/>
      <c r="AJ81" s="19">
        <v>22784424</v>
      </c>
      <c r="AK81" s="19">
        <v>13450322</v>
      </c>
      <c r="AL81" s="19">
        <v>2000000</v>
      </c>
      <c r="AM81" s="116"/>
      <c r="AN81" s="19">
        <v>56</v>
      </c>
      <c r="AO81" s="13"/>
      <c r="AP81" s="13"/>
      <c r="AQ81" s="4" t="s">
        <v>419</v>
      </c>
      <c r="AR81" s="64">
        <v>19457</v>
      </c>
      <c r="AS81" s="64"/>
      <c r="AT81" s="68">
        <f t="shared" si="0"/>
        <v>19457</v>
      </c>
      <c r="AU81" s="43">
        <v>85</v>
      </c>
      <c r="AV81" s="4">
        <v>88</v>
      </c>
      <c r="AW81" s="58">
        <v>28.3</v>
      </c>
      <c r="AX81" s="58"/>
      <c r="AY81" s="46"/>
      <c r="AZ81" s="46">
        <v>108217</v>
      </c>
      <c r="BA81" s="46">
        <v>126846</v>
      </c>
      <c r="BB81" s="13"/>
      <c r="BC81" s="51">
        <v>16332</v>
      </c>
      <c r="BD81" s="51">
        <v>102</v>
      </c>
      <c r="BE81" s="12"/>
      <c r="BF81" s="4"/>
    </row>
    <row r="82" spans="1:58" x14ac:dyDescent="0.25">
      <c r="A82" s="4">
        <v>2017</v>
      </c>
      <c r="B82" s="4" t="s">
        <v>633</v>
      </c>
      <c r="C82" s="4" t="s">
        <v>481</v>
      </c>
      <c r="D82" s="4" t="s">
        <v>483</v>
      </c>
      <c r="E82" s="4" t="s">
        <v>484</v>
      </c>
      <c r="F82" s="4" t="s">
        <v>485</v>
      </c>
      <c r="G82" s="4"/>
      <c r="H82" s="4" t="s">
        <v>482</v>
      </c>
      <c r="I82" s="4" t="s">
        <v>486</v>
      </c>
      <c r="J82" s="4" t="s">
        <v>487</v>
      </c>
      <c r="K82" s="4" t="s">
        <v>488</v>
      </c>
      <c r="L82" s="4" t="s">
        <v>489</v>
      </c>
      <c r="M82" s="4" t="s">
        <v>490</v>
      </c>
      <c r="N82" s="13"/>
      <c r="O82" s="13"/>
      <c r="P82" s="13"/>
      <c r="Q82" s="13"/>
      <c r="R82" s="13"/>
      <c r="S82" s="4" t="s">
        <v>40</v>
      </c>
      <c r="T82" s="4" t="s">
        <v>767</v>
      </c>
      <c r="U82" s="4" t="s">
        <v>351</v>
      </c>
      <c r="V82" s="13"/>
      <c r="W82" s="13"/>
      <c r="X82" s="13"/>
      <c r="Y82" s="13"/>
      <c r="Z82" s="13"/>
      <c r="AA82" s="13"/>
      <c r="AB82" s="13"/>
      <c r="AC82" s="13"/>
      <c r="AD82" s="13"/>
      <c r="AE82" s="4">
        <v>0</v>
      </c>
      <c r="AF82" s="4"/>
      <c r="AG82" s="4"/>
      <c r="AH82" s="4"/>
      <c r="AI82" s="13"/>
      <c r="AJ82" s="19">
        <v>3895422</v>
      </c>
      <c r="AK82" s="19">
        <v>1433124</v>
      </c>
      <c r="AL82" s="19">
        <v>818887</v>
      </c>
      <c r="AM82" s="116"/>
      <c r="AN82" s="19">
        <v>73</v>
      </c>
      <c r="AO82" s="13"/>
      <c r="AP82" s="13"/>
      <c r="AQ82" s="4" t="s">
        <v>419</v>
      </c>
      <c r="AR82" s="64">
        <v>2482</v>
      </c>
      <c r="AS82" s="64"/>
      <c r="AT82" s="68">
        <f t="shared" si="0"/>
        <v>2482</v>
      </c>
      <c r="AU82" s="43">
        <v>98</v>
      </c>
      <c r="AV82" s="4">
        <v>86</v>
      </c>
      <c r="AW82" s="58">
        <v>4.8</v>
      </c>
      <c r="AX82" s="58"/>
      <c r="AY82" s="46"/>
      <c r="AZ82" s="46">
        <v>8431</v>
      </c>
      <c r="BA82" s="46">
        <v>8638</v>
      </c>
      <c r="BB82" s="13"/>
      <c r="BC82" s="51">
        <v>740</v>
      </c>
      <c r="BD82" s="51">
        <v>12</v>
      </c>
      <c r="BE82" s="12"/>
      <c r="BF82" s="4"/>
    </row>
    <row r="83" spans="1:58" x14ac:dyDescent="0.25">
      <c r="A83" s="4">
        <v>2017</v>
      </c>
      <c r="B83" s="4" t="s">
        <v>633</v>
      </c>
      <c r="C83" s="4" t="s">
        <v>421</v>
      </c>
      <c r="D83" s="4" t="s">
        <v>411</v>
      </c>
      <c r="E83" s="4" t="s">
        <v>25</v>
      </c>
      <c r="F83" s="4" t="s">
        <v>423</v>
      </c>
      <c r="G83" s="4"/>
      <c r="H83" s="4" t="s">
        <v>422</v>
      </c>
      <c r="I83" s="4" t="s">
        <v>412</v>
      </c>
      <c r="J83" s="4" t="s">
        <v>424</v>
      </c>
      <c r="K83" s="4" t="s">
        <v>425</v>
      </c>
      <c r="L83" s="4" t="s">
        <v>426</v>
      </c>
      <c r="M83" s="4" t="s">
        <v>427</v>
      </c>
      <c r="N83" s="13"/>
      <c r="O83" s="13"/>
      <c r="P83" s="13"/>
      <c r="Q83" s="13"/>
      <c r="R83" s="13"/>
      <c r="S83" s="4" t="s">
        <v>394</v>
      </c>
      <c r="T83" s="4" t="s">
        <v>420</v>
      </c>
      <c r="U83" s="4" t="s">
        <v>351</v>
      </c>
      <c r="V83" s="13"/>
      <c r="W83" s="13"/>
      <c r="X83" s="13"/>
      <c r="Y83" s="13"/>
      <c r="Z83" s="13"/>
      <c r="AA83" s="13"/>
      <c r="AB83" s="13"/>
      <c r="AC83" s="13"/>
      <c r="AD83" s="13"/>
      <c r="AE83" s="4">
        <v>0</v>
      </c>
      <c r="AF83" s="4"/>
      <c r="AG83" s="4"/>
      <c r="AH83" s="4"/>
      <c r="AI83" s="13"/>
      <c r="AJ83" s="19">
        <v>984977</v>
      </c>
      <c r="AK83" s="19">
        <v>984977</v>
      </c>
      <c r="AL83" s="19">
        <v>240000</v>
      </c>
      <c r="AM83" s="116"/>
      <c r="AN83" s="19">
        <v>26</v>
      </c>
      <c r="AO83" s="13"/>
      <c r="AP83" s="13"/>
      <c r="AQ83" s="4" t="s">
        <v>419</v>
      </c>
      <c r="AR83" s="64"/>
      <c r="AS83" s="64">
        <v>2623</v>
      </c>
      <c r="AT83" s="68">
        <f t="shared" si="0"/>
        <v>2623</v>
      </c>
      <c r="AU83" s="43">
        <v>94</v>
      </c>
      <c r="AV83" s="4">
        <v>90</v>
      </c>
      <c r="AW83" s="58"/>
      <c r="AX83" s="58">
        <v>2</v>
      </c>
      <c r="AY83" s="46">
        <v>4771</v>
      </c>
      <c r="AZ83" s="46"/>
      <c r="BA83" s="46"/>
      <c r="BB83" s="13"/>
      <c r="BC83" s="51">
        <v>400</v>
      </c>
      <c r="BD83" s="51">
        <v>4</v>
      </c>
      <c r="BE83" s="12"/>
      <c r="BF83" s="4"/>
    </row>
    <row r="84" spans="1:58" x14ac:dyDescent="0.25">
      <c r="A84" s="4">
        <v>2017</v>
      </c>
      <c r="B84" s="4" t="s">
        <v>633</v>
      </c>
      <c r="C84" s="4" t="s">
        <v>634</v>
      </c>
      <c r="D84" s="4" t="s">
        <v>383</v>
      </c>
      <c r="E84" s="4" t="s">
        <v>171</v>
      </c>
      <c r="F84" s="4" t="s">
        <v>636</v>
      </c>
      <c r="G84" s="4"/>
      <c r="H84" s="4" t="s">
        <v>635</v>
      </c>
      <c r="I84" s="4" t="s">
        <v>384</v>
      </c>
      <c r="J84" s="4" t="s">
        <v>519</v>
      </c>
      <c r="K84" s="4" t="s">
        <v>520</v>
      </c>
      <c r="L84" s="4" t="s">
        <v>637</v>
      </c>
      <c r="M84" s="4" t="s">
        <v>638</v>
      </c>
      <c r="N84" s="13"/>
      <c r="O84" s="13"/>
      <c r="P84" s="13"/>
      <c r="Q84" s="13"/>
      <c r="R84" s="13"/>
      <c r="S84" s="4" t="s">
        <v>40</v>
      </c>
      <c r="T84" s="4" t="s">
        <v>768</v>
      </c>
      <c r="U84" s="4" t="s">
        <v>351</v>
      </c>
      <c r="V84" s="13"/>
      <c r="W84" s="13"/>
      <c r="X84" s="13"/>
      <c r="Y84" s="13"/>
      <c r="Z84" s="13"/>
      <c r="AA84" s="13"/>
      <c r="AB84" s="13"/>
      <c r="AC84" s="13"/>
      <c r="AD84" s="13"/>
      <c r="AE84" s="4">
        <v>1</v>
      </c>
      <c r="AF84" s="4"/>
      <c r="AG84" s="4"/>
      <c r="AH84" s="4"/>
      <c r="AI84" s="13"/>
      <c r="AJ84" s="19">
        <f>36.76/100*178711843.88</f>
        <v>65694473.810287997</v>
      </c>
      <c r="AK84" s="19">
        <f>36.76/100*(61253024.48+6500000)</f>
        <v>24906011.798847996</v>
      </c>
      <c r="AL84" s="19">
        <f>36.8/100*25051300</f>
        <v>9218878.4000000004</v>
      </c>
      <c r="AM84" s="115"/>
      <c r="AN84" s="19">
        <v>67</v>
      </c>
      <c r="AO84" s="13"/>
      <c r="AP84" s="13"/>
      <c r="AQ84" s="4" t="s">
        <v>419</v>
      </c>
      <c r="AR84" s="64">
        <v>38502</v>
      </c>
      <c r="AS84" s="64"/>
      <c r="AT84" s="64">
        <f t="shared" si="0"/>
        <v>38502</v>
      </c>
      <c r="AU84" s="43">
        <v>66</v>
      </c>
      <c r="AV84" s="4">
        <v>90</v>
      </c>
      <c r="AW84" s="58">
        <v>281</v>
      </c>
      <c r="AX84" s="58"/>
      <c r="AY84" s="46">
        <f>AZ84-16764*11.63</f>
        <v>113333.68</v>
      </c>
      <c r="AZ84" s="46">
        <v>308299</v>
      </c>
      <c r="BA84" s="46"/>
      <c r="BB84" s="13"/>
      <c r="BC84" s="51">
        <v>50205</v>
      </c>
      <c r="BD84" s="51">
        <v>165</v>
      </c>
      <c r="BE84" s="4" t="s">
        <v>799</v>
      </c>
      <c r="BF84" s="4"/>
    </row>
    <row r="85" spans="1:58" x14ac:dyDescent="0.25">
      <c r="A85" s="4">
        <v>2017</v>
      </c>
      <c r="B85" s="4" t="s">
        <v>633</v>
      </c>
      <c r="C85" s="4" t="s">
        <v>639</v>
      </c>
      <c r="D85" s="4" t="s">
        <v>483</v>
      </c>
      <c r="E85" s="4" t="s">
        <v>641</v>
      </c>
      <c r="F85" s="4" t="s">
        <v>642</v>
      </c>
      <c r="G85" s="4"/>
      <c r="H85" s="4" t="s">
        <v>640</v>
      </c>
      <c r="I85" s="4" t="s">
        <v>486</v>
      </c>
      <c r="J85" s="4" t="s">
        <v>487</v>
      </c>
      <c r="K85" s="4" t="s">
        <v>488</v>
      </c>
      <c r="L85" s="4"/>
      <c r="M85" s="4"/>
      <c r="N85" s="13"/>
      <c r="O85" s="13"/>
      <c r="P85" s="13"/>
      <c r="Q85" s="13"/>
      <c r="R85" s="13"/>
      <c r="S85" s="4" t="s">
        <v>40</v>
      </c>
      <c r="T85" s="4"/>
      <c r="U85" s="4"/>
      <c r="V85" s="13"/>
      <c r="W85" s="13"/>
      <c r="X85" s="13"/>
      <c r="Y85" s="13"/>
      <c r="Z85" s="13"/>
      <c r="AA85" s="13"/>
      <c r="AB85" s="13"/>
      <c r="AC85" s="13"/>
      <c r="AD85" s="13"/>
      <c r="AE85" s="4"/>
      <c r="AF85" s="4"/>
      <c r="AG85" s="4"/>
      <c r="AH85" s="4"/>
      <c r="AI85" s="13"/>
      <c r="AJ85" s="19">
        <v>774123</v>
      </c>
      <c r="AK85" s="19">
        <v>774123</v>
      </c>
      <c r="AL85" s="19">
        <v>273000</v>
      </c>
      <c r="AM85" s="116"/>
      <c r="AN85" s="19"/>
      <c r="AO85" s="13"/>
      <c r="AP85" s="13"/>
      <c r="AQ85" s="4"/>
      <c r="AR85" s="64"/>
      <c r="AS85" s="64">
        <v>839</v>
      </c>
      <c r="AT85" s="68">
        <f>AS85+AR85</f>
        <v>839</v>
      </c>
      <c r="AU85" s="43"/>
      <c r="AV85" s="4"/>
      <c r="AW85" s="58"/>
      <c r="AX85" s="58">
        <v>6251</v>
      </c>
      <c r="AY85" s="46"/>
      <c r="AZ85" s="46">
        <v>7678</v>
      </c>
      <c r="BA85" s="46"/>
      <c r="BB85" s="13"/>
      <c r="BC85" s="51">
        <v>910</v>
      </c>
      <c r="BD85" s="51">
        <v>6</v>
      </c>
      <c r="BE85" s="4"/>
      <c r="BF85" s="4"/>
    </row>
    <row r="86" spans="1:58" x14ac:dyDescent="0.25">
      <c r="A86" s="199">
        <v>2016</v>
      </c>
      <c r="B86" s="190" t="s">
        <v>633</v>
      </c>
      <c r="C86" s="199" t="s">
        <v>365</v>
      </c>
      <c r="D86" s="199" t="s">
        <v>235</v>
      </c>
      <c r="E86" s="199" t="s">
        <v>128</v>
      </c>
      <c r="F86" s="199" t="s">
        <v>196</v>
      </c>
      <c r="G86" s="199" t="s">
        <v>510</v>
      </c>
      <c r="H86" s="199" t="s">
        <v>366</v>
      </c>
      <c r="I86" s="199" t="s">
        <v>236</v>
      </c>
      <c r="J86" s="199" t="s">
        <v>367</v>
      </c>
      <c r="K86" s="199" t="s">
        <v>368</v>
      </c>
      <c r="L86" s="199" t="s">
        <v>369</v>
      </c>
      <c r="M86" s="199" t="s">
        <v>370</v>
      </c>
      <c r="N86" s="13"/>
      <c r="O86" s="13"/>
      <c r="P86" s="13"/>
      <c r="Q86" s="13"/>
      <c r="R86" s="13"/>
      <c r="S86" s="190"/>
      <c r="T86" s="190" t="s">
        <v>40</v>
      </c>
      <c r="U86" s="190"/>
      <c r="V86" s="13"/>
      <c r="W86" s="13"/>
      <c r="X86" s="13"/>
      <c r="Y86" s="13"/>
      <c r="Z86" s="13"/>
      <c r="AA86" s="13"/>
      <c r="AB86" s="13"/>
      <c r="AC86" s="13"/>
      <c r="AD86" s="13"/>
      <c r="AE86" s="199">
        <v>0</v>
      </c>
      <c r="AF86" s="190"/>
      <c r="AG86" s="190"/>
      <c r="AH86" s="190"/>
      <c r="AI86" s="13"/>
      <c r="AJ86" s="188">
        <v>1955000</v>
      </c>
      <c r="AK86" s="188">
        <v>1955000</v>
      </c>
      <c r="AL86" s="188">
        <v>1173000</v>
      </c>
      <c r="AM86" s="189"/>
      <c r="AN86" s="188">
        <v>24</v>
      </c>
      <c r="AO86" s="13"/>
      <c r="AP86" s="13"/>
      <c r="AQ86" s="199" t="s">
        <v>433</v>
      </c>
      <c r="AR86" s="192"/>
      <c r="AS86" s="192">
        <v>1040</v>
      </c>
      <c r="AT86" s="192">
        <f t="shared" si="0"/>
        <v>1040</v>
      </c>
      <c r="AU86" s="193">
        <v>76</v>
      </c>
      <c r="AV86" s="199">
        <v>82</v>
      </c>
      <c r="AW86" s="202"/>
      <c r="AX86" s="202">
        <v>60000</v>
      </c>
      <c r="AY86" s="200">
        <v>38779</v>
      </c>
      <c r="AZ86" s="200"/>
      <c r="BA86" s="200"/>
      <c r="BB86" s="13"/>
      <c r="BC86" s="205">
        <v>13816</v>
      </c>
      <c r="BD86" s="205">
        <v>3</v>
      </c>
      <c r="BE86" s="190" t="s">
        <v>786</v>
      </c>
      <c r="BF86" s="199" t="s">
        <v>505</v>
      </c>
    </row>
    <row r="87" spans="1:58" x14ac:dyDescent="0.25">
      <c r="A87" s="4">
        <v>2016</v>
      </c>
      <c r="B87" s="5" t="s">
        <v>633</v>
      </c>
      <c r="C87" s="4" t="s">
        <v>371</v>
      </c>
      <c r="D87" s="4" t="s">
        <v>320</v>
      </c>
      <c r="E87" s="4" t="s">
        <v>171</v>
      </c>
      <c r="F87" s="4" t="s">
        <v>373</v>
      </c>
      <c r="G87" s="4" t="s">
        <v>510</v>
      </c>
      <c r="H87" s="4" t="s">
        <v>372</v>
      </c>
      <c r="I87" s="4" t="s">
        <v>322</v>
      </c>
      <c r="J87" s="4" t="s">
        <v>323</v>
      </c>
      <c r="K87" s="4" t="s">
        <v>324</v>
      </c>
      <c r="L87" s="4" t="s">
        <v>325</v>
      </c>
      <c r="M87" s="4" t="s">
        <v>326</v>
      </c>
      <c r="N87" s="13"/>
      <c r="O87" s="13"/>
      <c r="P87" s="13"/>
      <c r="Q87" s="13"/>
      <c r="R87" s="13"/>
      <c r="S87" s="5"/>
      <c r="T87" s="5" t="s">
        <v>40</v>
      </c>
      <c r="U87" s="5"/>
      <c r="V87" s="13"/>
      <c r="W87" s="13"/>
      <c r="X87" s="13"/>
      <c r="Y87" s="13"/>
      <c r="Z87" s="13"/>
      <c r="AA87" s="13"/>
      <c r="AB87" s="13"/>
      <c r="AC87" s="13"/>
      <c r="AD87" s="13"/>
      <c r="AE87" s="4">
        <v>0</v>
      </c>
      <c r="AF87" s="5"/>
      <c r="AG87" s="5"/>
      <c r="AH87" s="5"/>
      <c r="AI87" s="13"/>
      <c r="AJ87" s="19">
        <v>1254074</v>
      </c>
      <c r="AK87" s="19">
        <v>1254074</v>
      </c>
      <c r="AL87" s="19">
        <v>648000</v>
      </c>
      <c r="AM87" s="116"/>
      <c r="AN87" s="19">
        <v>30</v>
      </c>
      <c r="AO87" s="13"/>
      <c r="AP87" s="13"/>
      <c r="AQ87" s="6" t="s">
        <v>419</v>
      </c>
      <c r="AR87" s="64"/>
      <c r="AS87" s="64">
        <v>600</v>
      </c>
      <c r="AT87" s="68">
        <f t="shared" si="0"/>
        <v>600</v>
      </c>
      <c r="AU87" s="43">
        <v>100</v>
      </c>
      <c r="AV87" s="4">
        <v>90</v>
      </c>
      <c r="AW87" s="58"/>
      <c r="AX87" s="58">
        <v>4</v>
      </c>
      <c r="AY87" s="46">
        <v>11000</v>
      </c>
      <c r="AZ87" s="46"/>
      <c r="BA87" s="46"/>
      <c r="BB87" s="13"/>
      <c r="BC87" s="51">
        <v>1</v>
      </c>
      <c r="BD87" s="51">
        <v>1</v>
      </c>
      <c r="BE87" s="5"/>
      <c r="BF87" s="4" t="s">
        <v>505</v>
      </c>
    </row>
    <row r="88" spans="1:58" x14ac:dyDescent="0.25">
      <c r="A88" s="4">
        <v>2016</v>
      </c>
      <c r="B88" s="5" t="s">
        <v>633</v>
      </c>
      <c r="C88" s="4" t="s">
        <v>349</v>
      </c>
      <c r="D88" s="4" t="s">
        <v>252</v>
      </c>
      <c r="E88" s="4" t="s">
        <v>150</v>
      </c>
      <c r="F88" s="4" t="s">
        <v>146</v>
      </c>
      <c r="G88" s="4" t="s">
        <v>510</v>
      </c>
      <c r="H88" s="4" t="s">
        <v>350</v>
      </c>
      <c r="I88" s="4" t="s">
        <v>255</v>
      </c>
      <c r="J88" s="4" t="s">
        <v>273</v>
      </c>
      <c r="K88" s="4" t="s">
        <v>274</v>
      </c>
      <c r="L88" s="4" t="s">
        <v>275</v>
      </c>
      <c r="M88" s="4" t="s">
        <v>276</v>
      </c>
      <c r="N88" s="13"/>
      <c r="O88" s="13"/>
      <c r="P88" s="13"/>
      <c r="Q88" s="13"/>
      <c r="R88" s="13"/>
      <c r="S88" s="5"/>
      <c r="T88" s="5" t="s">
        <v>40</v>
      </c>
      <c r="U88" s="5"/>
      <c r="V88" s="13"/>
      <c r="W88" s="13"/>
      <c r="X88" s="13"/>
      <c r="Y88" s="13"/>
      <c r="Z88" s="13"/>
      <c r="AA88" s="13"/>
      <c r="AB88" s="13"/>
      <c r="AC88" s="13"/>
      <c r="AD88" s="13"/>
      <c r="AE88" s="4">
        <v>0</v>
      </c>
      <c r="AF88" s="5"/>
      <c r="AG88" s="5"/>
      <c r="AH88" s="5"/>
      <c r="AI88" s="13"/>
      <c r="AJ88" s="19">
        <v>220250</v>
      </c>
      <c r="AK88" s="19">
        <v>220250</v>
      </c>
      <c r="AL88" s="19">
        <v>106776</v>
      </c>
      <c r="AM88" s="116"/>
      <c r="AN88" s="19">
        <v>70</v>
      </c>
      <c r="AO88" s="13"/>
      <c r="AP88" s="13"/>
      <c r="AQ88" s="6" t="s">
        <v>419</v>
      </c>
      <c r="AR88" s="64">
        <v>360</v>
      </c>
      <c r="AS88" s="64"/>
      <c r="AT88" s="68">
        <f t="shared" si="0"/>
        <v>360</v>
      </c>
      <c r="AU88" s="43">
        <v>79</v>
      </c>
      <c r="AV88" s="4">
        <v>80</v>
      </c>
      <c r="AW88" s="58">
        <v>1360</v>
      </c>
      <c r="AX88" s="58"/>
      <c r="AY88" s="46"/>
      <c r="AZ88" s="46">
        <v>1155</v>
      </c>
      <c r="BA88" s="46">
        <v>1170</v>
      </c>
      <c r="BB88" s="13"/>
      <c r="BC88" s="51">
        <v>140</v>
      </c>
      <c r="BD88" s="51">
        <v>4</v>
      </c>
      <c r="BE88" s="5"/>
      <c r="BF88" s="4" t="s">
        <v>512</v>
      </c>
    </row>
    <row r="89" spans="1:58" x14ac:dyDescent="0.25">
      <c r="A89" s="4">
        <v>2016</v>
      </c>
      <c r="B89" s="5" t="s">
        <v>633</v>
      </c>
      <c r="C89" s="4" t="s">
        <v>352</v>
      </c>
      <c r="D89" s="4" t="s">
        <v>252</v>
      </c>
      <c r="E89" s="4" t="s">
        <v>150</v>
      </c>
      <c r="F89" s="4" t="s">
        <v>146</v>
      </c>
      <c r="G89" s="4" t="s">
        <v>192</v>
      </c>
      <c r="H89" s="4" t="s">
        <v>353</v>
      </c>
      <c r="I89" s="4" t="s">
        <v>255</v>
      </c>
      <c r="J89" s="4" t="s">
        <v>273</v>
      </c>
      <c r="K89" s="4" t="s">
        <v>274</v>
      </c>
      <c r="L89" s="4" t="s">
        <v>275</v>
      </c>
      <c r="M89" s="4" t="s">
        <v>276</v>
      </c>
      <c r="N89" s="13"/>
      <c r="O89" s="13"/>
      <c r="P89" s="13"/>
      <c r="Q89" s="13"/>
      <c r="R89" s="13"/>
      <c r="S89" s="5"/>
      <c r="T89" s="5" t="s">
        <v>40</v>
      </c>
      <c r="U89" s="5"/>
      <c r="V89" s="13"/>
      <c r="W89" s="13"/>
      <c r="X89" s="13"/>
      <c r="Y89" s="13"/>
      <c r="Z89" s="13"/>
      <c r="AA89" s="13"/>
      <c r="AB89" s="13"/>
      <c r="AC89" s="13"/>
      <c r="AD89" s="13"/>
      <c r="AE89" s="4">
        <v>0</v>
      </c>
      <c r="AF89" s="5"/>
      <c r="AG89" s="5"/>
      <c r="AH89" s="5"/>
      <c r="AI89" s="13"/>
      <c r="AJ89" s="19">
        <v>186000</v>
      </c>
      <c r="AK89" s="19">
        <v>186000</v>
      </c>
      <c r="AL89" s="19">
        <v>79266</v>
      </c>
      <c r="AM89" s="116"/>
      <c r="AN89" s="19">
        <v>70</v>
      </c>
      <c r="AO89" s="13"/>
      <c r="AP89" s="13"/>
      <c r="AQ89" s="6" t="s">
        <v>419</v>
      </c>
      <c r="AR89" s="64">
        <v>262</v>
      </c>
      <c r="AS89" s="64"/>
      <c r="AT89" s="68">
        <f t="shared" si="0"/>
        <v>262</v>
      </c>
      <c r="AU89" s="43">
        <v>79</v>
      </c>
      <c r="AV89" s="4">
        <v>80</v>
      </c>
      <c r="AW89" s="58">
        <v>0.52</v>
      </c>
      <c r="AX89" s="58"/>
      <c r="AY89" s="46"/>
      <c r="AZ89" s="46">
        <v>588</v>
      </c>
      <c r="BA89" s="46">
        <v>745</v>
      </c>
      <c r="BB89" s="13"/>
      <c r="BC89" s="51">
        <v>90</v>
      </c>
      <c r="BD89" s="51">
        <v>2</v>
      </c>
      <c r="BE89" s="5"/>
      <c r="BF89" s="4" t="s">
        <v>512</v>
      </c>
    </row>
    <row r="90" spans="1:58" x14ac:dyDescent="0.25">
      <c r="A90" s="4">
        <v>2016</v>
      </c>
      <c r="B90" s="5" t="s">
        <v>633</v>
      </c>
      <c r="C90" s="4" t="s">
        <v>354</v>
      </c>
      <c r="D90" s="4" t="s">
        <v>195</v>
      </c>
      <c r="E90" s="4" t="s">
        <v>59</v>
      </c>
      <c r="F90" s="4" t="s">
        <v>356</v>
      </c>
      <c r="G90" s="4" t="s">
        <v>192</v>
      </c>
      <c r="H90" s="4" t="s">
        <v>355</v>
      </c>
      <c r="I90" s="4" t="s">
        <v>197</v>
      </c>
      <c r="J90" s="4" t="s">
        <v>330</v>
      </c>
      <c r="K90" s="4" t="s">
        <v>331</v>
      </c>
      <c r="L90" s="4" t="s">
        <v>513</v>
      </c>
      <c r="M90" s="4" t="s">
        <v>514</v>
      </c>
      <c r="N90" s="13"/>
      <c r="O90" s="13"/>
      <c r="P90" s="13"/>
      <c r="Q90" s="13"/>
      <c r="R90" s="13"/>
      <c r="S90" s="5"/>
      <c r="T90" s="5" t="s">
        <v>40</v>
      </c>
      <c r="U90" s="5"/>
      <c r="V90" s="13"/>
      <c r="W90" s="13"/>
      <c r="X90" s="13"/>
      <c r="Y90" s="13"/>
      <c r="Z90" s="13"/>
      <c r="AA90" s="13"/>
      <c r="AB90" s="13"/>
      <c r="AC90" s="13"/>
      <c r="AD90" s="13"/>
      <c r="AE90" s="4">
        <v>0</v>
      </c>
      <c r="AF90" s="5"/>
      <c r="AG90" s="5"/>
      <c r="AH90" s="5"/>
      <c r="AI90" s="13"/>
      <c r="AJ90" s="19">
        <v>8015346.8700000001</v>
      </c>
      <c r="AK90" s="19">
        <v>4558803.3600000003</v>
      </c>
      <c r="AL90" s="19">
        <v>3024561</v>
      </c>
      <c r="AM90" s="116"/>
      <c r="AN90" s="19">
        <v>58</v>
      </c>
      <c r="AO90" s="13"/>
      <c r="AP90" s="13"/>
      <c r="AQ90" s="6" t="s">
        <v>419</v>
      </c>
      <c r="AR90" s="64">
        <v>5555</v>
      </c>
      <c r="AS90" s="64"/>
      <c r="AT90" s="68">
        <f t="shared" si="0"/>
        <v>5555</v>
      </c>
      <c r="AU90" s="43">
        <v>69</v>
      </c>
      <c r="AV90" s="4">
        <v>92</v>
      </c>
      <c r="AW90" s="58">
        <v>13320</v>
      </c>
      <c r="AX90" s="58"/>
      <c r="AY90" s="46"/>
      <c r="AZ90" s="46">
        <v>15732</v>
      </c>
      <c r="BA90" s="46">
        <v>21017</v>
      </c>
      <c r="BB90" s="13"/>
      <c r="BC90" s="51">
        <v>1751</v>
      </c>
      <c r="BD90" s="51">
        <v>19</v>
      </c>
      <c r="BE90" s="5"/>
      <c r="BF90" s="4" t="s">
        <v>512</v>
      </c>
    </row>
    <row r="91" spans="1:58" x14ac:dyDescent="0.25">
      <c r="A91" s="4">
        <v>2016</v>
      </c>
      <c r="B91" s="5" t="s">
        <v>633</v>
      </c>
      <c r="C91" s="4" t="s">
        <v>357</v>
      </c>
      <c r="D91" s="4" t="s">
        <v>215</v>
      </c>
      <c r="E91" s="4" t="s">
        <v>144</v>
      </c>
      <c r="F91" s="4" t="s">
        <v>196</v>
      </c>
      <c r="G91" s="4" t="s">
        <v>509</v>
      </c>
      <c r="H91" s="4" t="s">
        <v>358</v>
      </c>
      <c r="I91" s="4" t="s">
        <v>217</v>
      </c>
      <c r="J91" s="4" t="s">
        <v>515</v>
      </c>
      <c r="K91" s="4" t="s">
        <v>516</v>
      </c>
      <c r="L91" s="4" t="s">
        <v>517</v>
      </c>
      <c r="M91" s="4" t="s">
        <v>518</v>
      </c>
      <c r="N91" s="13"/>
      <c r="O91" s="13"/>
      <c r="P91" s="13"/>
      <c r="Q91" s="13"/>
      <c r="R91" s="13"/>
      <c r="S91" s="5"/>
      <c r="T91" s="5" t="s">
        <v>40</v>
      </c>
      <c r="U91" s="5"/>
      <c r="V91" s="13"/>
      <c r="W91" s="13"/>
      <c r="X91" s="13"/>
      <c r="Y91" s="13"/>
      <c r="Z91" s="13"/>
      <c r="AA91" s="13"/>
      <c r="AB91" s="13"/>
      <c r="AC91" s="13"/>
      <c r="AD91" s="13"/>
      <c r="AE91" s="4">
        <v>0</v>
      </c>
      <c r="AF91" s="5"/>
      <c r="AG91" s="5"/>
      <c r="AH91" s="5"/>
      <c r="AI91" s="13"/>
      <c r="AJ91" s="19">
        <v>133500</v>
      </c>
      <c r="AK91" s="19">
        <v>133500</v>
      </c>
      <c r="AL91" s="19">
        <v>17190</v>
      </c>
      <c r="AM91" s="116"/>
      <c r="AN91" s="19">
        <v>70</v>
      </c>
      <c r="AO91" s="13"/>
      <c r="AP91" s="13"/>
      <c r="AQ91" s="6" t="s">
        <v>419</v>
      </c>
      <c r="AR91" s="64">
        <v>265</v>
      </c>
      <c r="AS91" s="64"/>
      <c r="AT91" s="68">
        <f t="shared" si="0"/>
        <v>265</v>
      </c>
      <c r="AU91" s="43">
        <v>95</v>
      </c>
      <c r="AV91" s="4">
        <v>95</v>
      </c>
      <c r="AW91" s="58">
        <v>1400</v>
      </c>
      <c r="AX91" s="58"/>
      <c r="AY91" s="46"/>
      <c r="AZ91" s="46">
        <v>1200</v>
      </c>
      <c r="BA91" s="46">
        <v>1263</v>
      </c>
      <c r="BB91" s="13"/>
      <c r="BC91" s="51">
        <v>100</v>
      </c>
      <c r="BD91" s="51">
        <v>9</v>
      </c>
      <c r="BE91" s="5"/>
      <c r="BF91" s="4" t="s">
        <v>512</v>
      </c>
    </row>
    <row r="92" spans="1:58" x14ac:dyDescent="0.25">
      <c r="A92" s="4">
        <v>2016</v>
      </c>
      <c r="B92" s="5" t="s">
        <v>633</v>
      </c>
      <c r="C92" s="4" t="s">
        <v>359</v>
      </c>
      <c r="D92" s="4" t="s">
        <v>320</v>
      </c>
      <c r="E92" s="4" t="s">
        <v>171</v>
      </c>
      <c r="F92" s="4" t="s">
        <v>361</v>
      </c>
      <c r="G92" s="4" t="s">
        <v>510</v>
      </c>
      <c r="H92" s="4" t="s">
        <v>360</v>
      </c>
      <c r="I92" s="4" t="s">
        <v>322</v>
      </c>
      <c r="J92" s="4" t="s">
        <v>519</v>
      </c>
      <c r="K92" s="4" t="s">
        <v>520</v>
      </c>
      <c r="L92" s="4" t="s">
        <v>521</v>
      </c>
      <c r="M92" s="4" t="s">
        <v>522</v>
      </c>
      <c r="N92" s="13"/>
      <c r="O92" s="13"/>
      <c r="P92" s="13"/>
      <c r="Q92" s="13"/>
      <c r="R92" s="13"/>
      <c r="S92" s="5"/>
      <c r="T92" s="5" t="s">
        <v>40</v>
      </c>
      <c r="U92" s="5"/>
      <c r="V92" s="13"/>
      <c r="W92" s="13"/>
      <c r="X92" s="13"/>
      <c r="Y92" s="13"/>
      <c r="Z92" s="13"/>
      <c r="AA92" s="13"/>
      <c r="AB92" s="13"/>
      <c r="AC92" s="13"/>
      <c r="AD92" s="13"/>
      <c r="AE92" s="4">
        <v>0</v>
      </c>
      <c r="AF92" s="5"/>
      <c r="AG92" s="5"/>
      <c r="AH92" s="5"/>
      <c r="AI92" s="13"/>
      <c r="AJ92" s="19">
        <v>943500</v>
      </c>
      <c r="AK92" s="19">
        <v>943500</v>
      </c>
      <c r="AL92" s="19">
        <v>405750</v>
      </c>
      <c r="AM92" s="116"/>
      <c r="AN92" s="19">
        <v>56</v>
      </c>
      <c r="AO92" s="13"/>
      <c r="AP92" s="13"/>
      <c r="AQ92" s="6" t="s">
        <v>419</v>
      </c>
      <c r="AR92" s="64">
        <v>1390</v>
      </c>
      <c r="AS92" s="64"/>
      <c r="AT92" s="68">
        <f t="shared" si="0"/>
        <v>1390</v>
      </c>
      <c r="AU92" s="43">
        <v>50</v>
      </c>
      <c r="AV92" s="4">
        <v>90</v>
      </c>
      <c r="AW92" s="58">
        <v>1850</v>
      </c>
      <c r="AX92" s="58"/>
      <c r="AY92" s="46"/>
      <c r="AZ92" s="46">
        <v>1540</v>
      </c>
      <c r="BA92" s="46">
        <v>3080</v>
      </c>
      <c r="BB92" s="13"/>
      <c r="BC92" s="51">
        <v>660</v>
      </c>
      <c r="BD92" s="51">
        <v>11</v>
      </c>
      <c r="BE92" s="5"/>
      <c r="BF92" s="4" t="s">
        <v>505</v>
      </c>
    </row>
    <row r="93" spans="1:58" x14ac:dyDescent="0.25">
      <c r="A93" s="4">
        <v>2016</v>
      </c>
      <c r="B93" s="5" t="s">
        <v>633</v>
      </c>
      <c r="C93" s="4" t="s">
        <v>362</v>
      </c>
      <c r="D93" s="4" t="s">
        <v>320</v>
      </c>
      <c r="E93" s="4" t="s">
        <v>171</v>
      </c>
      <c r="F93" s="4" t="s">
        <v>364</v>
      </c>
      <c r="G93" s="4" t="s">
        <v>192</v>
      </c>
      <c r="H93" s="4" t="s">
        <v>363</v>
      </c>
      <c r="I93" s="4" t="s">
        <v>322</v>
      </c>
      <c r="J93" s="4" t="s">
        <v>323</v>
      </c>
      <c r="K93" s="4" t="s">
        <v>324</v>
      </c>
      <c r="L93" s="4" t="s">
        <v>523</v>
      </c>
      <c r="M93" s="4" t="s">
        <v>524</v>
      </c>
      <c r="N93" s="13"/>
      <c r="O93" s="13"/>
      <c r="P93" s="13"/>
      <c r="Q93" s="13"/>
      <c r="R93" s="13"/>
      <c r="S93" s="5"/>
      <c r="T93" s="5" t="s">
        <v>40</v>
      </c>
      <c r="U93" s="5"/>
      <c r="V93" s="13"/>
      <c r="W93" s="13"/>
      <c r="X93" s="13"/>
      <c r="Y93" s="13"/>
      <c r="Z93" s="13"/>
      <c r="AA93" s="13"/>
      <c r="AB93" s="13"/>
      <c r="AC93" s="13"/>
      <c r="AD93" s="13"/>
      <c r="AE93" s="4">
        <v>0</v>
      </c>
      <c r="AF93" s="5"/>
      <c r="AG93" s="5"/>
      <c r="AH93" s="5"/>
      <c r="AI93" s="13"/>
      <c r="AJ93" s="19">
        <v>230212</v>
      </c>
      <c r="AK93" s="19">
        <v>207291</v>
      </c>
      <c r="AL93" s="19">
        <v>99320</v>
      </c>
      <c r="AM93" s="116"/>
      <c r="AN93" s="19">
        <v>66</v>
      </c>
      <c r="AO93" s="13"/>
      <c r="AP93" s="13"/>
      <c r="AQ93" s="6" t="s">
        <v>419</v>
      </c>
      <c r="AR93" s="64">
        <v>260</v>
      </c>
      <c r="AS93" s="64"/>
      <c r="AT93" s="68">
        <f t="shared" si="0"/>
        <v>260</v>
      </c>
      <c r="AU93" s="43">
        <v>79</v>
      </c>
      <c r="AV93" s="4">
        <v>85</v>
      </c>
      <c r="AW93" s="58">
        <v>2</v>
      </c>
      <c r="AX93" s="58"/>
      <c r="AY93" s="46"/>
      <c r="AZ93" s="46">
        <v>2619</v>
      </c>
      <c r="BA93" s="46">
        <v>3330</v>
      </c>
      <c r="BB93" s="13"/>
      <c r="BC93" s="51">
        <v>315</v>
      </c>
      <c r="BD93" s="51">
        <v>1</v>
      </c>
      <c r="BE93" s="5"/>
      <c r="BF93" s="4" t="s">
        <v>505</v>
      </c>
    </row>
    <row r="94" spans="1:58" x14ac:dyDescent="0.25">
      <c r="I94" s="2"/>
      <c r="J94" s="2"/>
      <c r="K94" s="2"/>
      <c r="L94" s="2"/>
      <c r="M94" s="2"/>
      <c r="S94" s="2"/>
      <c r="T94" s="2"/>
      <c r="U94" s="2"/>
      <c r="AE94" s="2"/>
      <c r="AF94" s="2"/>
      <c r="AG94" s="2"/>
      <c r="AH94" s="2"/>
      <c r="AJ94" s="21"/>
      <c r="AK94" s="21"/>
      <c r="AL94" s="21"/>
      <c r="AM94" s="117"/>
      <c r="AN94" s="21"/>
      <c r="AQ94" s="2"/>
      <c r="AR94" s="63"/>
      <c r="AS94" s="63"/>
      <c r="AT94" s="63"/>
      <c r="AU94" s="44"/>
      <c r="AV94" s="2"/>
      <c r="AW94" s="67"/>
      <c r="AX94" s="67"/>
      <c r="AY94" s="49"/>
      <c r="AZ94" s="49"/>
      <c r="BA94" s="49"/>
      <c r="BC94" s="53"/>
      <c r="BD94" s="53"/>
      <c r="BE94" s="2"/>
      <c r="BF94" s="2"/>
    </row>
  </sheetData>
  <mergeCells count="1">
    <mergeCell ref="AI12:AI13"/>
  </mergeCells>
  <conditionalFormatting sqref="C86:C93">
    <cfRule type="duplicateValues" dxfId="13" priority="2"/>
  </conditionalFormatting>
  <conditionalFormatting sqref="C77:C85">
    <cfRule type="duplicateValues" dxfId="12" priority="1"/>
  </conditionalFormatting>
  <pageMargins left="0.7" right="0.7" top="0.75" bottom="0.75" header="0.3" footer="0.3"/>
  <legacyDrawing r:id="rId1"/>
  <extLst>
    <ext xmlns:x14="http://schemas.microsoft.com/office/spreadsheetml/2009/9/main" uri="{CCE6A557-97BC-4b89-ADB6-D9C93CAAB3DF}">
      <x14:dataValidations xmlns:xm="http://schemas.microsoft.com/office/excel/2006/main" count="9">
        <x14:dataValidation type="list" allowBlank="1" showInputMessage="1" showErrorMessage="1">
          <x14:formula1>
            <xm:f>'Ref listes'!$E$2:$E$4</xm:f>
          </x14:formula1>
          <xm:sqref>R1:R64</xm:sqref>
        </x14:dataValidation>
        <x14:dataValidation type="list" allowBlank="1" showInputMessage="1" showErrorMessage="1">
          <x14:formula1>
            <xm:f>'Ref listes'!$A$2:$A$19</xm:f>
          </x14:formula1>
          <xm:sqref>S1:S94</xm:sqref>
        </x14:dataValidation>
        <x14:dataValidation type="list" allowBlank="1" showInputMessage="1" showErrorMessage="1">
          <x14:formula1>
            <xm:f>'Ref listes'!$K$2:$K$4</xm:f>
          </x14:formula1>
          <xm:sqref>V1:V65</xm:sqref>
        </x14:dataValidation>
        <x14:dataValidation type="list" allowBlank="1" showInputMessage="1" showErrorMessage="1">
          <x14:formula1>
            <xm:f>'Ref listes'!$G$2:$G$8</xm:f>
          </x14:formula1>
          <xm:sqref>T1:T94</xm:sqref>
        </x14:dataValidation>
        <x14:dataValidation type="list" allowBlank="1" showInputMessage="1" showErrorMessage="1">
          <x14:formula1>
            <xm:f>'Ref listes'!$C$2:$C$28</xm:f>
          </x14:formula1>
          <xm:sqref>I1:I65 I71</xm:sqref>
        </x14:dataValidation>
        <x14:dataValidation type="list" allowBlank="1" showInputMessage="1" showErrorMessage="1">
          <x14:formula1>
            <xm:f>'Ref listes'!$O$2:$O$6</xm:f>
          </x14:formula1>
          <xm:sqref>X1:X65</xm:sqref>
        </x14:dataValidation>
        <x14:dataValidation type="list" allowBlank="1" showInputMessage="1" showErrorMessage="1">
          <x14:formula1>
            <xm:f>'Ref listes'!$M$2:$M$3</xm:f>
          </x14:formula1>
          <xm:sqref>AQ1 AQ66:AQ94</xm:sqref>
        </x14:dataValidation>
        <x14:dataValidation type="list" allowBlank="1" showInputMessage="1" showErrorMessage="1">
          <x14:formula1>
            <xm:f>'Ref listes'!$I$2:$I$3</xm:f>
          </x14:formula1>
          <xm:sqref>BF1 BF66:BF94</xm:sqref>
        </x14:dataValidation>
        <x14:dataValidation type="list" allowBlank="1" showInputMessage="1" showErrorMessage="1">
          <x14:formula1>
            <xm:f>'Ref listes'!$C$5:$C$28</xm:f>
          </x14:formula1>
          <xm:sqref>I72:I94 I66:I70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2:H36"/>
  <sheetViews>
    <sheetView topLeftCell="E13" workbookViewId="0">
      <selection activeCell="B9" sqref="B9"/>
    </sheetView>
  </sheetViews>
  <sheetFormatPr baseColWidth="10" defaultRowHeight="15" x14ac:dyDescent="0.25"/>
  <cols>
    <col min="1" max="1" width="21" customWidth="1"/>
    <col min="2" max="2" width="32.5703125" bestFit="1" customWidth="1"/>
    <col min="3" max="3" width="32.140625" customWidth="1"/>
    <col min="4" max="4" width="26.140625" customWidth="1"/>
    <col min="5" max="5" width="33.5703125" customWidth="1"/>
    <col min="6" max="6" width="33.140625" customWidth="1"/>
    <col min="7" max="7" width="27.28515625" customWidth="1"/>
    <col min="8" max="8" width="44.7109375" customWidth="1"/>
    <col min="9" max="9" width="27.7109375" customWidth="1"/>
    <col min="10" max="10" width="28.28515625" bestFit="1" customWidth="1"/>
  </cols>
  <sheetData>
    <row r="2" spans="1:8" x14ac:dyDescent="0.25">
      <c r="A2" s="70" t="s">
        <v>632</v>
      </c>
      <c r="B2" t="s">
        <v>671</v>
      </c>
    </row>
    <row r="3" spans="1:8" x14ac:dyDescent="0.25">
      <c r="A3" s="70" t="s">
        <v>172</v>
      </c>
      <c r="B3" t="s">
        <v>671</v>
      </c>
    </row>
    <row r="4" spans="1:8" x14ac:dyDescent="0.25">
      <c r="A4" s="70" t="s">
        <v>176</v>
      </c>
      <c r="B4" t="s">
        <v>671</v>
      </c>
    </row>
    <row r="6" spans="1:8" x14ac:dyDescent="0.25">
      <c r="A6" s="70" t="s">
        <v>672</v>
      </c>
      <c r="B6" t="s">
        <v>674</v>
      </c>
      <c r="C6" t="s">
        <v>679</v>
      </c>
      <c r="D6" t="s">
        <v>680</v>
      </c>
      <c r="E6" t="s">
        <v>681</v>
      </c>
      <c r="F6" t="s">
        <v>683</v>
      </c>
      <c r="G6" t="s">
        <v>682</v>
      </c>
      <c r="H6" t="s">
        <v>684</v>
      </c>
    </row>
    <row r="7" spans="1:8" x14ac:dyDescent="0.25">
      <c r="A7" s="71">
        <v>2015</v>
      </c>
      <c r="B7" s="72">
        <v>50537735.600000001</v>
      </c>
      <c r="C7" s="72">
        <v>23631935</v>
      </c>
      <c r="D7" s="72"/>
      <c r="E7" s="72">
        <v>61167084.369999997</v>
      </c>
      <c r="F7" s="72">
        <v>47875199</v>
      </c>
      <c r="G7" s="72">
        <v>17417303</v>
      </c>
      <c r="H7" s="25">
        <v>245416</v>
      </c>
    </row>
    <row r="8" spans="1:8" x14ac:dyDescent="0.25">
      <c r="A8" s="71">
        <v>2016</v>
      </c>
      <c r="B8" s="72">
        <v>23979673.050000001</v>
      </c>
      <c r="C8" s="72">
        <v>20395445.460000001</v>
      </c>
      <c r="D8" s="72">
        <v>4109651.1999999997</v>
      </c>
      <c r="E8" s="72">
        <v>82102227.719999999</v>
      </c>
      <c r="F8" s="72">
        <v>50936198.039999999</v>
      </c>
      <c r="G8" s="72">
        <v>27186653</v>
      </c>
      <c r="H8" s="25">
        <v>483443</v>
      </c>
    </row>
    <row r="9" spans="1:8" x14ac:dyDescent="0.25">
      <c r="A9" s="71">
        <v>2017</v>
      </c>
      <c r="B9" s="72">
        <v>52264694.620000005</v>
      </c>
      <c r="C9" s="72">
        <v>46799208.619999997</v>
      </c>
      <c r="D9" s="72">
        <v>5761314</v>
      </c>
      <c r="E9" s="72">
        <v>168333762.03048</v>
      </c>
      <c r="F9" s="72">
        <v>103091567.49864</v>
      </c>
      <c r="G9" s="72">
        <v>38026379.399999999</v>
      </c>
      <c r="H9" s="25">
        <v>440664</v>
      </c>
    </row>
    <row r="10" spans="1:8" x14ac:dyDescent="0.25">
      <c r="A10" s="71" t="s">
        <v>673</v>
      </c>
      <c r="B10" s="72">
        <v>126782103.27000001</v>
      </c>
      <c r="C10" s="72">
        <v>90826589.079999998</v>
      </c>
      <c r="D10" s="72">
        <v>9870965.1999999993</v>
      </c>
      <c r="E10" s="72">
        <v>311603074.12048</v>
      </c>
      <c r="F10" s="72">
        <v>201902964.53863999</v>
      </c>
      <c r="G10" s="72">
        <v>82630335.400000006</v>
      </c>
      <c r="H10" s="25">
        <v>1169523</v>
      </c>
    </row>
    <row r="13" spans="1:8" ht="25.5" x14ac:dyDescent="0.25">
      <c r="A13" s="74" t="s">
        <v>678</v>
      </c>
      <c r="B13" s="74" t="s">
        <v>687</v>
      </c>
      <c r="C13" s="74" t="s">
        <v>686</v>
      </c>
      <c r="D13" s="74" t="s">
        <v>688</v>
      </c>
      <c r="E13" s="74" t="s">
        <v>501</v>
      </c>
    </row>
    <row r="14" spans="1:8" s="1" customFormat="1" x14ac:dyDescent="0.25">
      <c r="A14" s="79">
        <f>$A$7</f>
        <v>2015</v>
      </c>
      <c r="B14" s="80">
        <f>((GETPIVOTDATA("Somme de Coût de l'opération (CF)",$A$6,"Exercice d'engagement juridique",2015)+GETPIVOTDATA("Somme de Coût de l'opération (RES)",$A$6,"Exercice d'engagement juridique",2015))/1000)</f>
        <v>111704.81997</v>
      </c>
      <c r="C14" s="81">
        <f>(GETPIVOTDATA("Somme de Dépenses éligibles (CF)",$A$6,"Exercice d'engagement juridique",2015)+GETPIVOTDATA("Somme de Dépenses éligibles (RES)",$A$6,"Exercice d'engagement juridique",2015))/1000</f>
        <v>71507.134000000005</v>
      </c>
      <c r="D14" s="81">
        <f>(GETPIVOTDATA("Somme de Aide ADEME (CF)",$A$6,"Exercice d'engagement juridique",2015)+GETPIVOTDATA("Somme de Aide ADEME (RES)",$A$6,"Exercice d'engagement juridique",2015))/1000</f>
        <v>17417.303</v>
      </c>
      <c r="E14" s="78">
        <f>GETPIVOTDATA("Somme de Quantité de chaleur valorisée (MWh)",$A$6,"Exercice d'engagement juridique",2015)</f>
        <v>245416</v>
      </c>
    </row>
    <row r="15" spans="1:8" s="1" customFormat="1" x14ac:dyDescent="0.25">
      <c r="A15" s="77">
        <f>$A$8</f>
        <v>2016</v>
      </c>
      <c r="B15" s="80">
        <f>(GETPIVOTDATA("Somme de Coût de l'opération (CF)",$A$6,"Exercice d'engagement juridique",2016)+GETPIVOTDATA("Somme de Coût de l'opération (RES)",$A$6,"Exercice d'engagement juridique",2016))/1000</f>
        <v>106081.90076999999</v>
      </c>
      <c r="C15" s="81">
        <f>(GETPIVOTDATA("Somme de Dépenses éligibles (CF)",$A$6,"Exercice d'engagement juridique",2016)+GETPIVOTDATA("Somme de Dépenses éligibles (RES)",$A$6,"Exercice d'engagement juridique",2016))/1000</f>
        <v>71331.643500000006</v>
      </c>
      <c r="D15" s="81">
        <f>(GETPIVOTDATA("Somme de Aide ADEME (CF)",$A$6,"Exercice d'engagement juridique",2016)+GETPIVOTDATA("Somme de Aide ADEME (RES)",$A$6,"Exercice d'engagement juridique",2016))/1000</f>
        <v>31296.304199999999</v>
      </c>
      <c r="E15" s="78">
        <f>GETPIVOTDATA("Somme de Quantité de chaleur valorisée (MWh)",$A$6,"Exercice d'engagement juridique",2016)</f>
        <v>483443</v>
      </c>
    </row>
    <row r="16" spans="1:8" s="1" customFormat="1" x14ac:dyDescent="0.25">
      <c r="A16" s="77">
        <f>$A$9</f>
        <v>2017</v>
      </c>
      <c r="B16" s="80">
        <f>(GETPIVOTDATA("Somme de Coût de l'opération (CF)",$A$6,"Exercice d'engagement juridique",2017)+GETPIVOTDATA("Somme de Coût de l'opération (RES)",$A$6,"Exercice d'engagement juridique",2017))/1000</f>
        <v>220598.45665047999</v>
      </c>
      <c r="C16" s="81">
        <f>(GETPIVOTDATA("Somme de Dépenses éligibles (CF)",$A$6,"Exercice d'engagement juridique",2017)+GETPIVOTDATA("Somme de Dépenses éligibles (RES)",$A$6,"Exercice d'engagement juridique",2017))/1000</f>
        <v>149890.77611864</v>
      </c>
      <c r="D16" s="81">
        <f>(GETPIVOTDATA("Somme de Aide ADEME (CF)",$A$6,"Exercice d'engagement juridique",2017)+GETPIVOTDATA("Somme de Aide ADEME (RES)",$A$6,"Exercice d'engagement juridique",2017))/1000</f>
        <v>43787.693399999996</v>
      </c>
      <c r="E16" s="78">
        <f>GETPIVOTDATA("Somme de Quantité de chaleur valorisée (MWh)",$A$6,"Exercice d'engagement juridique",2017)</f>
        <v>440664</v>
      </c>
    </row>
    <row r="17" spans="1:5" s="75" customFormat="1" x14ac:dyDescent="0.25">
      <c r="A17" s="76" t="s">
        <v>685</v>
      </c>
      <c r="B17" s="82">
        <f>SUM(B14:B16)</f>
        <v>438385.17739047995</v>
      </c>
      <c r="C17" s="83">
        <f>SUM(C14:C16)</f>
        <v>292729.55361864006</v>
      </c>
      <c r="D17" s="83">
        <f>SUM(D14:D16)</f>
        <v>92501.300599999988</v>
      </c>
      <c r="E17" s="84">
        <f>SUM(E14:E16)</f>
        <v>1169523</v>
      </c>
    </row>
    <row r="20" spans="1:5" ht="25.5" x14ac:dyDescent="0.25">
      <c r="B20" s="74" t="s">
        <v>678</v>
      </c>
      <c r="C20" s="74" t="s">
        <v>687</v>
      </c>
      <c r="D20" s="74" t="s">
        <v>686</v>
      </c>
      <c r="E20" s="74" t="s">
        <v>688</v>
      </c>
    </row>
    <row r="21" spans="1:5" x14ac:dyDescent="0.25">
      <c r="A21" s="296" t="s">
        <v>689</v>
      </c>
      <c r="B21" s="79">
        <f>$A$7</f>
        <v>2015</v>
      </c>
      <c r="C21" s="80">
        <f>((GETPIVOTDATA("Somme de Coût de l'opération (CF)",$A$6,"Exercice d'engagement juridique",2015)+GETPIVOTDATA("Somme de Coût de l'opération (RES)",$A$6,"Exercice d'engagement juridique",2015))/1000)</f>
        <v>111704.81997</v>
      </c>
      <c r="D21" s="81">
        <f>(GETPIVOTDATA("Somme de Dépenses éligibles (CF)",$A$6,"Exercice d'engagement juridique",2015)+GETPIVOTDATA("Somme de Dépenses éligibles (RES)",$A$6,"Exercice d'engagement juridique",2015))/1000</f>
        <v>71507.134000000005</v>
      </c>
      <c r="E21" s="81">
        <f>(GETPIVOTDATA("Somme de Aide ADEME (CF)",$A$6,"Exercice d'engagement juridique",2015)+GETPIVOTDATA("Somme de Aide ADEME (RES)",$A$6,"Exercice d'engagement juridique",2015))/1000</f>
        <v>17417.303</v>
      </c>
    </row>
    <row r="22" spans="1:5" x14ac:dyDescent="0.25">
      <c r="A22" s="296"/>
      <c r="B22" s="77">
        <f>$A$8</f>
        <v>2016</v>
      </c>
      <c r="C22" s="80">
        <f>(GETPIVOTDATA("Somme de Coût de l'opération (CF)",$A$6,"Exercice d'engagement juridique",2016)+GETPIVOTDATA("Somme de Coût de l'opération (RES)",$A$6,"Exercice d'engagement juridique",2016))/1000</f>
        <v>106081.90076999999</v>
      </c>
      <c r="D22" s="81">
        <f>(GETPIVOTDATA("Somme de Dépenses éligibles (CF)",$A$6,"Exercice d'engagement juridique",2016)+GETPIVOTDATA("Somme de Dépenses éligibles (RES)",$A$6,"Exercice d'engagement juridique",2016))/1000</f>
        <v>71331.643500000006</v>
      </c>
      <c r="E22" s="81">
        <f>(GETPIVOTDATA("Somme de Aide ADEME (CF)",$A$6,"Exercice d'engagement juridique",2016)+GETPIVOTDATA("Somme de Aide ADEME (RES)",$A$6,"Exercice d'engagement juridique",2016))/1000</f>
        <v>31296.304199999999</v>
      </c>
    </row>
    <row r="23" spans="1:5" x14ac:dyDescent="0.25">
      <c r="A23" s="296"/>
      <c r="B23" s="77">
        <f>$A$9</f>
        <v>2017</v>
      </c>
      <c r="C23" s="80">
        <f>(GETPIVOTDATA("Somme de Coût de l'opération (CF)",$A$6,"Exercice d'engagement juridique",2017)+GETPIVOTDATA("Somme de Coût de l'opération (RES)",$A$6,"Exercice d'engagement juridique",2017))/1000</f>
        <v>220598.45665047999</v>
      </c>
      <c r="D23" s="81">
        <f>(GETPIVOTDATA("Somme de Dépenses éligibles (CF)",$A$6,"Exercice d'engagement juridique",2017)+GETPIVOTDATA("Somme de Dépenses éligibles (RES)",$A$6,"Exercice d'engagement juridique",2017))/1000</f>
        <v>149890.77611864</v>
      </c>
      <c r="E23" s="81">
        <f>(GETPIVOTDATA("Somme de Aide ADEME (CF)",$A$6,"Exercice d'engagement juridique",2017)+GETPIVOTDATA("Somme de Aide ADEME (RES)",$A$6,"Exercice d'engagement juridique",2017))/1000</f>
        <v>43787.693399999996</v>
      </c>
    </row>
    <row r="24" spans="1:5" x14ac:dyDescent="0.25">
      <c r="A24" s="296"/>
      <c r="B24" s="76" t="s">
        <v>685</v>
      </c>
      <c r="C24" s="82">
        <f>SUM(C21:C23)</f>
        <v>438385.17739047995</v>
      </c>
      <c r="D24" s="83">
        <f>SUM(D21:D23)</f>
        <v>292729.55361864006</v>
      </c>
      <c r="E24" s="83">
        <f>SUM(E21:E23)</f>
        <v>92501.300599999988</v>
      </c>
    </row>
    <row r="25" spans="1:5" x14ac:dyDescent="0.25">
      <c r="A25" s="297" t="s">
        <v>690</v>
      </c>
      <c r="B25" s="79">
        <f>$A$7</f>
        <v>2015</v>
      </c>
      <c r="C25" s="17"/>
      <c r="D25" s="17"/>
      <c r="E25" s="17"/>
    </row>
    <row r="26" spans="1:5" x14ac:dyDescent="0.25">
      <c r="A26" s="297"/>
      <c r="B26" s="77">
        <f>$A$8</f>
        <v>2016</v>
      </c>
      <c r="C26" s="17"/>
      <c r="D26" s="17"/>
      <c r="E26" s="17"/>
    </row>
    <row r="27" spans="1:5" x14ac:dyDescent="0.25">
      <c r="A27" s="297"/>
      <c r="B27" s="77">
        <f>$A$9</f>
        <v>2017</v>
      </c>
      <c r="C27" s="17"/>
      <c r="D27" s="17"/>
      <c r="E27" s="17"/>
    </row>
    <row r="28" spans="1:5" x14ac:dyDescent="0.25">
      <c r="A28" s="297"/>
      <c r="B28" s="76" t="s">
        <v>685</v>
      </c>
      <c r="C28" s="17">
        <f>SUM(C25:C27)</f>
        <v>0</v>
      </c>
      <c r="D28" s="17">
        <f>SUM(D25:D27)</f>
        <v>0</v>
      </c>
      <c r="E28" s="17">
        <f>SUM(E25:E27)</f>
        <v>0</v>
      </c>
    </row>
    <row r="29" spans="1:5" x14ac:dyDescent="0.25">
      <c r="A29" s="297" t="s">
        <v>691</v>
      </c>
      <c r="B29" s="79">
        <f>$A$7</f>
        <v>2015</v>
      </c>
      <c r="C29" s="17"/>
      <c r="D29" s="17"/>
      <c r="E29" s="17"/>
    </row>
    <row r="30" spans="1:5" x14ac:dyDescent="0.25">
      <c r="A30" s="297"/>
      <c r="B30" s="77">
        <f>$A$8</f>
        <v>2016</v>
      </c>
      <c r="C30" s="17"/>
      <c r="D30" s="17"/>
      <c r="E30" s="17"/>
    </row>
    <row r="31" spans="1:5" x14ac:dyDescent="0.25">
      <c r="A31" s="297"/>
      <c r="B31" s="77">
        <f>$A$9</f>
        <v>2017</v>
      </c>
      <c r="C31" s="17"/>
      <c r="D31" s="17"/>
      <c r="E31" s="17"/>
    </row>
    <row r="32" spans="1:5" x14ac:dyDescent="0.25">
      <c r="A32" s="297"/>
      <c r="B32" s="76" t="s">
        <v>685</v>
      </c>
      <c r="C32" s="17">
        <f>SUM(C29:C31)</f>
        <v>0</v>
      </c>
      <c r="D32" s="17">
        <f>SUM(D29:D31)</f>
        <v>0</v>
      </c>
      <c r="E32" s="17">
        <f>SUM(E29:E31)</f>
        <v>0</v>
      </c>
    </row>
    <row r="33" spans="1:5" x14ac:dyDescent="0.25">
      <c r="A33" s="297" t="s">
        <v>692</v>
      </c>
      <c r="B33" s="79">
        <f>$A$7</f>
        <v>2015</v>
      </c>
      <c r="C33" s="17"/>
      <c r="D33" s="17"/>
      <c r="E33" s="17"/>
    </row>
    <row r="34" spans="1:5" x14ac:dyDescent="0.25">
      <c r="A34" s="297"/>
      <c r="B34" s="77">
        <f>$A$8</f>
        <v>2016</v>
      </c>
      <c r="C34" s="17"/>
      <c r="D34" s="17"/>
      <c r="E34" s="17"/>
    </row>
    <row r="35" spans="1:5" x14ac:dyDescent="0.25">
      <c r="A35" s="297"/>
      <c r="B35" s="77">
        <f>$A$9</f>
        <v>2017</v>
      </c>
      <c r="C35" s="17"/>
      <c r="D35" s="17"/>
      <c r="E35" s="17"/>
    </row>
    <row r="36" spans="1:5" x14ac:dyDescent="0.25">
      <c r="A36" s="297"/>
      <c r="B36" s="76" t="s">
        <v>685</v>
      </c>
      <c r="C36" s="17">
        <f>SUM(C33:C35)</f>
        <v>0</v>
      </c>
      <c r="D36" s="17">
        <f>SUM(D33:D35)</f>
        <v>0</v>
      </c>
      <c r="E36" s="17">
        <f>SUM(E33:E35)</f>
        <v>0</v>
      </c>
    </row>
  </sheetData>
  <mergeCells count="4">
    <mergeCell ref="A21:A24"/>
    <mergeCell ref="A25:A28"/>
    <mergeCell ref="A29:A32"/>
    <mergeCell ref="A33:A36"/>
  </mergeCells>
  <pageMargins left="0.7" right="0.7" top="0.75" bottom="0.75" header="0.3" footer="0.3"/>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AK11"/>
  <sheetViews>
    <sheetView topLeftCell="A3" workbookViewId="0">
      <selection activeCell="I17" sqref="I17"/>
    </sheetView>
  </sheetViews>
  <sheetFormatPr baseColWidth="10" defaultRowHeight="15" x14ac:dyDescent="0.25"/>
  <cols>
    <col min="1" max="1" width="30.42578125" customWidth="1"/>
    <col min="2" max="2" width="23.28515625" customWidth="1"/>
    <col min="3" max="3" width="17.85546875" customWidth="1"/>
    <col min="4" max="4" width="16.85546875" customWidth="1"/>
    <col min="5" max="6" width="12" customWidth="1"/>
    <col min="7" max="7" width="11" customWidth="1"/>
    <col min="8" max="9" width="12" customWidth="1"/>
    <col min="10" max="11" width="11" customWidth="1"/>
    <col min="12" max="13" width="12" bestFit="1" customWidth="1"/>
    <col min="14" max="14" width="10.42578125" customWidth="1"/>
    <col min="15" max="16" width="12" bestFit="1" customWidth="1"/>
    <col min="18" max="18" width="10" customWidth="1"/>
    <col min="19" max="19" width="8" customWidth="1"/>
    <col min="20" max="22" width="12" bestFit="1" customWidth="1"/>
    <col min="23" max="23" width="10.42578125" customWidth="1"/>
    <col min="24" max="24" width="11" customWidth="1"/>
    <col min="25" max="25" width="12" bestFit="1" customWidth="1"/>
    <col min="26" max="26" width="10.42578125" customWidth="1"/>
    <col min="27" max="27" width="8" customWidth="1"/>
    <col min="28" max="28" width="11" customWidth="1"/>
    <col min="29" max="29" width="49.7109375" bestFit="1" customWidth="1"/>
    <col min="30" max="30" width="54.42578125" bestFit="1" customWidth="1"/>
    <col min="31" max="31" width="53.85546875" bestFit="1" customWidth="1"/>
    <col min="32" max="32" width="37.5703125" bestFit="1" customWidth="1"/>
    <col min="33" max="33" width="37.140625" bestFit="1" customWidth="1"/>
    <col min="34" max="34" width="31.140625" bestFit="1" customWidth="1"/>
    <col min="35" max="35" width="38.5703125" bestFit="1" customWidth="1"/>
    <col min="36" max="36" width="38.140625" bestFit="1" customWidth="1"/>
    <col min="37" max="37" width="32.28515625" bestFit="1" customWidth="1"/>
  </cols>
  <sheetData>
    <row r="1" spans="1:37" x14ac:dyDescent="0.25">
      <c r="A1" s="70" t="s">
        <v>175</v>
      </c>
      <c r="B1" t="s">
        <v>671</v>
      </c>
    </row>
    <row r="3" spans="1:37" s="207" customFormat="1" ht="60" x14ac:dyDescent="0.25">
      <c r="A3" s="206" t="s">
        <v>672</v>
      </c>
      <c r="B3" s="207" t="s">
        <v>684</v>
      </c>
      <c r="C3" s="207" t="s">
        <v>804</v>
      </c>
      <c r="D3" s="207" t="s">
        <v>805</v>
      </c>
      <c r="E3" s="207" t="s">
        <v>674</v>
      </c>
      <c r="F3" s="207" t="s">
        <v>679</v>
      </c>
      <c r="G3" s="207" t="s">
        <v>680</v>
      </c>
      <c r="H3" s="207" t="s">
        <v>681</v>
      </c>
      <c r="I3" s="207" t="s">
        <v>683</v>
      </c>
      <c r="J3" s="207" t="s">
        <v>682</v>
      </c>
      <c r="K3" s="207" t="s">
        <v>806</v>
      </c>
      <c r="L3"/>
      <c r="M3"/>
      <c r="N3"/>
      <c r="O3"/>
      <c r="P3"/>
      <c r="Q3"/>
      <c r="R3"/>
      <c r="S3"/>
      <c r="T3"/>
      <c r="U3"/>
      <c r="V3"/>
      <c r="W3"/>
      <c r="X3"/>
      <c r="Y3"/>
      <c r="Z3"/>
      <c r="AA3"/>
      <c r="AB3"/>
      <c r="AC3"/>
      <c r="AD3"/>
      <c r="AE3"/>
      <c r="AF3"/>
      <c r="AG3"/>
      <c r="AH3"/>
      <c r="AI3"/>
      <c r="AJ3"/>
      <c r="AK3"/>
    </row>
    <row r="4" spans="1:37" x14ac:dyDescent="0.25">
      <c r="A4" s="71" t="s">
        <v>525</v>
      </c>
      <c r="B4" s="25">
        <v>535013</v>
      </c>
      <c r="C4" s="25"/>
      <c r="D4" s="25"/>
      <c r="E4" s="25">
        <v>69791616.600000009</v>
      </c>
      <c r="F4" s="25">
        <v>60999726.750000007</v>
      </c>
      <c r="G4" s="25">
        <v>9359604.4000000004</v>
      </c>
      <c r="H4" s="25"/>
      <c r="I4" s="25"/>
      <c r="J4" s="25"/>
      <c r="K4">
        <f>GETPIVOTDATA("Somme de Quantité de chaleur valorisée (MWh)",$A$3,"Type de dossier","CF")+GETPIVOTDATA("Somme de Quantité annuelle chaleur ENR&amp;R injectée",$A$3,"Type de dossier","CF")+GETPIVOTDATA("Somme de Quant.chaleur ENR&amp;R suppl inject extens.",$A$3,"Type de dossier","CF")</f>
        <v>535013</v>
      </c>
    </row>
    <row r="5" spans="1:37" x14ac:dyDescent="0.25">
      <c r="A5" s="71" t="s">
        <v>651</v>
      </c>
      <c r="B5" s="25">
        <v>671730</v>
      </c>
      <c r="C5" s="25"/>
      <c r="D5" s="25"/>
      <c r="E5" s="25">
        <v>58617875</v>
      </c>
      <c r="F5" s="25">
        <v>31115610</v>
      </c>
      <c r="G5" s="25">
        <v>7905100.2999999998</v>
      </c>
      <c r="H5" s="25"/>
      <c r="I5" s="25"/>
      <c r="J5" s="25"/>
      <c r="K5">
        <f>GETPIVOTDATA("Somme de Quantité de chaleur valorisée (MWh)",$A$3,"Type de dossier","CF + RES")+GETPIVOTDATA("Somme de Quantité annuelle chaleur ENR&amp;R injectée",$A$3,"Type de dossier","CF + RES")+GETPIVOTDATA("Somme de Quant.chaleur ENR&amp;R suppl inject extens.",$A$3,"Type de dossier","CF + RES")</f>
        <v>671730</v>
      </c>
    </row>
    <row r="6" spans="1:37" x14ac:dyDescent="0.25">
      <c r="A6" s="71" t="s">
        <v>633</v>
      </c>
      <c r="B6" s="25"/>
      <c r="C6" s="25">
        <v>699592.98</v>
      </c>
      <c r="D6" s="25">
        <v>605799</v>
      </c>
      <c r="E6" s="25"/>
      <c r="F6" s="25"/>
      <c r="G6" s="25"/>
      <c r="H6" s="25">
        <v>215553755.54028803</v>
      </c>
      <c r="I6" s="25">
        <v>134528897.648848</v>
      </c>
      <c r="J6" s="25">
        <v>53101476.399999999</v>
      </c>
      <c r="K6">
        <f>GETPIVOTDATA("Somme de Quantité de chaleur valorisée (MWh)",$A$3,"Type de dossier","RES")+GETPIVOTDATA("Somme de Quantité annuelle chaleur ENR&amp;R injectée",$A$3,"Type de dossier","RES")+GETPIVOTDATA("Somme de Quant.chaleur ENR&amp;R suppl inject extens.",$A$3,"Type de dossier","RES")</f>
        <v>1305391.98</v>
      </c>
    </row>
    <row r="7" spans="1:37" x14ac:dyDescent="0.25">
      <c r="A7" s="71" t="s">
        <v>673</v>
      </c>
      <c r="B7" s="25">
        <v>1206743</v>
      </c>
      <c r="C7" s="25">
        <v>699592.98</v>
      </c>
      <c r="D7" s="25">
        <v>605799</v>
      </c>
      <c r="E7" s="25">
        <v>128409491.60000001</v>
      </c>
      <c r="F7" s="25">
        <v>92115336.75</v>
      </c>
      <c r="G7" s="25">
        <v>17264704.699999999</v>
      </c>
      <c r="H7" s="25">
        <v>215553755.54028803</v>
      </c>
      <c r="I7" s="25">
        <v>134528897.648848</v>
      </c>
      <c r="J7" s="25">
        <v>53101476.399999999</v>
      </c>
    </row>
    <row r="10" spans="1:37" x14ac:dyDescent="0.25">
      <c r="A10" s="71"/>
    </row>
    <row r="11" spans="1:37" x14ac:dyDescent="0.25">
      <c r="A11" s="71"/>
    </row>
  </sheetData>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Ref listes</vt:lpstr>
      <vt:lpstr>CF brut</vt:lpstr>
      <vt:lpstr>CF associé RES</vt:lpstr>
      <vt:lpstr>RES sans recup</vt:lpstr>
      <vt:lpstr>Avenant</vt:lpstr>
      <vt:lpstr>Fiche EAS</vt:lpstr>
      <vt:lpstr>Controle de cohérence CF</vt:lpstr>
      <vt:lpstr>Controle de cohérence CF + RES</vt:lpstr>
      <vt:lpstr>Controle de cohérence RES</vt:lpstr>
      <vt:lpstr>Bilan global</vt:lpstr>
      <vt:lpstr>Analyse 1</vt:lpstr>
      <vt:lpstr>Analyse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2018-06-08T09:45:11Z</dcterms:modified>
</cp:coreProperties>
</file>