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updateLinks="never" codeName="ThisWorkbook" defaultThemeVersion="164011"/>
  <bookViews>
    <workbookView xWindow="0" yWindow="0" windowWidth="19500" windowHeight="5700" tabRatio="898" activeTab="2"/>
  </bookViews>
  <sheets>
    <sheet name="Recherche" sheetId="121" r:id="rId1"/>
    <sheet name="Mutuelles" sheetId="124" r:id="rId2"/>
    <sheet name="Complet" sheetId="116" r:id="rId3"/>
    <sheet name="Matrice" sheetId="3" r:id="rId4"/>
    <sheet name="Matrice Tel" sheetId="123" r:id="rId5"/>
  </sheets>
  <externalReferences>
    <externalReference r:id="rId6"/>
  </externalReferences>
  <definedNames>
    <definedName name="_xlnm._FilterDatabase" localSheetId="1" hidden="1">Mutuelles!$A$1:$LH$22</definedName>
    <definedName name="agepro">Complet!$CT$2:$CT$401</definedName>
    <definedName name="année" localSheetId="2">Complet!$AI$1</definedName>
    <definedName name="annéecomplet" localSheetId="2">Complet!$AI$1</definedName>
    <definedName name="aprilentre">'Matrice Tel'!$E$9</definedName>
    <definedName name="aprilpart">'Matrice Tel'!$E$7</definedName>
    <definedName name="assurance" localSheetId="2">Complet!$K$2:$K$401</definedName>
    <definedName name="avecro">Complet!$DC$2:$DC$401</definedName>
    <definedName name="blabla">Mutuelles!$BY$1:$LH$1</definedName>
    <definedName name="Campagne" localSheetId="2">Complet!$G$2:$G$401</definedName>
    <definedName name="capdec">Complet!$DF$2:$DF$401</definedName>
    <definedName name="Codesrenforts">Mutuelles!$B$1:$LH$1</definedName>
    <definedName name="completall">Complet!$1:$1048576</definedName>
    <definedName name="f_nm">OFFSET(p_nm,0,0,COUNTA(refclient),1)</definedName>
    <definedName name="fraispro">Complet!$DE$2:$DE$401</definedName>
    <definedName name="franchise">Complet!$DD$2:$DD$401</definedName>
    <definedName name="Infoman" localSheetId="2">Complet!$A$1</definedName>
    <definedName name="invalidité">Complet!$DG$2:$DG$401</definedName>
    <definedName name="mens" localSheetId="2">Complet!$M$2:$M$401</definedName>
    <definedName name="MutuellesF">Mutuelles!$B$1:$LH$1</definedName>
    <definedName name="MutuellesRenforts">Mutuelles!$B$1:$LH$1</definedName>
    <definedName name="nompren">Complet!$A$2:$A$401</definedName>
    <definedName name="optdos">Complet!$DJ$2:$DJ$401</definedName>
    <definedName name="optpsy">Complet!$DK$2:$DK$401</definedName>
    <definedName name="p_nm">completall</definedName>
    <definedName name="prevapriltel">'Matrice Tel'!$E$5</definedName>
    <definedName name="prevaviva">'Matrice Tel'!$J$6</definedName>
    <definedName name="prevcipres">'Matrice Tel'!$J$11</definedName>
    <definedName name="refcheck">Recherche!$A$1</definedName>
    <definedName name="refclient">Complet!$A:$A</definedName>
    <definedName name="regime">Complet!$CU$2:$CU$401</definedName>
    <definedName name="renteconj">Complet!$DH$2:$DH$401</definedName>
    <definedName name="renteed">Complet!$DI$2:$DI$401</definedName>
    <definedName name="salairepro">Complet!$DB$2:$DB$401</definedName>
    <definedName name="santéindivalptis">'Matrice Tel'!$J$2</definedName>
    <definedName name="santéindivapril">'Matrice Tel'!$E$2</definedName>
    <definedName name="santéindivasaf">'Matrice Tel'!$J$18</definedName>
    <definedName name="santéindivceg">'Matrice Tel'!$J$14</definedName>
    <definedName name="santéindivneo">'Matrice Tel'!$E$12</definedName>
    <definedName name="slinterm">'Matrice Tel'!$E$18</definedName>
    <definedName name="tarif2016" localSheetId="2">Complet!$AM$2:$AM$401</definedName>
    <definedName name="tarif2017" localSheetId="2">Complet!$AN$2:$AN$401</definedName>
    <definedName name="tarif2019" localSheetId="2">Complet!$AS$2:$AS$401</definedName>
    <definedName name="tarif2020" localSheetId="2">Complet!$AV$2:$AV$401</definedName>
    <definedName name="typecomm" localSheetId="2">Complet!$S$2:$S$401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16" l="1"/>
  <c r="I10" i="116"/>
  <c r="Q10" i="116"/>
  <c r="R10" i="116"/>
  <c r="T10" i="116"/>
  <c r="U10" i="116"/>
  <c r="V10" i="116"/>
  <c r="W10" i="116"/>
  <c r="X10" i="116"/>
  <c r="Y10" i="116"/>
  <c r="AA10" i="116"/>
  <c r="AE10" i="116"/>
  <c r="AG10" i="116"/>
  <c r="AH10" i="116"/>
  <c r="AI10" i="116"/>
  <c r="AJ10" i="116"/>
  <c r="AK10" i="116"/>
  <c r="AL10" i="116"/>
  <c r="AM10" i="116"/>
  <c r="AN10" i="116"/>
  <c r="AO10" i="116"/>
  <c r="AP10" i="116"/>
  <c r="AQ10" i="116"/>
  <c r="AR10" i="116"/>
  <c r="AS10" i="116"/>
  <c r="AT10" i="116"/>
  <c r="AU10" i="116"/>
  <c r="AV10" i="116"/>
  <c r="AW10" i="116"/>
  <c r="AX10" i="116"/>
  <c r="BL10" i="116"/>
  <c r="BO10" i="116"/>
  <c r="BR10" i="116"/>
  <c r="BU10" i="116"/>
  <c r="BX10" i="116"/>
  <c r="CA10" i="116"/>
  <c r="CD10" i="116"/>
  <c r="CG10" i="116"/>
  <c r="CJ10" i="116"/>
  <c r="CT10" i="116"/>
  <c r="CY10" i="116"/>
  <c r="DM10" i="116"/>
  <c r="DN10" i="116"/>
  <c r="DO10" i="116"/>
  <c r="DP10" i="116"/>
  <c r="DQ10" i="116"/>
  <c r="DR10" i="116"/>
  <c r="A11" i="116"/>
  <c r="I11" i="116"/>
  <c r="Q11" i="116"/>
  <c r="R11" i="116"/>
  <c r="T11" i="116"/>
  <c r="U11" i="116"/>
  <c r="V11" i="116"/>
  <c r="W11" i="116"/>
  <c r="X11" i="116"/>
  <c r="Y11" i="116"/>
  <c r="AA11" i="116"/>
  <c r="AE11" i="116"/>
  <c r="AG11" i="116"/>
  <c r="AH11" i="116"/>
  <c r="AI11" i="116"/>
  <c r="AJ11" i="116"/>
  <c r="AK11" i="116"/>
  <c r="AL11" i="116"/>
  <c r="AM11" i="116"/>
  <c r="AN11" i="116"/>
  <c r="AO11" i="116"/>
  <c r="AP11" i="116"/>
  <c r="AQ11" i="116"/>
  <c r="AR11" i="116"/>
  <c r="AS11" i="116"/>
  <c r="AT11" i="116"/>
  <c r="AU11" i="116"/>
  <c r="AV11" i="116"/>
  <c r="AW11" i="116"/>
  <c r="AX11" i="116"/>
  <c r="BL11" i="116"/>
  <c r="BO11" i="116"/>
  <c r="BR11" i="116"/>
  <c r="BU11" i="116"/>
  <c r="BX11" i="116"/>
  <c r="CA11" i="116"/>
  <c r="CD11" i="116"/>
  <c r="CG11" i="116"/>
  <c r="CJ11" i="116"/>
  <c r="CT11" i="116"/>
  <c r="CY11" i="116"/>
  <c r="DM11" i="116"/>
  <c r="DN11" i="116"/>
  <c r="DO11" i="116"/>
  <c r="DP11" i="116"/>
  <c r="DQ11" i="116"/>
  <c r="DR11" i="116"/>
  <c r="A12" i="116"/>
  <c r="I12" i="116"/>
  <c r="Q12" i="116"/>
  <c r="R12" i="116"/>
  <c r="T12" i="116"/>
  <c r="U12" i="116"/>
  <c r="V12" i="116"/>
  <c r="W12" i="116"/>
  <c r="X12" i="116"/>
  <c r="Y12" i="116"/>
  <c r="AA12" i="116"/>
  <c r="AE12" i="116"/>
  <c r="AG12" i="116"/>
  <c r="AH12" i="116"/>
  <c r="AI12" i="116"/>
  <c r="AJ12" i="116"/>
  <c r="AK12" i="116"/>
  <c r="AL12" i="116"/>
  <c r="AM12" i="116"/>
  <c r="AN12" i="116"/>
  <c r="AO12" i="116"/>
  <c r="AP12" i="116"/>
  <c r="AQ12" i="116"/>
  <c r="AR12" i="116"/>
  <c r="AS12" i="116"/>
  <c r="AT12" i="116"/>
  <c r="AU12" i="116"/>
  <c r="AV12" i="116"/>
  <c r="AW12" i="116"/>
  <c r="AX12" i="116"/>
  <c r="BL12" i="116"/>
  <c r="BO12" i="116"/>
  <c r="BR12" i="116"/>
  <c r="BU12" i="116"/>
  <c r="BX12" i="116"/>
  <c r="CA12" i="116"/>
  <c r="CD12" i="116"/>
  <c r="CG12" i="116"/>
  <c r="CJ12" i="116"/>
  <c r="CT12" i="116"/>
  <c r="CY12" i="116"/>
  <c r="DM12" i="116"/>
  <c r="DN12" i="116"/>
  <c r="DO12" i="116"/>
  <c r="DP12" i="116"/>
  <c r="DQ12" i="116"/>
  <c r="DR12" i="116"/>
  <c r="A13" i="116"/>
  <c r="I13" i="116"/>
  <c r="Q13" i="116"/>
  <c r="R13" i="116"/>
  <c r="T13" i="116"/>
  <c r="U13" i="116"/>
  <c r="V13" i="116"/>
  <c r="W13" i="116"/>
  <c r="X13" i="116"/>
  <c r="Y13" i="116"/>
  <c r="AA13" i="116"/>
  <c r="AE13" i="116"/>
  <c r="AG13" i="116"/>
  <c r="AH13" i="116"/>
  <c r="AI13" i="116"/>
  <c r="AJ13" i="116"/>
  <c r="AK13" i="116"/>
  <c r="AL13" i="116"/>
  <c r="AM13" i="116"/>
  <c r="AN13" i="116"/>
  <c r="AO13" i="116"/>
  <c r="AP13" i="116"/>
  <c r="AQ13" i="116"/>
  <c r="AR13" i="116"/>
  <c r="AS13" i="116"/>
  <c r="AT13" i="116"/>
  <c r="AU13" i="116"/>
  <c r="AV13" i="116"/>
  <c r="AW13" i="116"/>
  <c r="AX13" i="116"/>
  <c r="BL13" i="116"/>
  <c r="BO13" i="116"/>
  <c r="BR13" i="116"/>
  <c r="BU13" i="116"/>
  <c r="BX13" i="116"/>
  <c r="CA13" i="116"/>
  <c r="CD13" i="116"/>
  <c r="CG13" i="116"/>
  <c r="CJ13" i="116"/>
  <c r="CT13" i="116"/>
  <c r="CY13" i="116"/>
  <c r="DM13" i="116"/>
  <c r="DN13" i="116"/>
  <c r="DO13" i="116"/>
  <c r="DP13" i="116"/>
  <c r="DQ13" i="116"/>
  <c r="DR13" i="116"/>
  <c r="A14" i="116"/>
  <c r="I14" i="116"/>
  <c r="Q14" i="116"/>
  <c r="R14" i="116"/>
  <c r="T14" i="116"/>
  <c r="U14" i="116"/>
  <c r="V14" i="116"/>
  <c r="W14" i="116"/>
  <c r="X14" i="116"/>
  <c r="Y14" i="116"/>
  <c r="AA14" i="116"/>
  <c r="AE14" i="116"/>
  <c r="AG14" i="116"/>
  <c r="AH14" i="116"/>
  <c r="AI14" i="116"/>
  <c r="AJ14" i="116"/>
  <c r="AK14" i="116"/>
  <c r="AL14" i="116"/>
  <c r="AM14" i="116"/>
  <c r="AN14" i="116"/>
  <c r="AO14" i="116"/>
  <c r="AP14" i="116"/>
  <c r="AQ14" i="116"/>
  <c r="AR14" i="116"/>
  <c r="AS14" i="116"/>
  <c r="AT14" i="116"/>
  <c r="AU14" i="116"/>
  <c r="AV14" i="116"/>
  <c r="AW14" i="116"/>
  <c r="AX14" i="116"/>
  <c r="BL14" i="116"/>
  <c r="BO14" i="116"/>
  <c r="BR14" i="116"/>
  <c r="BU14" i="116"/>
  <c r="BX14" i="116"/>
  <c r="CA14" i="116"/>
  <c r="CD14" i="116"/>
  <c r="CG14" i="116"/>
  <c r="CJ14" i="116"/>
  <c r="CT14" i="116"/>
  <c r="CY14" i="116"/>
  <c r="DM14" i="116"/>
  <c r="DN14" i="116"/>
  <c r="DO14" i="116"/>
  <c r="DP14" i="116"/>
  <c r="DQ14" i="116"/>
  <c r="DR14" i="116"/>
  <c r="A15" i="116"/>
  <c r="I15" i="116"/>
  <c r="Q15" i="116"/>
  <c r="R15" i="116"/>
  <c r="T15" i="116"/>
  <c r="U15" i="116"/>
  <c r="V15" i="116"/>
  <c r="W15" i="116"/>
  <c r="X15" i="116"/>
  <c r="Y15" i="116"/>
  <c r="AA15" i="116"/>
  <c r="AE15" i="116"/>
  <c r="AG15" i="116"/>
  <c r="AH15" i="116"/>
  <c r="AI15" i="116"/>
  <c r="AJ15" i="116"/>
  <c r="AK15" i="116"/>
  <c r="AL15" i="116"/>
  <c r="AM15" i="116"/>
  <c r="AN15" i="116"/>
  <c r="AO15" i="116"/>
  <c r="AP15" i="116"/>
  <c r="AQ15" i="116"/>
  <c r="AR15" i="116"/>
  <c r="AS15" i="116"/>
  <c r="AT15" i="116"/>
  <c r="AU15" i="116"/>
  <c r="AV15" i="116"/>
  <c r="AW15" i="116"/>
  <c r="AX15" i="116"/>
  <c r="BL15" i="116"/>
  <c r="BO15" i="116"/>
  <c r="BR15" i="116"/>
  <c r="BU15" i="116"/>
  <c r="BX15" i="116"/>
  <c r="CA15" i="116"/>
  <c r="CD15" i="116"/>
  <c r="CG15" i="116"/>
  <c r="CJ15" i="116"/>
  <c r="CT15" i="116"/>
  <c r="CY15" i="116"/>
  <c r="DM15" i="116"/>
  <c r="DN15" i="116"/>
  <c r="DO15" i="116"/>
  <c r="DP15" i="116"/>
  <c r="DQ15" i="116"/>
  <c r="DR15" i="116"/>
  <c r="A16" i="116"/>
  <c r="I16" i="116"/>
  <c r="Q16" i="116"/>
  <c r="R16" i="116"/>
  <c r="T16" i="116"/>
  <c r="U16" i="116"/>
  <c r="V16" i="116"/>
  <c r="W16" i="116"/>
  <c r="X16" i="116"/>
  <c r="Y16" i="116"/>
  <c r="AA16" i="116"/>
  <c r="AE16" i="116"/>
  <c r="AG16" i="116"/>
  <c r="AH16" i="116"/>
  <c r="AI16" i="116"/>
  <c r="AJ16" i="116"/>
  <c r="AK16" i="116"/>
  <c r="AL16" i="116"/>
  <c r="AM16" i="116"/>
  <c r="AN16" i="116"/>
  <c r="AO16" i="116"/>
  <c r="AP16" i="116"/>
  <c r="AQ16" i="116"/>
  <c r="AR16" i="116"/>
  <c r="AS16" i="116"/>
  <c r="AT16" i="116"/>
  <c r="AU16" i="116"/>
  <c r="AV16" i="116"/>
  <c r="AW16" i="116"/>
  <c r="AX16" i="116"/>
  <c r="BL16" i="116"/>
  <c r="BO16" i="116"/>
  <c r="BR16" i="116"/>
  <c r="BU16" i="116"/>
  <c r="BX16" i="116"/>
  <c r="CA16" i="116"/>
  <c r="CD16" i="116"/>
  <c r="CG16" i="116"/>
  <c r="CJ16" i="116"/>
  <c r="CT16" i="116"/>
  <c r="CY16" i="116"/>
  <c r="DM16" i="116"/>
  <c r="DN16" i="116"/>
  <c r="DO16" i="116"/>
  <c r="DP16" i="116"/>
  <c r="DQ16" i="116"/>
  <c r="DR16" i="116"/>
  <c r="A17" i="116"/>
  <c r="I17" i="116"/>
  <c r="Q17" i="116"/>
  <c r="R17" i="116"/>
  <c r="T17" i="116"/>
  <c r="U17" i="116"/>
  <c r="V17" i="116"/>
  <c r="W17" i="116"/>
  <c r="X17" i="116"/>
  <c r="Y17" i="116"/>
  <c r="AA17" i="116"/>
  <c r="AE17" i="116"/>
  <c r="AG17" i="116"/>
  <c r="AH17" i="116"/>
  <c r="AI17" i="116"/>
  <c r="AJ17" i="116"/>
  <c r="AK17" i="116"/>
  <c r="AL17" i="116"/>
  <c r="AM17" i="116"/>
  <c r="AN17" i="116"/>
  <c r="AO17" i="116"/>
  <c r="AP17" i="116"/>
  <c r="AQ17" i="116"/>
  <c r="AR17" i="116"/>
  <c r="AS17" i="116"/>
  <c r="AT17" i="116"/>
  <c r="AU17" i="116"/>
  <c r="AV17" i="116"/>
  <c r="AW17" i="116"/>
  <c r="AX17" i="116"/>
  <c r="BL17" i="116"/>
  <c r="BO17" i="116"/>
  <c r="BR17" i="116"/>
  <c r="BU17" i="116"/>
  <c r="BX17" i="116"/>
  <c r="CA17" i="116"/>
  <c r="CD17" i="116"/>
  <c r="CG17" i="116"/>
  <c r="CJ17" i="116"/>
  <c r="CT17" i="116"/>
  <c r="CY17" i="116"/>
  <c r="DM17" i="116"/>
  <c r="DN17" i="116"/>
  <c r="DO17" i="116"/>
  <c r="DP17" i="116"/>
  <c r="DQ17" i="116"/>
  <c r="DR17" i="116"/>
  <c r="A18" i="116"/>
  <c r="I18" i="116"/>
  <c r="Q18" i="116"/>
  <c r="R18" i="116"/>
  <c r="T18" i="116"/>
  <c r="U18" i="116"/>
  <c r="V18" i="116"/>
  <c r="W18" i="116"/>
  <c r="X18" i="116"/>
  <c r="Y18" i="116"/>
  <c r="AA18" i="116"/>
  <c r="AE18" i="116"/>
  <c r="AG18" i="116"/>
  <c r="AH18" i="116"/>
  <c r="AI18" i="116"/>
  <c r="AJ18" i="116"/>
  <c r="AK18" i="116"/>
  <c r="AL18" i="116"/>
  <c r="AM18" i="116"/>
  <c r="AN18" i="116"/>
  <c r="AO18" i="116"/>
  <c r="AP18" i="116"/>
  <c r="AQ18" i="116"/>
  <c r="AR18" i="116"/>
  <c r="AS18" i="116"/>
  <c r="AT18" i="116"/>
  <c r="AU18" i="116"/>
  <c r="AV18" i="116"/>
  <c r="AW18" i="116"/>
  <c r="AX18" i="116"/>
  <c r="BL18" i="116"/>
  <c r="BO18" i="116"/>
  <c r="BR18" i="116"/>
  <c r="BU18" i="116"/>
  <c r="BX18" i="116"/>
  <c r="CA18" i="116"/>
  <c r="CD18" i="116"/>
  <c r="CG18" i="116"/>
  <c r="CJ18" i="116"/>
  <c r="CT18" i="116"/>
  <c r="CY18" i="116"/>
  <c r="DM18" i="116"/>
  <c r="DN18" i="116"/>
  <c r="DO18" i="116"/>
  <c r="DP18" i="116"/>
  <c r="DQ18" i="116"/>
  <c r="DR18" i="116"/>
  <c r="A19" i="116"/>
  <c r="I19" i="116"/>
  <c r="Q19" i="116"/>
  <c r="R19" i="116"/>
  <c r="T19" i="116"/>
  <c r="U19" i="116"/>
  <c r="V19" i="116"/>
  <c r="W19" i="116"/>
  <c r="X19" i="116"/>
  <c r="Y19" i="116"/>
  <c r="AA19" i="116"/>
  <c r="AE19" i="116"/>
  <c r="AG19" i="116"/>
  <c r="AH19" i="116"/>
  <c r="AI19" i="116"/>
  <c r="AJ19" i="116"/>
  <c r="AK19" i="116"/>
  <c r="AL19" i="116"/>
  <c r="AM19" i="116"/>
  <c r="AN19" i="116"/>
  <c r="AO19" i="116"/>
  <c r="AP19" i="116"/>
  <c r="AQ19" i="116"/>
  <c r="AR19" i="116"/>
  <c r="AS19" i="116"/>
  <c r="AT19" i="116"/>
  <c r="AU19" i="116"/>
  <c r="AV19" i="116"/>
  <c r="AW19" i="116"/>
  <c r="AX19" i="116"/>
  <c r="BL19" i="116"/>
  <c r="BO19" i="116"/>
  <c r="BR19" i="116"/>
  <c r="BU19" i="116"/>
  <c r="BX19" i="116"/>
  <c r="CA19" i="116"/>
  <c r="CD19" i="116"/>
  <c r="CG19" i="116"/>
  <c r="CJ19" i="116"/>
  <c r="CT19" i="116"/>
  <c r="CY19" i="116"/>
  <c r="DM19" i="116"/>
  <c r="DN19" i="116"/>
  <c r="DO19" i="116"/>
  <c r="DP19" i="116"/>
  <c r="DQ19" i="116"/>
  <c r="DR19" i="116"/>
  <c r="A20" i="116"/>
  <c r="I20" i="116"/>
  <c r="Q20" i="116"/>
  <c r="R20" i="116"/>
  <c r="T20" i="116"/>
  <c r="U20" i="116"/>
  <c r="V20" i="116"/>
  <c r="W20" i="116"/>
  <c r="X20" i="116"/>
  <c r="Y20" i="116"/>
  <c r="AA20" i="116"/>
  <c r="AE20" i="116"/>
  <c r="AG20" i="116"/>
  <c r="AH20" i="116"/>
  <c r="AI20" i="116"/>
  <c r="AJ20" i="116"/>
  <c r="AK20" i="116"/>
  <c r="AL20" i="116"/>
  <c r="AM20" i="116"/>
  <c r="AN20" i="116"/>
  <c r="AO20" i="116"/>
  <c r="AP20" i="116"/>
  <c r="AQ20" i="116"/>
  <c r="AR20" i="116"/>
  <c r="AS20" i="116"/>
  <c r="AT20" i="116"/>
  <c r="AU20" i="116"/>
  <c r="AV20" i="116"/>
  <c r="AW20" i="116"/>
  <c r="AX20" i="116"/>
  <c r="BL20" i="116"/>
  <c r="BO20" i="116"/>
  <c r="BR20" i="116"/>
  <c r="BU20" i="116"/>
  <c r="BX20" i="116"/>
  <c r="CA20" i="116"/>
  <c r="CD20" i="116"/>
  <c r="CG20" i="116"/>
  <c r="CJ20" i="116"/>
  <c r="CT20" i="116"/>
  <c r="CY20" i="116"/>
  <c r="DM20" i="116"/>
  <c r="DN20" i="116"/>
  <c r="DO20" i="116"/>
  <c r="DP20" i="116"/>
  <c r="DQ20" i="116"/>
  <c r="DR20" i="116"/>
  <c r="A21" i="116"/>
  <c r="I21" i="116"/>
  <c r="Q21" i="116"/>
  <c r="R21" i="116"/>
  <c r="T21" i="116"/>
  <c r="U21" i="116"/>
  <c r="V21" i="116"/>
  <c r="W21" i="116"/>
  <c r="X21" i="116"/>
  <c r="Y21" i="116"/>
  <c r="AA21" i="116"/>
  <c r="AE21" i="116"/>
  <c r="AG21" i="116"/>
  <c r="AH21" i="116"/>
  <c r="AI21" i="116"/>
  <c r="AJ21" i="116"/>
  <c r="AK21" i="116"/>
  <c r="AL21" i="116"/>
  <c r="AM21" i="116"/>
  <c r="AN21" i="116"/>
  <c r="AO21" i="116"/>
  <c r="AP21" i="116"/>
  <c r="AQ21" i="116"/>
  <c r="AR21" i="116"/>
  <c r="AS21" i="116"/>
  <c r="AT21" i="116"/>
  <c r="AU21" i="116"/>
  <c r="AV21" i="116"/>
  <c r="AW21" i="116"/>
  <c r="AX21" i="116"/>
  <c r="BL21" i="116"/>
  <c r="BO21" i="116"/>
  <c r="BR21" i="116"/>
  <c r="BU21" i="116"/>
  <c r="BX21" i="116"/>
  <c r="CA21" i="116"/>
  <c r="CD21" i="116"/>
  <c r="CG21" i="116"/>
  <c r="CJ21" i="116"/>
  <c r="CT21" i="116"/>
  <c r="CY21" i="116"/>
  <c r="DM21" i="116"/>
  <c r="DN21" i="116"/>
  <c r="DO21" i="116"/>
  <c r="DP21" i="116"/>
  <c r="DQ21" i="116"/>
  <c r="DR21" i="116"/>
  <c r="A22" i="116"/>
  <c r="I22" i="116"/>
  <c r="Q22" i="116"/>
  <c r="R22" i="116"/>
  <c r="T22" i="116"/>
  <c r="U22" i="116"/>
  <c r="V22" i="116"/>
  <c r="W22" i="116"/>
  <c r="X22" i="116"/>
  <c r="Y22" i="116"/>
  <c r="AA22" i="116"/>
  <c r="AE22" i="116"/>
  <c r="AG22" i="116"/>
  <c r="AH22" i="116"/>
  <c r="AI22" i="116"/>
  <c r="AJ22" i="116"/>
  <c r="AK22" i="116"/>
  <c r="AL22" i="116"/>
  <c r="AM22" i="116"/>
  <c r="AN22" i="116"/>
  <c r="AO22" i="116"/>
  <c r="AP22" i="116"/>
  <c r="AQ22" i="116"/>
  <c r="AR22" i="116"/>
  <c r="AS22" i="116"/>
  <c r="AT22" i="116"/>
  <c r="AU22" i="116"/>
  <c r="AV22" i="116"/>
  <c r="AW22" i="116"/>
  <c r="AX22" i="116"/>
  <c r="BL22" i="116"/>
  <c r="BO22" i="116"/>
  <c r="BR22" i="116"/>
  <c r="BU22" i="116"/>
  <c r="BX22" i="116"/>
  <c r="CA22" i="116"/>
  <c r="CD22" i="116"/>
  <c r="CG22" i="116"/>
  <c r="CJ22" i="116"/>
  <c r="CT22" i="116"/>
  <c r="CY22" i="116"/>
  <c r="DM22" i="116"/>
  <c r="DN22" i="116"/>
  <c r="DO22" i="116"/>
  <c r="DP22" i="116"/>
  <c r="DQ22" i="116"/>
  <c r="DR22" i="116"/>
  <c r="A23" i="116"/>
  <c r="I23" i="116"/>
  <c r="Q23" i="116"/>
  <c r="R23" i="116"/>
  <c r="T23" i="116"/>
  <c r="U23" i="116"/>
  <c r="V23" i="116"/>
  <c r="W23" i="116"/>
  <c r="X23" i="116"/>
  <c r="Y23" i="116"/>
  <c r="AA23" i="116"/>
  <c r="AE23" i="116"/>
  <c r="AG23" i="116"/>
  <c r="AH23" i="116"/>
  <c r="AI23" i="116"/>
  <c r="AJ23" i="116"/>
  <c r="AK23" i="116"/>
  <c r="AL23" i="116"/>
  <c r="AM23" i="116"/>
  <c r="AN23" i="116"/>
  <c r="AO23" i="116"/>
  <c r="AP23" i="116"/>
  <c r="AQ23" i="116"/>
  <c r="AR23" i="116"/>
  <c r="AS23" i="116"/>
  <c r="AT23" i="116"/>
  <c r="AU23" i="116"/>
  <c r="AV23" i="116"/>
  <c r="AW23" i="116"/>
  <c r="AX23" i="116"/>
  <c r="BL23" i="116"/>
  <c r="BO23" i="116"/>
  <c r="BR23" i="116"/>
  <c r="BU23" i="116"/>
  <c r="BX23" i="116"/>
  <c r="CA23" i="116"/>
  <c r="CD23" i="116"/>
  <c r="CG23" i="116"/>
  <c r="CJ23" i="116"/>
  <c r="CT23" i="116"/>
  <c r="CY23" i="116"/>
  <c r="DM23" i="116"/>
  <c r="DN23" i="116"/>
  <c r="DO23" i="116"/>
  <c r="DP23" i="116"/>
  <c r="DQ23" i="116"/>
  <c r="DR23" i="116"/>
  <c r="A24" i="116"/>
  <c r="I24" i="116"/>
  <c r="Q24" i="116"/>
  <c r="R24" i="116"/>
  <c r="T24" i="116"/>
  <c r="U24" i="116"/>
  <c r="V24" i="116"/>
  <c r="W24" i="116"/>
  <c r="X24" i="116"/>
  <c r="Y24" i="116"/>
  <c r="AA24" i="116"/>
  <c r="AE24" i="116"/>
  <c r="AG24" i="116"/>
  <c r="AH24" i="116"/>
  <c r="AI24" i="116"/>
  <c r="AJ24" i="116"/>
  <c r="AK24" i="116"/>
  <c r="AL24" i="116"/>
  <c r="AM24" i="116"/>
  <c r="AN24" i="116"/>
  <c r="AO24" i="116"/>
  <c r="AP24" i="116"/>
  <c r="AQ24" i="116"/>
  <c r="AR24" i="116"/>
  <c r="AS24" i="116"/>
  <c r="AT24" i="116"/>
  <c r="AU24" i="116"/>
  <c r="AV24" i="116"/>
  <c r="AW24" i="116"/>
  <c r="AX24" i="116"/>
  <c r="BL24" i="116"/>
  <c r="BO24" i="116"/>
  <c r="BR24" i="116"/>
  <c r="BU24" i="116"/>
  <c r="BX24" i="116"/>
  <c r="CA24" i="116"/>
  <c r="CD24" i="116"/>
  <c r="CG24" i="116"/>
  <c r="CJ24" i="116"/>
  <c r="CT24" i="116"/>
  <c r="CY24" i="116"/>
  <c r="DM24" i="116"/>
  <c r="DN24" i="116"/>
  <c r="DO24" i="116"/>
  <c r="DP24" i="116"/>
  <c r="DQ24" i="116"/>
  <c r="DR24" i="116"/>
  <c r="A25" i="116"/>
  <c r="I25" i="116"/>
  <c r="Q25" i="116"/>
  <c r="R25" i="116"/>
  <c r="T25" i="116"/>
  <c r="U25" i="116"/>
  <c r="V25" i="116"/>
  <c r="W25" i="116"/>
  <c r="X25" i="116"/>
  <c r="Y25" i="116"/>
  <c r="AA25" i="116"/>
  <c r="AE25" i="116"/>
  <c r="AG25" i="116"/>
  <c r="AH25" i="116"/>
  <c r="AI25" i="116"/>
  <c r="AJ25" i="116"/>
  <c r="AK25" i="116"/>
  <c r="AL25" i="116"/>
  <c r="AM25" i="116"/>
  <c r="AN25" i="116"/>
  <c r="AO25" i="116"/>
  <c r="AP25" i="116"/>
  <c r="AQ25" i="116"/>
  <c r="AR25" i="116"/>
  <c r="AS25" i="116"/>
  <c r="AT25" i="116"/>
  <c r="AU25" i="116"/>
  <c r="AV25" i="116"/>
  <c r="AW25" i="116"/>
  <c r="AX25" i="116"/>
  <c r="BL25" i="116"/>
  <c r="BO25" i="116"/>
  <c r="BR25" i="116"/>
  <c r="BU25" i="116"/>
  <c r="BX25" i="116"/>
  <c r="CA25" i="116"/>
  <c r="CD25" i="116"/>
  <c r="CG25" i="116"/>
  <c r="CJ25" i="116"/>
  <c r="CT25" i="116"/>
  <c r="CY25" i="116"/>
  <c r="DM25" i="116"/>
  <c r="DN25" i="116"/>
  <c r="DO25" i="116"/>
  <c r="DP25" i="116"/>
  <c r="DQ25" i="116"/>
  <c r="DR25" i="116"/>
  <c r="A26" i="116"/>
  <c r="I26" i="116"/>
  <c r="Q26" i="116"/>
  <c r="R26" i="116"/>
  <c r="T26" i="116"/>
  <c r="U26" i="116"/>
  <c r="V26" i="116"/>
  <c r="W26" i="116"/>
  <c r="X26" i="116"/>
  <c r="Y26" i="116"/>
  <c r="AA26" i="116"/>
  <c r="AE26" i="116"/>
  <c r="AG26" i="116"/>
  <c r="AH26" i="116"/>
  <c r="AI26" i="116"/>
  <c r="AJ26" i="116"/>
  <c r="AK26" i="116"/>
  <c r="AL26" i="116"/>
  <c r="AM26" i="116"/>
  <c r="AN26" i="116"/>
  <c r="AO26" i="116"/>
  <c r="AP26" i="116"/>
  <c r="AQ26" i="116"/>
  <c r="AR26" i="116"/>
  <c r="AS26" i="116"/>
  <c r="AT26" i="116"/>
  <c r="AU26" i="116"/>
  <c r="AV26" i="116"/>
  <c r="AW26" i="116"/>
  <c r="AX26" i="116"/>
  <c r="BL26" i="116"/>
  <c r="BO26" i="116"/>
  <c r="BR26" i="116"/>
  <c r="BU26" i="116"/>
  <c r="BX26" i="116"/>
  <c r="CA26" i="116"/>
  <c r="CD26" i="116"/>
  <c r="CG26" i="116"/>
  <c r="CJ26" i="116"/>
  <c r="CT26" i="116"/>
  <c r="CY26" i="116"/>
  <c r="DM26" i="116"/>
  <c r="DN26" i="116"/>
  <c r="DO26" i="116"/>
  <c r="DP26" i="116"/>
  <c r="DQ26" i="116"/>
  <c r="DR26" i="116"/>
  <c r="A27" i="116"/>
  <c r="I27" i="116"/>
  <c r="Q27" i="116"/>
  <c r="R27" i="116"/>
  <c r="T27" i="116"/>
  <c r="U27" i="116"/>
  <c r="V27" i="116"/>
  <c r="W27" i="116"/>
  <c r="X27" i="116"/>
  <c r="Y27" i="116"/>
  <c r="AA27" i="116"/>
  <c r="AE27" i="116"/>
  <c r="AG27" i="116"/>
  <c r="AH27" i="116"/>
  <c r="AI27" i="116"/>
  <c r="AJ27" i="116"/>
  <c r="AK27" i="116"/>
  <c r="AL27" i="116"/>
  <c r="AM27" i="116"/>
  <c r="AN27" i="116"/>
  <c r="AO27" i="116"/>
  <c r="AP27" i="116"/>
  <c r="AQ27" i="116"/>
  <c r="AR27" i="116"/>
  <c r="AS27" i="116"/>
  <c r="AT27" i="116"/>
  <c r="AU27" i="116"/>
  <c r="AV27" i="116"/>
  <c r="AW27" i="116"/>
  <c r="AX27" i="116"/>
  <c r="BL27" i="116"/>
  <c r="BO27" i="116"/>
  <c r="BR27" i="116"/>
  <c r="BU27" i="116"/>
  <c r="BX27" i="116"/>
  <c r="CA27" i="116"/>
  <c r="CD27" i="116"/>
  <c r="CG27" i="116"/>
  <c r="CJ27" i="116"/>
  <c r="CT27" i="116"/>
  <c r="CY27" i="116"/>
  <c r="DM27" i="116"/>
  <c r="DN27" i="116"/>
  <c r="DO27" i="116"/>
  <c r="DP27" i="116"/>
  <c r="DQ27" i="116"/>
  <c r="DR27" i="116"/>
  <c r="A28" i="116"/>
  <c r="I28" i="116"/>
  <c r="Q28" i="116"/>
  <c r="R28" i="116"/>
  <c r="T28" i="116"/>
  <c r="U28" i="116"/>
  <c r="V28" i="116"/>
  <c r="W28" i="116"/>
  <c r="X28" i="116"/>
  <c r="Y28" i="116"/>
  <c r="AA28" i="116"/>
  <c r="AE28" i="116"/>
  <c r="AG28" i="116"/>
  <c r="AH28" i="116"/>
  <c r="AI28" i="116"/>
  <c r="AJ28" i="116"/>
  <c r="AK28" i="116"/>
  <c r="AL28" i="116"/>
  <c r="AM28" i="116"/>
  <c r="AN28" i="116"/>
  <c r="AO28" i="116"/>
  <c r="AP28" i="116"/>
  <c r="AQ28" i="116"/>
  <c r="AR28" i="116"/>
  <c r="AS28" i="116"/>
  <c r="AT28" i="116"/>
  <c r="AU28" i="116"/>
  <c r="AV28" i="116"/>
  <c r="AW28" i="116"/>
  <c r="AX28" i="116"/>
  <c r="BL28" i="116"/>
  <c r="BO28" i="116"/>
  <c r="BR28" i="116"/>
  <c r="BU28" i="116"/>
  <c r="BX28" i="116"/>
  <c r="CA28" i="116"/>
  <c r="CD28" i="116"/>
  <c r="CG28" i="116"/>
  <c r="CJ28" i="116"/>
  <c r="CT28" i="116"/>
  <c r="CY28" i="116"/>
  <c r="DM28" i="116"/>
  <c r="DN28" i="116"/>
  <c r="DO28" i="116"/>
  <c r="DP28" i="116"/>
  <c r="DQ28" i="116"/>
  <c r="DR28" i="116"/>
  <c r="A29" i="116"/>
  <c r="I29" i="116"/>
  <c r="Q29" i="116"/>
  <c r="R29" i="116"/>
  <c r="T29" i="116"/>
  <c r="U29" i="116"/>
  <c r="V29" i="116"/>
  <c r="W29" i="116"/>
  <c r="X29" i="116"/>
  <c r="Y29" i="116"/>
  <c r="AA29" i="116"/>
  <c r="AE29" i="116"/>
  <c r="AG29" i="116"/>
  <c r="AH29" i="116"/>
  <c r="AI29" i="116"/>
  <c r="AJ29" i="116"/>
  <c r="AK29" i="116"/>
  <c r="AL29" i="116"/>
  <c r="AM29" i="116"/>
  <c r="AN29" i="116"/>
  <c r="AO29" i="116"/>
  <c r="AP29" i="116"/>
  <c r="AQ29" i="116"/>
  <c r="AR29" i="116"/>
  <c r="AS29" i="116"/>
  <c r="AT29" i="116"/>
  <c r="AU29" i="116"/>
  <c r="AV29" i="116"/>
  <c r="AW29" i="116"/>
  <c r="AX29" i="116"/>
  <c r="BL29" i="116"/>
  <c r="BO29" i="116"/>
  <c r="BR29" i="116"/>
  <c r="BU29" i="116"/>
  <c r="BX29" i="116"/>
  <c r="CA29" i="116"/>
  <c r="CD29" i="116"/>
  <c r="CG29" i="116"/>
  <c r="CJ29" i="116"/>
  <c r="CT29" i="116"/>
  <c r="CY29" i="116"/>
  <c r="DM29" i="116"/>
  <c r="DN29" i="116"/>
  <c r="DO29" i="116"/>
  <c r="DP29" i="116"/>
  <c r="DQ29" i="116"/>
  <c r="DR29" i="116"/>
  <c r="A30" i="116"/>
  <c r="I30" i="116"/>
  <c r="Q30" i="116"/>
  <c r="R30" i="116"/>
  <c r="T30" i="116"/>
  <c r="U30" i="116"/>
  <c r="V30" i="116"/>
  <c r="W30" i="116"/>
  <c r="X30" i="116"/>
  <c r="Y30" i="116"/>
  <c r="AA30" i="116"/>
  <c r="AE30" i="116"/>
  <c r="AG30" i="116"/>
  <c r="AH30" i="116"/>
  <c r="AI30" i="116"/>
  <c r="AJ30" i="116"/>
  <c r="AK30" i="116"/>
  <c r="AL30" i="116"/>
  <c r="AM30" i="116"/>
  <c r="AN30" i="116"/>
  <c r="AO30" i="116"/>
  <c r="AP30" i="116"/>
  <c r="AQ30" i="116"/>
  <c r="AR30" i="116"/>
  <c r="AS30" i="116"/>
  <c r="AT30" i="116"/>
  <c r="AU30" i="116"/>
  <c r="AV30" i="116"/>
  <c r="AW30" i="116"/>
  <c r="AX30" i="116"/>
  <c r="BL30" i="116"/>
  <c r="BO30" i="116"/>
  <c r="BR30" i="116"/>
  <c r="BU30" i="116"/>
  <c r="BX30" i="116"/>
  <c r="CA30" i="116"/>
  <c r="CD30" i="116"/>
  <c r="CG30" i="116"/>
  <c r="CJ30" i="116"/>
  <c r="CT30" i="116"/>
  <c r="CY30" i="116"/>
  <c r="DM30" i="116"/>
  <c r="DN30" i="116"/>
  <c r="DO30" i="116"/>
  <c r="DP30" i="116"/>
  <c r="DQ30" i="116"/>
  <c r="DR30" i="116"/>
  <c r="A31" i="116"/>
  <c r="I31" i="116"/>
  <c r="Q31" i="116"/>
  <c r="R31" i="116"/>
  <c r="T31" i="116"/>
  <c r="U31" i="116"/>
  <c r="V31" i="116"/>
  <c r="W31" i="116"/>
  <c r="X31" i="116"/>
  <c r="Y31" i="116"/>
  <c r="AA31" i="116"/>
  <c r="AE31" i="116"/>
  <c r="AG31" i="116"/>
  <c r="AH31" i="116"/>
  <c r="AI31" i="116"/>
  <c r="AJ31" i="116"/>
  <c r="AK31" i="116"/>
  <c r="AL31" i="116"/>
  <c r="AM31" i="116"/>
  <c r="AN31" i="116"/>
  <c r="AO31" i="116"/>
  <c r="AP31" i="116"/>
  <c r="AQ31" i="116"/>
  <c r="AR31" i="116"/>
  <c r="AS31" i="116"/>
  <c r="AT31" i="116"/>
  <c r="AU31" i="116"/>
  <c r="AV31" i="116"/>
  <c r="AW31" i="116"/>
  <c r="AX31" i="116"/>
  <c r="BL31" i="116"/>
  <c r="BO31" i="116"/>
  <c r="BR31" i="116"/>
  <c r="BU31" i="116"/>
  <c r="BX31" i="116"/>
  <c r="CA31" i="116"/>
  <c r="CD31" i="116"/>
  <c r="CG31" i="116"/>
  <c r="CJ31" i="116"/>
  <c r="CT31" i="116"/>
  <c r="CY31" i="116"/>
  <c r="DM31" i="116"/>
  <c r="DN31" i="116"/>
  <c r="DO31" i="116"/>
  <c r="DP31" i="116"/>
  <c r="DQ31" i="116"/>
  <c r="DR31" i="116"/>
  <c r="A32" i="116"/>
  <c r="I32" i="116"/>
  <c r="Q32" i="116"/>
  <c r="R32" i="116"/>
  <c r="T32" i="116"/>
  <c r="U32" i="116"/>
  <c r="V32" i="116"/>
  <c r="W32" i="116"/>
  <c r="X32" i="116"/>
  <c r="Y32" i="116"/>
  <c r="AA32" i="116"/>
  <c r="AE32" i="116"/>
  <c r="AG32" i="116"/>
  <c r="AH32" i="116"/>
  <c r="AI32" i="116"/>
  <c r="AJ32" i="116"/>
  <c r="AK32" i="116"/>
  <c r="AL32" i="116"/>
  <c r="AM32" i="116"/>
  <c r="AN32" i="116"/>
  <c r="AO32" i="116"/>
  <c r="AP32" i="116"/>
  <c r="AQ32" i="116"/>
  <c r="AR32" i="116"/>
  <c r="AS32" i="116"/>
  <c r="AT32" i="116"/>
  <c r="AU32" i="116"/>
  <c r="AV32" i="116"/>
  <c r="AW32" i="116"/>
  <c r="AX32" i="116"/>
  <c r="BL32" i="116"/>
  <c r="BO32" i="116"/>
  <c r="BR32" i="116"/>
  <c r="BU32" i="116"/>
  <c r="BX32" i="116"/>
  <c r="CA32" i="116"/>
  <c r="CD32" i="116"/>
  <c r="CG32" i="116"/>
  <c r="CJ32" i="116"/>
  <c r="CT32" i="116"/>
  <c r="CY32" i="116"/>
  <c r="DM32" i="116"/>
  <c r="DN32" i="116"/>
  <c r="DO32" i="116"/>
  <c r="DP32" i="116"/>
  <c r="DQ32" i="116"/>
  <c r="DR32" i="116"/>
  <c r="A33" i="116"/>
  <c r="I33" i="116"/>
  <c r="Q33" i="116"/>
  <c r="R33" i="116"/>
  <c r="T33" i="116"/>
  <c r="U33" i="116"/>
  <c r="V33" i="116"/>
  <c r="W33" i="116"/>
  <c r="X33" i="116"/>
  <c r="Y33" i="116"/>
  <c r="AA33" i="116"/>
  <c r="AE33" i="116"/>
  <c r="AG33" i="116"/>
  <c r="AH33" i="116"/>
  <c r="AI33" i="116"/>
  <c r="AJ33" i="116"/>
  <c r="AK33" i="116"/>
  <c r="AL33" i="116"/>
  <c r="AM33" i="116"/>
  <c r="AN33" i="116"/>
  <c r="AO33" i="116"/>
  <c r="AP33" i="116"/>
  <c r="AQ33" i="116"/>
  <c r="AR33" i="116"/>
  <c r="AS33" i="116"/>
  <c r="AT33" i="116"/>
  <c r="AU33" i="116"/>
  <c r="AV33" i="116"/>
  <c r="AW33" i="116"/>
  <c r="AX33" i="116"/>
  <c r="BL33" i="116"/>
  <c r="BO33" i="116"/>
  <c r="BR33" i="116"/>
  <c r="BU33" i="116"/>
  <c r="BX33" i="116"/>
  <c r="CA33" i="116"/>
  <c r="CD33" i="116"/>
  <c r="CG33" i="116"/>
  <c r="CJ33" i="116"/>
  <c r="CT33" i="116"/>
  <c r="CY33" i="116"/>
  <c r="DM33" i="116"/>
  <c r="DN33" i="116"/>
  <c r="DO33" i="116"/>
  <c r="DP33" i="116"/>
  <c r="DQ33" i="116"/>
  <c r="DR33" i="116"/>
  <c r="A34" i="116"/>
  <c r="I34" i="116"/>
  <c r="Q34" i="116"/>
  <c r="R34" i="116"/>
  <c r="T34" i="116"/>
  <c r="U34" i="116"/>
  <c r="V34" i="116"/>
  <c r="W34" i="116"/>
  <c r="X34" i="116"/>
  <c r="Y34" i="116"/>
  <c r="AA34" i="116"/>
  <c r="AE34" i="116"/>
  <c r="AG34" i="116"/>
  <c r="AH34" i="116"/>
  <c r="AI34" i="116"/>
  <c r="AJ34" i="116"/>
  <c r="AK34" i="116"/>
  <c r="AL34" i="116"/>
  <c r="AM34" i="116"/>
  <c r="AN34" i="116"/>
  <c r="AO34" i="116"/>
  <c r="AP34" i="116"/>
  <c r="AQ34" i="116"/>
  <c r="AR34" i="116"/>
  <c r="AS34" i="116"/>
  <c r="AT34" i="116"/>
  <c r="AU34" i="116"/>
  <c r="AV34" i="116"/>
  <c r="AW34" i="116"/>
  <c r="AX34" i="116"/>
  <c r="BL34" i="116"/>
  <c r="BO34" i="116"/>
  <c r="BR34" i="116"/>
  <c r="BU34" i="116"/>
  <c r="BX34" i="116"/>
  <c r="CA34" i="116"/>
  <c r="CD34" i="116"/>
  <c r="CG34" i="116"/>
  <c r="CJ34" i="116"/>
  <c r="CT34" i="116"/>
  <c r="CY34" i="116"/>
  <c r="DM34" i="116"/>
  <c r="DN34" i="116"/>
  <c r="DO34" i="116"/>
  <c r="DP34" i="116"/>
  <c r="DQ34" i="116"/>
  <c r="DR34" i="116"/>
  <c r="A35" i="116"/>
  <c r="I35" i="116"/>
  <c r="Q35" i="116"/>
  <c r="R35" i="116"/>
  <c r="T35" i="116"/>
  <c r="U35" i="116"/>
  <c r="V35" i="116"/>
  <c r="W35" i="116"/>
  <c r="X35" i="116"/>
  <c r="Y35" i="116"/>
  <c r="AA35" i="116"/>
  <c r="AE35" i="116"/>
  <c r="AG35" i="116"/>
  <c r="AH35" i="116"/>
  <c r="AI35" i="116"/>
  <c r="AJ35" i="116"/>
  <c r="AK35" i="116"/>
  <c r="AL35" i="116"/>
  <c r="AM35" i="116"/>
  <c r="AN35" i="116"/>
  <c r="AO35" i="116"/>
  <c r="AP35" i="116"/>
  <c r="AQ35" i="116"/>
  <c r="AR35" i="116"/>
  <c r="AS35" i="116"/>
  <c r="AT35" i="116"/>
  <c r="AU35" i="116"/>
  <c r="AV35" i="116"/>
  <c r="AW35" i="116"/>
  <c r="AX35" i="116"/>
  <c r="BL35" i="116"/>
  <c r="BO35" i="116"/>
  <c r="BR35" i="116"/>
  <c r="BU35" i="116"/>
  <c r="BX35" i="116"/>
  <c r="CA35" i="116"/>
  <c r="CD35" i="116"/>
  <c r="CG35" i="116"/>
  <c r="CJ35" i="116"/>
  <c r="CT35" i="116"/>
  <c r="CY35" i="116"/>
  <c r="DM35" i="116"/>
  <c r="DN35" i="116"/>
  <c r="DO35" i="116"/>
  <c r="DP35" i="116"/>
  <c r="DQ35" i="116"/>
  <c r="DR35" i="116"/>
  <c r="A36" i="116"/>
  <c r="I36" i="116"/>
  <c r="Q36" i="116"/>
  <c r="R36" i="116"/>
  <c r="T36" i="116"/>
  <c r="U36" i="116"/>
  <c r="V36" i="116"/>
  <c r="W36" i="116"/>
  <c r="X36" i="116"/>
  <c r="Y36" i="116"/>
  <c r="AA36" i="116"/>
  <c r="AE36" i="116"/>
  <c r="AG36" i="116"/>
  <c r="AH36" i="116"/>
  <c r="AI36" i="116"/>
  <c r="AJ36" i="116"/>
  <c r="AK36" i="116"/>
  <c r="AL36" i="116"/>
  <c r="AM36" i="116"/>
  <c r="AN36" i="116"/>
  <c r="AO36" i="116"/>
  <c r="AP36" i="116"/>
  <c r="AQ36" i="116"/>
  <c r="AR36" i="116"/>
  <c r="AS36" i="116"/>
  <c r="AT36" i="116"/>
  <c r="AU36" i="116"/>
  <c r="AV36" i="116"/>
  <c r="AW36" i="116"/>
  <c r="AX36" i="116"/>
  <c r="BL36" i="116"/>
  <c r="BO36" i="116"/>
  <c r="BR36" i="116"/>
  <c r="BU36" i="116"/>
  <c r="BX36" i="116"/>
  <c r="CA36" i="116"/>
  <c r="CD36" i="116"/>
  <c r="CG36" i="116"/>
  <c r="CJ36" i="116"/>
  <c r="CT36" i="116"/>
  <c r="CY36" i="116"/>
  <c r="DM36" i="116"/>
  <c r="DN36" i="116"/>
  <c r="DO36" i="116"/>
  <c r="DP36" i="116"/>
  <c r="DQ36" i="116"/>
  <c r="DR36" i="116"/>
  <c r="A37" i="116"/>
  <c r="I37" i="116"/>
  <c r="Q37" i="116"/>
  <c r="R37" i="116"/>
  <c r="T37" i="116"/>
  <c r="U37" i="116"/>
  <c r="V37" i="116"/>
  <c r="W37" i="116"/>
  <c r="X37" i="116"/>
  <c r="Y37" i="116"/>
  <c r="AA37" i="116"/>
  <c r="AE37" i="116"/>
  <c r="AG37" i="116"/>
  <c r="AH37" i="116"/>
  <c r="AI37" i="116"/>
  <c r="AJ37" i="116"/>
  <c r="AK37" i="116"/>
  <c r="AL37" i="116"/>
  <c r="AM37" i="116"/>
  <c r="AN37" i="116"/>
  <c r="AO37" i="116"/>
  <c r="AP37" i="116"/>
  <c r="AQ37" i="116"/>
  <c r="AR37" i="116"/>
  <c r="AS37" i="116"/>
  <c r="AT37" i="116"/>
  <c r="AU37" i="116"/>
  <c r="AV37" i="116"/>
  <c r="AW37" i="116"/>
  <c r="AX37" i="116"/>
  <c r="BL37" i="116"/>
  <c r="BO37" i="116"/>
  <c r="BR37" i="116"/>
  <c r="BU37" i="116"/>
  <c r="BX37" i="116"/>
  <c r="CA37" i="116"/>
  <c r="CD37" i="116"/>
  <c r="CG37" i="116"/>
  <c r="CJ37" i="116"/>
  <c r="CT37" i="116"/>
  <c r="CY37" i="116"/>
  <c r="DM37" i="116"/>
  <c r="DN37" i="116"/>
  <c r="DO37" i="116"/>
  <c r="DP37" i="116"/>
  <c r="DQ37" i="116"/>
  <c r="DR37" i="116"/>
  <c r="A38" i="116"/>
  <c r="I38" i="116"/>
  <c r="Q38" i="116"/>
  <c r="R38" i="116"/>
  <c r="T38" i="116"/>
  <c r="U38" i="116"/>
  <c r="V38" i="116"/>
  <c r="W38" i="116"/>
  <c r="X38" i="116"/>
  <c r="Y38" i="116"/>
  <c r="AA38" i="116"/>
  <c r="AE38" i="116"/>
  <c r="AG38" i="116"/>
  <c r="AH38" i="116"/>
  <c r="AI38" i="116"/>
  <c r="AJ38" i="116"/>
  <c r="AK38" i="116"/>
  <c r="AL38" i="116"/>
  <c r="AM38" i="116"/>
  <c r="AN38" i="116"/>
  <c r="AO38" i="116"/>
  <c r="AP38" i="116"/>
  <c r="AQ38" i="116"/>
  <c r="AR38" i="116"/>
  <c r="AS38" i="116"/>
  <c r="AT38" i="116"/>
  <c r="AU38" i="116"/>
  <c r="AV38" i="116"/>
  <c r="AW38" i="116"/>
  <c r="AX38" i="116"/>
  <c r="BL38" i="116"/>
  <c r="BO38" i="116"/>
  <c r="BR38" i="116"/>
  <c r="BU38" i="116"/>
  <c r="BX38" i="116"/>
  <c r="CA38" i="116"/>
  <c r="CD38" i="116"/>
  <c r="CG38" i="116"/>
  <c r="CJ38" i="116"/>
  <c r="CT38" i="116"/>
  <c r="CY38" i="116"/>
  <c r="DM38" i="116"/>
  <c r="DN38" i="116"/>
  <c r="DO38" i="116"/>
  <c r="DP38" i="116"/>
  <c r="DQ38" i="116"/>
  <c r="DR38" i="116"/>
  <c r="A39" i="116"/>
  <c r="I39" i="116"/>
  <c r="Q39" i="116"/>
  <c r="R39" i="116"/>
  <c r="T39" i="116"/>
  <c r="U39" i="116"/>
  <c r="V39" i="116"/>
  <c r="W39" i="116"/>
  <c r="X39" i="116"/>
  <c r="Y39" i="116"/>
  <c r="AA39" i="116"/>
  <c r="AE39" i="116"/>
  <c r="AG39" i="116"/>
  <c r="AH39" i="116"/>
  <c r="AI39" i="116"/>
  <c r="AJ39" i="116"/>
  <c r="AK39" i="116"/>
  <c r="AL39" i="116"/>
  <c r="AM39" i="116"/>
  <c r="AN39" i="116"/>
  <c r="AO39" i="116"/>
  <c r="AP39" i="116"/>
  <c r="AQ39" i="116"/>
  <c r="AR39" i="116"/>
  <c r="AS39" i="116"/>
  <c r="AT39" i="116"/>
  <c r="AU39" i="116"/>
  <c r="AV39" i="116"/>
  <c r="AW39" i="116"/>
  <c r="AX39" i="116"/>
  <c r="BL39" i="116"/>
  <c r="BO39" i="116"/>
  <c r="BR39" i="116"/>
  <c r="BU39" i="116"/>
  <c r="BX39" i="116"/>
  <c r="CA39" i="116"/>
  <c r="CD39" i="116"/>
  <c r="CG39" i="116"/>
  <c r="CJ39" i="116"/>
  <c r="CT39" i="116"/>
  <c r="CY39" i="116"/>
  <c r="DM39" i="116"/>
  <c r="DN39" i="116"/>
  <c r="DO39" i="116"/>
  <c r="DP39" i="116"/>
  <c r="DQ39" i="116"/>
  <c r="DR39" i="116"/>
  <c r="A40" i="116"/>
  <c r="I40" i="116"/>
  <c r="Q40" i="116"/>
  <c r="R40" i="116"/>
  <c r="T40" i="116"/>
  <c r="U40" i="116"/>
  <c r="V40" i="116"/>
  <c r="W40" i="116"/>
  <c r="X40" i="116"/>
  <c r="Y40" i="116"/>
  <c r="AA40" i="116"/>
  <c r="AE40" i="116"/>
  <c r="AG40" i="116"/>
  <c r="AH40" i="116"/>
  <c r="AI40" i="116"/>
  <c r="AJ40" i="116"/>
  <c r="AK40" i="116"/>
  <c r="AL40" i="116"/>
  <c r="AM40" i="116"/>
  <c r="AN40" i="116"/>
  <c r="AO40" i="116"/>
  <c r="AP40" i="116"/>
  <c r="AQ40" i="116"/>
  <c r="AR40" i="116"/>
  <c r="AS40" i="116"/>
  <c r="AT40" i="116"/>
  <c r="AU40" i="116"/>
  <c r="AV40" i="116"/>
  <c r="AW40" i="116"/>
  <c r="AX40" i="116"/>
  <c r="BL40" i="116"/>
  <c r="BO40" i="116"/>
  <c r="BR40" i="116"/>
  <c r="BU40" i="116"/>
  <c r="BX40" i="116"/>
  <c r="CA40" i="116"/>
  <c r="CD40" i="116"/>
  <c r="CG40" i="116"/>
  <c r="CJ40" i="116"/>
  <c r="CT40" i="116"/>
  <c r="CY40" i="116"/>
  <c r="DM40" i="116"/>
  <c r="DN40" i="116"/>
  <c r="DO40" i="116"/>
  <c r="DP40" i="116"/>
  <c r="DQ40" i="116"/>
  <c r="DR40" i="116"/>
  <c r="A41" i="116"/>
  <c r="I41" i="116"/>
  <c r="Q41" i="116"/>
  <c r="R41" i="116"/>
  <c r="T41" i="116"/>
  <c r="U41" i="116"/>
  <c r="V41" i="116"/>
  <c r="W41" i="116"/>
  <c r="X41" i="116"/>
  <c r="Y41" i="116"/>
  <c r="AA41" i="116"/>
  <c r="AE41" i="116"/>
  <c r="AG41" i="116"/>
  <c r="AH41" i="116"/>
  <c r="AI41" i="116"/>
  <c r="AJ41" i="116"/>
  <c r="AK41" i="116"/>
  <c r="AL41" i="116"/>
  <c r="AM41" i="116"/>
  <c r="AN41" i="116"/>
  <c r="AO41" i="116"/>
  <c r="AP41" i="116"/>
  <c r="AQ41" i="116"/>
  <c r="AR41" i="116"/>
  <c r="AS41" i="116"/>
  <c r="AT41" i="116"/>
  <c r="AU41" i="116"/>
  <c r="AV41" i="116"/>
  <c r="AW41" i="116"/>
  <c r="AX41" i="116"/>
  <c r="BL41" i="116"/>
  <c r="BO41" i="116"/>
  <c r="BR41" i="116"/>
  <c r="BU41" i="116"/>
  <c r="BX41" i="116"/>
  <c r="CA41" i="116"/>
  <c r="CD41" i="116"/>
  <c r="CG41" i="116"/>
  <c r="CJ41" i="116"/>
  <c r="CT41" i="116"/>
  <c r="CY41" i="116"/>
  <c r="DM41" i="116"/>
  <c r="DN41" i="116"/>
  <c r="DO41" i="116"/>
  <c r="DP41" i="116"/>
  <c r="DQ41" i="116"/>
  <c r="DR41" i="116"/>
  <c r="A42" i="116"/>
  <c r="I42" i="116"/>
  <c r="Q42" i="116"/>
  <c r="R42" i="116"/>
  <c r="T42" i="116"/>
  <c r="U42" i="116"/>
  <c r="V42" i="116"/>
  <c r="W42" i="116"/>
  <c r="X42" i="116"/>
  <c r="Y42" i="116"/>
  <c r="AA42" i="116"/>
  <c r="AE42" i="116"/>
  <c r="AG42" i="116"/>
  <c r="AH42" i="116"/>
  <c r="AI42" i="116"/>
  <c r="AJ42" i="116"/>
  <c r="AK42" i="116"/>
  <c r="AL42" i="116"/>
  <c r="AM42" i="116"/>
  <c r="AN42" i="116"/>
  <c r="AO42" i="116"/>
  <c r="AP42" i="116"/>
  <c r="AQ42" i="116"/>
  <c r="AR42" i="116"/>
  <c r="AS42" i="116"/>
  <c r="AT42" i="116"/>
  <c r="AU42" i="116"/>
  <c r="AV42" i="116"/>
  <c r="AW42" i="116"/>
  <c r="AX42" i="116"/>
  <c r="BL42" i="116"/>
  <c r="BO42" i="116"/>
  <c r="BR42" i="116"/>
  <c r="BU42" i="116"/>
  <c r="BX42" i="116"/>
  <c r="CA42" i="116"/>
  <c r="CD42" i="116"/>
  <c r="CG42" i="116"/>
  <c r="CJ42" i="116"/>
  <c r="CT42" i="116"/>
  <c r="CY42" i="116"/>
  <c r="DM42" i="116"/>
  <c r="DN42" i="116"/>
  <c r="DO42" i="116"/>
  <c r="DP42" i="116"/>
  <c r="DQ42" i="116"/>
  <c r="DR42" i="116"/>
  <c r="A43" i="116"/>
  <c r="I43" i="116"/>
  <c r="Q43" i="116"/>
  <c r="R43" i="116"/>
  <c r="T43" i="116"/>
  <c r="U43" i="116"/>
  <c r="V43" i="116"/>
  <c r="W43" i="116"/>
  <c r="X43" i="116"/>
  <c r="Y43" i="116"/>
  <c r="AA43" i="116"/>
  <c r="AE43" i="116"/>
  <c r="AG43" i="116"/>
  <c r="AH43" i="116"/>
  <c r="AI43" i="116"/>
  <c r="AJ43" i="116"/>
  <c r="AK43" i="116"/>
  <c r="AL43" i="116"/>
  <c r="AM43" i="116"/>
  <c r="AN43" i="116"/>
  <c r="AO43" i="116"/>
  <c r="AP43" i="116"/>
  <c r="AQ43" i="116"/>
  <c r="AR43" i="116"/>
  <c r="AS43" i="116"/>
  <c r="AT43" i="116"/>
  <c r="AU43" i="116"/>
  <c r="AV43" i="116"/>
  <c r="AW43" i="116"/>
  <c r="AX43" i="116"/>
  <c r="BL43" i="116"/>
  <c r="BO43" i="116"/>
  <c r="BR43" i="116"/>
  <c r="BU43" i="116"/>
  <c r="BX43" i="116"/>
  <c r="CA43" i="116"/>
  <c r="CD43" i="116"/>
  <c r="CG43" i="116"/>
  <c r="CJ43" i="116"/>
  <c r="CT43" i="116"/>
  <c r="CY43" i="116"/>
  <c r="DM43" i="116"/>
  <c r="DN43" i="116"/>
  <c r="DO43" i="116"/>
  <c r="DP43" i="116"/>
  <c r="DQ43" i="116"/>
  <c r="DR43" i="116"/>
  <c r="A44" i="116"/>
  <c r="I44" i="116"/>
  <c r="Q44" i="116"/>
  <c r="R44" i="116"/>
  <c r="T44" i="116"/>
  <c r="U44" i="116"/>
  <c r="V44" i="116"/>
  <c r="W44" i="116"/>
  <c r="X44" i="116"/>
  <c r="Y44" i="116"/>
  <c r="AA44" i="116"/>
  <c r="AE44" i="116"/>
  <c r="AG44" i="116"/>
  <c r="AH44" i="116"/>
  <c r="AI44" i="116"/>
  <c r="AJ44" i="116"/>
  <c r="AK44" i="116"/>
  <c r="AL44" i="116"/>
  <c r="AM44" i="116"/>
  <c r="AN44" i="116"/>
  <c r="AO44" i="116"/>
  <c r="AP44" i="116"/>
  <c r="AQ44" i="116"/>
  <c r="AR44" i="116"/>
  <c r="AS44" i="116"/>
  <c r="AT44" i="116"/>
  <c r="AU44" i="116"/>
  <c r="AV44" i="116"/>
  <c r="AW44" i="116"/>
  <c r="AX44" i="116"/>
  <c r="BL44" i="116"/>
  <c r="BO44" i="116"/>
  <c r="BR44" i="116"/>
  <c r="BU44" i="116"/>
  <c r="BX44" i="116"/>
  <c r="CA44" i="116"/>
  <c r="CD44" i="116"/>
  <c r="CG44" i="116"/>
  <c r="CJ44" i="116"/>
  <c r="CT44" i="116"/>
  <c r="CY44" i="116"/>
  <c r="DM44" i="116"/>
  <c r="DN44" i="116"/>
  <c r="DO44" i="116"/>
  <c r="DP44" i="116"/>
  <c r="DQ44" i="116"/>
  <c r="DR44" i="116"/>
  <c r="A45" i="116"/>
  <c r="I45" i="116"/>
  <c r="Q45" i="116"/>
  <c r="R45" i="116"/>
  <c r="T45" i="116"/>
  <c r="U45" i="116"/>
  <c r="V45" i="116"/>
  <c r="W45" i="116"/>
  <c r="X45" i="116"/>
  <c r="Y45" i="116"/>
  <c r="AA45" i="116"/>
  <c r="AE45" i="116"/>
  <c r="AG45" i="116"/>
  <c r="AH45" i="116"/>
  <c r="AI45" i="116"/>
  <c r="AJ45" i="116"/>
  <c r="AK45" i="116"/>
  <c r="AL45" i="116"/>
  <c r="AM45" i="116"/>
  <c r="AN45" i="116"/>
  <c r="AO45" i="116"/>
  <c r="AP45" i="116"/>
  <c r="AQ45" i="116"/>
  <c r="AR45" i="116"/>
  <c r="AS45" i="116"/>
  <c r="AT45" i="116"/>
  <c r="AU45" i="116"/>
  <c r="AV45" i="116"/>
  <c r="AW45" i="116"/>
  <c r="AX45" i="116"/>
  <c r="BL45" i="116"/>
  <c r="BO45" i="116"/>
  <c r="BR45" i="116"/>
  <c r="BU45" i="116"/>
  <c r="BX45" i="116"/>
  <c r="CA45" i="116"/>
  <c r="CD45" i="116"/>
  <c r="CG45" i="116"/>
  <c r="CJ45" i="116"/>
  <c r="CT45" i="116"/>
  <c r="CY45" i="116"/>
  <c r="DM45" i="116"/>
  <c r="DN45" i="116"/>
  <c r="DO45" i="116"/>
  <c r="DP45" i="116"/>
  <c r="DQ45" i="116"/>
  <c r="DR45" i="116"/>
  <c r="A46" i="116"/>
  <c r="I46" i="116"/>
  <c r="Q46" i="116"/>
  <c r="R46" i="116"/>
  <c r="T46" i="116"/>
  <c r="U46" i="116"/>
  <c r="V46" i="116"/>
  <c r="W46" i="116"/>
  <c r="X46" i="116"/>
  <c r="Y46" i="116"/>
  <c r="AA46" i="116"/>
  <c r="AE46" i="116"/>
  <c r="AG46" i="116"/>
  <c r="AH46" i="116"/>
  <c r="AI46" i="116"/>
  <c r="AJ46" i="116"/>
  <c r="AK46" i="116"/>
  <c r="AL46" i="116"/>
  <c r="AM46" i="116"/>
  <c r="AN46" i="116"/>
  <c r="AO46" i="116"/>
  <c r="AP46" i="116"/>
  <c r="AQ46" i="116"/>
  <c r="AR46" i="116"/>
  <c r="AS46" i="116"/>
  <c r="AT46" i="116"/>
  <c r="AU46" i="116"/>
  <c r="AV46" i="116"/>
  <c r="AW46" i="116"/>
  <c r="AX46" i="116"/>
  <c r="BL46" i="116"/>
  <c r="BO46" i="116"/>
  <c r="BR46" i="116"/>
  <c r="BU46" i="116"/>
  <c r="BX46" i="116"/>
  <c r="CA46" i="116"/>
  <c r="CD46" i="116"/>
  <c r="CG46" i="116"/>
  <c r="CJ46" i="116"/>
  <c r="CT46" i="116"/>
  <c r="CY46" i="116"/>
  <c r="DM46" i="116"/>
  <c r="DN46" i="116"/>
  <c r="DO46" i="116"/>
  <c r="DP46" i="116"/>
  <c r="DQ46" i="116"/>
  <c r="DR46" i="116"/>
  <c r="A47" i="116"/>
  <c r="I47" i="116"/>
  <c r="Q47" i="116"/>
  <c r="R47" i="116"/>
  <c r="T47" i="116"/>
  <c r="U47" i="116"/>
  <c r="V47" i="116"/>
  <c r="W47" i="116"/>
  <c r="X47" i="116"/>
  <c r="Y47" i="116"/>
  <c r="AA47" i="116"/>
  <c r="AE47" i="116"/>
  <c r="AG47" i="116"/>
  <c r="AH47" i="116"/>
  <c r="AI47" i="116"/>
  <c r="AJ47" i="116"/>
  <c r="AK47" i="116"/>
  <c r="AL47" i="116"/>
  <c r="AM47" i="116"/>
  <c r="AN47" i="116"/>
  <c r="AO47" i="116"/>
  <c r="AP47" i="116"/>
  <c r="AQ47" i="116"/>
  <c r="AR47" i="116"/>
  <c r="AS47" i="116"/>
  <c r="AT47" i="116"/>
  <c r="AU47" i="116"/>
  <c r="AV47" i="116"/>
  <c r="AW47" i="116"/>
  <c r="AX47" i="116"/>
  <c r="BL47" i="116"/>
  <c r="BO47" i="116"/>
  <c r="BR47" i="116"/>
  <c r="BU47" i="116"/>
  <c r="BX47" i="116"/>
  <c r="CA47" i="116"/>
  <c r="CD47" i="116"/>
  <c r="CG47" i="116"/>
  <c r="CJ47" i="116"/>
  <c r="CT47" i="116"/>
  <c r="CY47" i="116"/>
  <c r="DM47" i="116"/>
  <c r="DN47" i="116"/>
  <c r="DO47" i="116"/>
  <c r="DP47" i="116"/>
  <c r="DQ47" i="116"/>
  <c r="DR47" i="116"/>
  <c r="A48" i="116"/>
  <c r="I48" i="116"/>
  <c r="Q48" i="116"/>
  <c r="R48" i="116"/>
  <c r="T48" i="116"/>
  <c r="U48" i="116"/>
  <c r="V48" i="116"/>
  <c r="W48" i="116"/>
  <c r="X48" i="116"/>
  <c r="Y48" i="116"/>
  <c r="AA48" i="116"/>
  <c r="AE48" i="116"/>
  <c r="AG48" i="116"/>
  <c r="AH48" i="116"/>
  <c r="AI48" i="116"/>
  <c r="AJ48" i="116"/>
  <c r="AK48" i="116"/>
  <c r="AL48" i="116"/>
  <c r="AM48" i="116"/>
  <c r="AN48" i="116"/>
  <c r="AO48" i="116"/>
  <c r="AP48" i="116"/>
  <c r="AQ48" i="116"/>
  <c r="AR48" i="116"/>
  <c r="AS48" i="116"/>
  <c r="AT48" i="116"/>
  <c r="AU48" i="116"/>
  <c r="AV48" i="116"/>
  <c r="AW48" i="116"/>
  <c r="AX48" i="116"/>
  <c r="BL48" i="116"/>
  <c r="BO48" i="116"/>
  <c r="BR48" i="116"/>
  <c r="BU48" i="116"/>
  <c r="BX48" i="116"/>
  <c r="CA48" i="116"/>
  <c r="CD48" i="116"/>
  <c r="CG48" i="116"/>
  <c r="CJ48" i="116"/>
  <c r="CT48" i="116"/>
  <c r="CY48" i="116"/>
  <c r="DM48" i="116"/>
  <c r="DN48" i="116"/>
  <c r="DO48" i="116"/>
  <c r="DP48" i="116"/>
  <c r="DQ48" i="116"/>
  <c r="DR48" i="116"/>
  <c r="A49" i="116"/>
  <c r="I49" i="116"/>
  <c r="Q49" i="116"/>
  <c r="R49" i="116"/>
  <c r="T49" i="116"/>
  <c r="U49" i="116"/>
  <c r="V49" i="116"/>
  <c r="W49" i="116"/>
  <c r="X49" i="116"/>
  <c r="Y49" i="116"/>
  <c r="AA49" i="116"/>
  <c r="AE49" i="116"/>
  <c r="AG49" i="116"/>
  <c r="AH49" i="116"/>
  <c r="AI49" i="116"/>
  <c r="AJ49" i="116"/>
  <c r="AK49" i="116"/>
  <c r="AL49" i="116"/>
  <c r="AM49" i="116"/>
  <c r="AN49" i="116"/>
  <c r="AO49" i="116"/>
  <c r="AP49" i="116"/>
  <c r="AQ49" i="116"/>
  <c r="AR49" i="116"/>
  <c r="AS49" i="116"/>
  <c r="AT49" i="116"/>
  <c r="AU49" i="116"/>
  <c r="AV49" i="116"/>
  <c r="AW49" i="116"/>
  <c r="AX49" i="116"/>
  <c r="BL49" i="116"/>
  <c r="BO49" i="116"/>
  <c r="BR49" i="116"/>
  <c r="BU49" i="116"/>
  <c r="BX49" i="116"/>
  <c r="CA49" i="116"/>
  <c r="CD49" i="116"/>
  <c r="CG49" i="116"/>
  <c r="CJ49" i="116"/>
  <c r="CT49" i="116"/>
  <c r="CY49" i="116"/>
  <c r="DM49" i="116"/>
  <c r="DN49" i="116"/>
  <c r="DO49" i="116"/>
  <c r="DP49" i="116"/>
  <c r="DQ49" i="116"/>
  <c r="DR49" i="116"/>
  <c r="A50" i="116"/>
  <c r="I50" i="116"/>
  <c r="Q50" i="116"/>
  <c r="R50" i="116"/>
  <c r="T50" i="116"/>
  <c r="U50" i="116"/>
  <c r="V50" i="116"/>
  <c r="W50" i="116"/>
  <c r="X50" i="116"/>
  <c r="Y50" i="116"/>
  <c r="AA50" i="116"/>
  <c r="AE50" i="116"/>
  <c r="AG50" i="116"/>
  <c r="AH50" i="116"/>
  <c r="AI50" i="116"/>
  <c r="AJ50" i="116"/>
  <c r="AK50" i="116"/>
  <c r="AL50" i="116"/>
  <c r="AM50" i="116"/>
  <c r="AN50" i="116"/>
  <c r="AO50" i="116"/>
  <c r="AP50" i="116"/>
  <c r="AQ50" i="116"/>
  <c r="AR50" i="116"/>
  <c r="AS50" i="116"/>
  <c r="AT50" i="116"/>
  <c r="AU50" i="116"/>
  <c r="AV50" i="116"/>
  <c r="AW50" i="116"/>
  <c r="AX50" i="116"/>
  <c r="BL50" i="116"/>
  <c r="BO50" i="116"/>
  <c r="BR50" i="116"/>
  <c r="BU50" i="116"/>
  <c r="BX50" i="116"/>
  <c r="CA50" i="116"/>
  <c r="CD50" i="116"/>
  <c r="CG50" i="116"/>
  <c r="CJ50" i="116"/>
  <c r="CT50" i="116"/>
  <c r="CY50" i="116"/>
  <c r="DM50" i="116"/>
  <c r="DN50" i="116"/>
  <c r="DO50" i="116"/>
  <c r="DP50" i="116"/>
  <c r="DQ50" i="116"/>
  <c r="DR50" i="116"/>
  <c r="A51" i="116"/>
  <c r="I51" i="116"/>
  <c r="Q51" i="116"/>
  <c r="R51" i="116"/>
  <c r="T51" i="116"/>
  <c r="U51" i="116"/>
  <c r="V51" i="116"/>
  <c r="W51" i="116"/>
  <c r="X51" i="116"/>
  <c r="Y51" i="116"/>
  <c r="AA51" i="116"/>
  <c r="AE51" i="116"/>
  <c r="AG51" i="116"/>
  <c r="AH51" i="116"/>
  <c r="AI51" i="116"/>
  <c r="AJ51" i="116"/>
  <c r="AK51" i="116"/>
  <c r="AL51" i="116"/>
  <c r="AM51" i="116"/>
  <c r="AN51" i="116"/>
  <c r="AO51" i="116"/>
  <c r="AP51" i="116"/>
  <c r="AQ51" i="116"/>
  <c r="AR51" i="116"/>
  <c r="AS51" i="116"/>
  <c r="AT51" i="116"/>
  <c r="AU51" i="116"/>
  <c r="AV51" i="116"/>
  <c r="AW51" i="116"/>
  <c r="AX51" i="116"/>
  <c r="BL51" i="116"/>
  <c r="BO51" i="116"/>
  <c r="BR51" i="116"/>
  <c r="BU51" i="116"/>
  <c r="BX51" i="116"/>
  <c r="CA51" i="116"/>
  <c r="CD51" i="116"/>
  <c r="CG51" i="116"/>
  <c r="CJ51" i="116"/>
  <c r="CT51" i="116"/>
  <c r="CY51" i="116"/>
  <c r="DM51" i="116"/>
  <c r="DN51" i="116"/>
  <c r="DO51" i="116"/>
  <c r="DP51" i="116"/>
  <c r="DQ51" i="116"/>
  <c r="DR51" i="116"/>
  <c r="A52" i="116"/>
  <c r="I52" i="116"/>
  <c r="Q52" i="116"/>
  <c r="R52" i="116"/>
  <c r="T52" i="116"/>
  <c r="U52" i="116"/>
  <c r="V52" i="116"/>
  <c r="W52" i="116"/>
  <c r="X52" i="116"/>
  <c r="Y52" i="116"/>
  <c r="AA52" i="116"/>
  <c r="AE52" i="116"/>
  <c r="AG52" i="116"/>
  <c r="AH52" i="116"/>
  <c r="AI52" i="116"/>
  <c r="AJ52" i="116"/>
  <c r="AK52" i="116"/>
  <c r="AL52" i="116"/>
  <c r="AM52" i="116"/>
  <c r="AN52" i="116"/>
  <c r="AO52" i="116"/>
  <c r="AP52" i="116"/>
  <c r="AQ52" i="116"/>
  <c r="AR52" i="116"/>
  <c r="AS52" i="116"/>
  <c r="AT52" i="116"/>
  <c r="AU52" i="116"/>
  <c r="AV52" i="116"/>
  <c r="AW52" i="116"/>
  <c r="AX52" i="116"/>
  <c r="BL52" i="116"/>
  <c r="BO52" i="116"/>
  <c r="BR52" i="116"/>
  <c r="BU52" i="116"/>
  <c r="BX52" i="116"/>
  <c r="CA52" i="116"/>
  <c r="CD52" i="116"/>
  <c r="CG52" i="116"/>
  <c r="CJ52" i="116"/>
  <c r="CT52" i="116"/>
  <c r="CY52" i="116"/>
  <c r="DM52" i="116"/>
  <c r="DN52" i="116"/>
  <c r="DO52" i="116"/>
  <c r="DP52" i="116"/>
  <c r="DQ52" i="116"/>
  <c r="DR52" i="116"/>
  <c r="A53" i="116"/>
  <c r="I53" i="116"/>
  <c r="Q53" i="116"/>
  <c r="R53" i="116"/>
  <c r="T53" i="116"/>
  <c r="U53" i="116"/>
  <c r="V53" i="116"/>
  <c r="W53" i="116"/>
  <c r="X53" i="116"/>
  <c r="Y53" i="116"/>
  <c r="AA53" i="116"/>
  <c r="AE53" i="116"/>
  <c r="AG53" i="116"/>
  <c r="AH53" i="116"/>
  <c r="AI53" i="116"/>
  <c r="AJ53" i="116"/>
  <c r="AK53" i="116"/>
  <c r="AL53" i="116"/>
  <c r="AM53" i="116"/>
  <c r="AN53" i="116"/>
  <c r="AO53" i="116"/>
  <c r="AP53" i="116"/>
  <c r="AQ53" i="116"/>
  <c r="AR53" i="116"/>
  <c r="AS53" i="116"/>
  <c r="AT53" i="116"/>
  <c r="AU53" i="116"/>
  <c r="AV53" i="116"/>
  <c r="AW53" i="116"/>
  <c r="AX53" i="116"/>
  <c r="BL53" i="116"/>
  <c r="BO53" i="116"/>
  <c r="BR53" i="116"/>
  <c r="BU53" i="116"/>
  <c r="BX53" i="116"/>
  <c r="CA53" i="116"/>
  <c r="CD53" i="116"/>
  <c r="CG53" i="116"/>
  <c r="CJ53" i="116"/>
  <c r="CT53" i="116"/>
  <c r="CY53" i="116"/>
  <c r="DM53" i="116"/>
  <c r="DN53" i="116"/>
  <c r="DO53" i="116"/>
  <c r="DP53" i="116"/>
  <c r="DQ53" i="116"/>
  <c r="DR53" i="116"/>
  <c r="A54" i="116"/>
  <c r="I54" i="116"/>
  <c r="Q54" i="116"/>
  <c r="R54" i="116"/>
  <c r="T54" i="116"/>
  <c r="U54" i="116"/>
  <c r="V54" i="116"/>
  <c r="W54" i="116"/>
  <c r="X54" i="116"/>
  <c r="Y54" i="116"/>
  <c r="AA54" i="116"/>
  <c r="AE54" i="116"/>
  <c r="AG54" i="116"/>
  <c r="AH54" i="116"/>
  <c r="AI54" i="116"/>
  <c r="AJ54" i="116"/>
  <c r="AK54" i="116"/>
  <c r="AL54" i="116"/>
  <c r="AM54" i="116"/>
  <c r="AN54" i="116"/>
  <c r="AO54" i="116"/>
  <c r="AP54" i="116"/>
  <c r="AQ54" i="116"/>
  <c r="AR54" i="116"/>
  <c r="AS54" i="116"/>
  <c r="AT54" i="116"/>
  <c r="AU54" i="116"/>
  <c r="AV54" i="116"/>
  <c r="AW54" i="116"/>
  <c r="AX54" i="116"/>
  <c r="BL54" i="116"/>
  <c r="BO54" i="116"/>
  <c r="BR54" i="116"/>
  <c r="BU54" i="116"/>
  <c r="BX54" i="116"/>
  <c r="CA54" i="116"/>
  <c r="CD54" i="116"/>
  <c r="CG54" i="116"/>
  <c r="CJ54" i="116"/>
  <c r="CT54" i="116"/>
  <c r="CY54" i="116"/>
  <c r="DM54" i="116"/>
  <c r="DN54" i="116"/>
  <c r="DO54" i="116"/>
  <c r="DP54" i="116"/>
  <c r="DQ54" i="116"/>
  <c r="DR54" i="116"/>
  <c r="A55" i="116"/>
  <c r="I55" i="116"/>
  <c r="Q55" i="116"/>
  <c r="R55" i="116"/>
  <c r="T55" i="116"/>
  <c r="U55" i="116"/>
  <c r="V55" i="116"/>
  <c r="W55" i="116"/>
  <c r="X55" i="116"/>
  <c r="Y55" i="116"/>
  <c r="AA55" i="116"/>
  <c r="AE55" i="116"/>
  <c r="AG55" i="116"/>
  <c r="AH55" i="116"/>
  <c r="AI55" i="116"/>
  <c r="AJ55" i="116"/>
  <c r="AK55" i="116"/>
  <c r="AL55" i="116"/>
  <c r="AM55" i="116"/>
  <c r="AN55" i="116"/>
  <c r="AO55" i="116"/>
  <c r="AP55" i="116"/>
  <c r="AQ55" i="116"/>
  <c r="AR55" i="116"/>
  <c r="AS55" i="116"/>
  <c r="AT55" i="116"/>
  <c r="AU55" i="116"/>
  <c r="AV55" i="116"/>
  <c r="AW55" i="116"/>
  <c r="AX55" i="116"/>
  <c r="BL55" i="116"/>
  <c r="BO55" i="116"/>
  <c r="BR55" i="116"/>
  <c r="BU55" i="116"/>
  <c r="BX55" i="116"/>
  <c r="CA55" i="116"/>
  <c r="CD55" i="116"/>
  <c r="CG55" i="116"/>
  <c r="CJ55" i="116"/>
  <c r="CT55" i="116"/>
  <c r="CY55" i="116"/>
  <c r="DM55" i="116"/>
  <c r="DN55" i="116"/>
  <c r="DO55" i="116"/>
  <c r="DP55" i="116"/>
  <c r="DQ55" i="116"/>
  <c r="DR55" i="116"/>
  <c r="A56" i="116"/>
  <c r="I56" i="116"/>
  <c r="Q56" i="116"/>
  <c r="R56" i="116"/>
  <c r="T56" i="116"/>
  <c r="U56" i="116"/>
  <c r="V56" i="116"/>
  <c r="W56" i="116"/>
  <c r="X56" i="116"/>
  <c r="Y56" i="116"/>
  <c r="AA56" i="116"/>
  <c r="AE56" i="116"/>
  <c r="AG56" i="116"/>
  <c r="AH56" i="116"/>
  <c r="AI56" i="116"/>
  <c r="AJ56" i="116"/>
  <c r="AK56" i="116"/>
  <c r="AL56" i="116"/>
  <c r="AM56" i="116"/>
  <c r="AN56" i="116"/>
  <c r="AO56" i="116"/>
  <c r="AP56" i="116"/>
  <c r="AQ56" i="116"/>
  <c r="AR56" i="116"/>
  <c r="AS56" i="116"/>
  <c r="AT56" i="116"/>
  <c r="AU56" i="116"/>
  <c r="AV56" i="116"/>
  <c r="AW56" i="116"/>
  <c r="AX56" i="116"/>
  <c r="BL56" i="116"/>
  <c r="BO56" i="116"/>
  <c r="BR56" i="116"/>
  <c r="BU56" i="116"/>
  <c r="BX56" i="116"/>
  <c r="CA56" i="116"/>
  <c r="CD56" i="116"/>
  <c r="CG56" i="116"/>
  <c r="CJ56" i="116"/>
  <c r="CT56" i="116"/>
  <c r="CY56" i="116"/>
  <c r="DM56" i="116"/>
  <c r="DN56" i="116"/>
  <c r="DO56" i="116"/>
  <c r="DP56" i="116"/>
  <c r="DQ56" i="116"/>
  <c r="DR56" i="116"/>
  <c r="A57" i="116"/>
  <c r="I57" i="116"/>
  <c r="Q57" i="116"/>
  <c r="R57" i="116"/>
  <c r="T57" i="116"/>
  <c r="U57" i="116"/>
  <c r="V57" i="116"/>
  <c r="W57" i="116"/>
  <c r="X57" i="116"/>
  <c r="Y57" i="116"/>
  <c r="AA57" i="116"/>
  <c r="AE57" i="116"/>
  <c r="AG57" i="116"/>
  <c r="AH57" i="116"/>
  <c r="AI57" i="116"/>
  <c r="AJ57" i="116"/>
  <c r="AK57" i="116"/>
  <c r="AL57" i="116"/>
  <c r="AM57" i="116"/>
  <c r="AN57" i="116"/>
  <c r="AO57" i="116"/>
  <c r="AP57" i="116"/>
  <c r="AQ57" i="116"/>
  <c r="AR57" i="116"/>
  <c r="AS57" i="116"/>
  <c r="AT57" i="116"/>
  <c r="AU57" i="116"/>
  <c r="AV57" i="116"/>
  <c r="AW57" i="116"/>
  <c r="AX57" i="116"/>
  <c r="BL57" i="116"/>
  <c r="BO57" i="116"/>
  <c r="BR57" i="116"/>
  <c r="BU57" i="116"/>
  <c r="BX57" i="116"/>
  <c r="CA57" i="116"/>
  <c r="CD57" i="116"/>
  <c r="CG57" i="116"/>
  <c r="CJ57" i="116"/>
  <c r="CT57" i="116"/>
  <c r="CY57" i="116"/>
  <c r="DM57" i="116"/>
  <c r="DN57" i="116"/>
  <c r="DO57" i="116"/>
  <c r="DP57" i="116"/>
  <c r="DQ57" i="116"/>
  <c r="DR57" i="116"/>
  <c r="A58" i="116"/>
  <c r="I58" i="116"/>
  <c r="Q58" i="116"/>
  <c r="R58" i="116"/>
  <c r="T58" i="116"/>
  <c r="U58" i="116"/>
  <c r="V58" i="116"/>
  <c r="W58" i="116"/>
  <c r="X58" i="116"/>
  <c r="Y58" i="116"/>
  <c r="AA58" i="116"/>
  <c r="AE58" i="116"/>
  <c r="AG58" i="116"/>
  <c r="AH58" i="116"/>
  <c r="AI58" i="116"/>
  <c r="AJ58" i="116"/>
  <c r="AK58" i="116"/>
  <c r="AL58" i="116"/>
  <c r="AM58" i="116"/>
  <c r="AN58" i="116"/>
  <c r="AO58" i="116"/>
  <c r="AP58" i="116"/>
  <c r="AQ58" i="116"/>
  <c r="AR58" i="116"/>
  <c r="AS58" i="116"/>
  <c r="AT58" i="116"/>
  <c r="AU58" i="116"/>
  <c r="AV58" i="116"/>
  <c r="AW58" i="116"/>
  <c r="AX58" i="116"/>
  <c r="BL58" i="116"/>
  <c r="BO58" i="116"/>
  <c r="BR58" i="116"/>
  <c r="BU58" i="116"/>
  <c r="BX58" i="116"/>
  <c r="CA58" i="116"/>
  <c r="CD58" i="116"/>
  <c r="CG58" i="116"/>
  <c r="CJ58" i="116"/>
  <c r="CT58" i="116"/>
  <c r="CY58" i="116"/>
  <c r="DM58" i="116"/>
  <c r="DN58" i="116"/>
  <c r="DO58" i="116"/>
  <c r="DP58" i="116"/>
  <c r="DQ58" i="116"/>
  <c r="DR58" i="116"/>
  <c r="A59" i="116"/>
  <c r="I59" i="116"/>
  <c r="Q59" i="116"/>
  <c r="R59" i="116"/>
  <c r="T59" i="116"/>
  <c r="U59" i="116"/>
  <c r="V59" i="116"/>
  <c r="W59" i="116"/>
  <c r="X59" i="116"/>
  <c r="Y59" i="116"/>
  <c r="AA59" i="116"/>
  <c r="AE59" i="116"/>
  <c r="AG59" i="116"/>
  <c r="AH59" i="116"/>
  <c r="AI59" i="116"/>
  <c r="AJ59" i="116"/>
  <c r="AK59" i="116"/>
  <c r="AL59" i="116"/>
  <c r="AM59" i="116"/>
  <c r="AN59" i="116"/>
  <c r="AO59" i="116"/>
  <c r="AP59" i="116"/>
  <c r="AQ59" i="116"/>
  <c r="AR59" i="116"/>
  <c r="AS59" i="116"/>
  <c r="AT59" i="116"/>
  <c r="AU59" i="116"/>
  <c r="AV59" i="116"/>
  <c r="AW59" i="116"/>
  <c r="AX59" i="116"/>
  <c r="BL59" i="116"/>
  <c r="BO59" i="116"/>
  <c r="BR59" i="116"/>
  <c r="BU59" i="116"/>
  <c r="BX59" i="116"/>
  <c r="CA59" i="116"/>
  <c r="CD59" i="116"/>
  <c r="CG59" i="116"/>
  <c r="CJ59" i="116"/>
  <c r="CT59" i="116"/>
  <c r="CY59" i="116"/>
  <c r="DM59" i="116"/>
  <c r="DN59" i="116"/>
  <c r="DO59" i="116"/>
  <c r="DP59" i="116"/>
  <c r="DQ59" i="116"/>
  <c r="DR59" i="116"/>
  <c r="A60" i="116"/>
  <c r="I60" i="116"/>
  <c r="Q60" i="116"/>
  <c r="R60" i="116"/>
  <c r="T60" i="116"/>
  <c r="U60" i="116"/>
  <c r="V60" i="116"/>
  <c r="W60" i="116"/>
  <c r="X60" i="116"/>
  <c r="Y60" i="116"/>
  <c r="AA60" i="116"/>
  <c r="AE60" i="116"/>
  <c r="AG60" i="116"/>
  <c r="AH60" i="116"/>
  <c r="AI60" i="116"/>
  <c r="AJ60" i="116"/>
  <c r="AK60" i="116"/>
  <c r="AL60" i="116"/>
  <c r="AM60" i="116"/>
  <c r="AN60" i="116"/>
  <c r="AO60" i="116"/>
  <c r="AP60" i="116"/>
  <c r="AQ60" i="116"/>
  <c r="AR60" i="116"/>
  <c r="AS60" i="116"/>
  <c r="AT60" i="116"/>
  <c r="AU60" i="116"/>
  <c r="AV60" i="116"/>
  <c r="AW60" i="116"/>
  <c r="AX60" i="116"/>
  <c r="BL60" i="116"/>
  <c r="BO60" i="116"/>
  <c r="BR60" i="116"/>
  <c r="BU60" i="116"/>
  <c r="BX60" i="116"/>
  <c r="CA60" i="116"/>
  <c r="CD60" i="116"/>
  <c r="CG60" i="116"/>
  <c r="CJ60" i="116"/>
  <c r="CT60" i="116"/>
  <c r="CY60" i="116"/>
  <c r="DM60" i="116"/>
  <c r="DN60" i="116"/>
  <c r="DO60" i="116"/>
  <c r="DP60" i="116"/>
  <c r="DQ60" i="116"/>
  <c r="DR60" i="116"/>
  <c r="A61" i="116"/>
  <c r="I61" i="116"/>
  <c r="Q61" i="116"/>
  <c r="R61" i="116"/>
  <c r="T61" i="116"/>
  <c r="U61" i="116"/>
  <c r="V61" i="116"/>
  <c r="W61" i="116"/>
  <c r="X61" i="116"/>
  <c r="Y61" i="116"/>
  <c r="AA61" i="116"/>
  <c r="AE61" i="116"/>
  <c r="AG61" i="116"/>
  <c r="AH61" i="116"/>
  <c r="AI61" i="116"/>
  <c r="AJ61" i="116"/>
  <c r="AK61" i="116"/>
  <c r="AL61" i="116"/>
  <c r="AM61" i="116"/>
  <c r="AN61" i="116"/>
  <c r="AO61" i="116"/>
  <c r="AP61" i="116"/>
  <c r="AQ61" i="116"/>
  <c r="AR61" i="116"/>
  <c r="AS61" i="116"/>
  <c r="AT61" i="116"/>
  <c r="AU61" i="116"/>
  <c r="AV61" i="116"/>
  <c r="AW61" i="116"/>
  <c r="AX61" i="116"/>
  <c r="BL61" i="116"/>
  <c r="BO61" i="116"/>
  <c r="BR61" i="116"/>
  <c r="BU61" i="116"/>
  <c r="BX61" i="116"/>
  <c r="CA61" i="116"/>
  <c r="CD61" i="116"/>
  <c r="CG61" i="116"/>
  <c r="CJ61" i="116"/>
  <c r="CT61" i="116"/>
  <c r="CY61" i="116"/>
  <c r="DM61" i="116"/>
  <c r="DN61" i="116"/>
  <c r="DO61" i="116"/>
  <c r="DP61" i="116"/>
  <c r="DQ61" i="116"/>
  <c r="DR61" i="116"/>
  <c r="A62" i="116"/>
  <c r="I62" i="116"/>
  <c r="Q62" i="116"/>
  <c r="R62" i="116"/>
  <c r="T62" i="116"/>
  <c r="U62" i="116"/>
  <c r="V62" i="116"/>
  <c r="W62" i="116"/>
  <c r="X62" i="116"/>
  <c r="Y62" i="116"/>
  <c r="AA62" i="116"/>
  <c r="AE62" i="116"/>
  <c r="AG62" i="116"/>
  <c r="AH62" i="116"/>
  <c r="AI62" i="116"/>
  <c r="AJ62" i="116"/>
  <c r="AK62" i="116"/>
  <c r="AL62" i="116"/>
  <c r="AM62" i="116"/>
  <c r="AN62" i="116"/>
  <c r="AO62" i="116"/>
  <c r="AP62" i="116"/>
  <c r="AQ62" i="116"/>
  <c r="AR62" i="116"/>
  <c r="AS62" i="116"/>
  <c r="AT62" i="116"/>
  <c r="AU62" i="116"/>
  <c r="AV62" i="116"/>
  <c r="AW62" i="116"/>
  <c r="AX62" i="116"/>
  <c r="BL62" i="116"/>
  <c r="BO62" i="116"/>
  <c r="BR62" i="116"/>
  <c r="BU62" i="116"/>
  <c r="BX62" i="116"/>
  <c r="CA62" i="116"/>
  <c r="CD62" i="116"/>
  <c r="CG62" i="116"/>
  <c r="CJ62" i="116"/>
  <c r="CT62" i="116"/>
  <c r="CY62" i="116"/>
  <c r="DM62" i="116"/>
  <c r="DN62" i="116"/>
  <c r="DO62" i="116"/>
  <c r="DP62" i="116"/>
  <c r="DQ62" i="116"/>
  <c r="DR62" i="116"/>
  <c r="A63" i="116"/>
  <c r="I63" i="116"/>
  <c r="Q63" i="116"/>
  <c r="R63" i="116"/>
  <c r="T63" i="116"/>
  <c r="U63" i="116"/>
  <c r="V63" i="116"/>
  <c r="W63" i="116"/>
  <c r="X63" i="116"/>
  <c r="Y63" i="116"/>
  <c r="AA63" i="116"/>
  <c r="AE63" i="116"/>
  <c r="AG63" i="116"/>
  <c r="AH63" i="116"/>
  <c r="AI63" i="116"/>
  <c r="AJ63" i="116"/>
  <c r="AK63" i="116"/>
  <c r="AL63" i="116"/>
  <c r="AM63" i="116"/>
  <c r="AN63" i="116"/>
  <c r="AO63" i="116"/>
  <c r="AP63" i="116"/>
  <c r="AQ63" i="116"/>
  <c r="AR63" i="116"/>
  <c r="AS63" i="116"/>
  <c r="AT63" i="116"/>
  <c r="AU63" i="116"/>
  <c r="AV63" i="116"/>
  <c r="AW63" i="116"/>
  <c r="AX63" i="116"/>
  <c r="BL63" i="116"/>
  <c r="BO63" i="116"/>
  <c r="BR63" i="116"/>
  <c r="BU63" i="116"/>
  <c r="BX63" i="116"/>
  <c r="CA63" i="116"/>
  <c r="CD63" i="116"/>
  <c r="CG63" i="116"/>
  <c r="CJ63" i="116"/>
  <c r="CT63" i="116"/>
  <c r="CY63" i="116"/>
  <c r="DM63" i="116"/>
  <c r="DN63" i="116"/>
  <c r="DO63" i="116"/>
  <c r="DP63" i="116"/>
  <c r="DQ63" i="116"/>
  <c r="DR63" i="116"/>
  <c r="A64" i="116"/>
  <c r="I64" i="116"/>
  <c r="Q64" i="116"/>
  <c r="R64" i="116"/>
  <c r="T64" i="116"/>
  <c r="U64" i="116"/>
  <c r="V64" i="116"/>
  <c r="W64" i="116"/>
  <c r="X64" i="116"/>
  <c r="Y64" i="116"/>
  <c r="AA64" i="116"/>
  <c r="AE64" i="116"/>
  <c r="AG64" i="116"/>
  <c r="AH64" i="116"/>
  <c r="AI64" i="116"/>
  <c r="AJ64" i="116"/>
  <c r="AK64" i="116"/>
  <c r="AL64" i="116"/>
  <c r="AM64" i="116"/>
  <c r="AN64" i="116"/>
  <c r="AO64" i="116"/>
  <c r="AP64" i="116"/>
  <c r="AQ64" i="116"/>
  <c r="AR64" i="116"/>
  <c r="AS64" i="116"/>
  <c r="AT64" i="116"/>
  <c r="AU64" i="116"/>
  <c r="AV64" i="116"/>
  <c r="AW64" i="116"/>
  <c r="AX64" i="116"/>
  <c r="BL64" i="116"/>
  <c r="BO64" i="116"/>
  <c r="BR64" i="116"/>
  <c r="BU64" i="116"/>
  <c r="BX64" i="116"/>
  <c r="CA64" i="116"/>
  <c r="CD64" i="116"/>
  <c r="CG64" i="116"/>
  <c r="CJ64" i="116"/>
  <c r="CT64" i="116"/>
  <c r="CY64" i="116"/>
  <c r="DM64" i="116"/>
  <c r="DN64" i="116"/>
  <c r="DO64" i="116"/>
  <c r="DP64" i="116"/>
  <c r="DQ64" i="116"/>
  <c r="DR64" i="116"/>
  <c r="A65" i="116"/>
  <c r="I65" i="116"/>
  <c r="Q65" i="116"/>
  <c r="R65" i="116"/>
  <c r="T65" i="116"/>
  <c r="U65" i="116"/>
  <c r="V65" i="116"/>
  <c r="W65" i="116"/>
  <c r="X65" i="116"/>
  <c r="Y65" i="116"/>
  <c r="AA65" i="116"/>
  <c r="AE65" i="116"/>
  <c r="AG65" i="116"/>
  <c r="AH65" i="116"/>
  <c r="AI65" i="116"/>
  <c r="AJ65" i="116"/>
  <c r="AK65" i="116"/>
  <c r="AL65" i="116"/>
  <c r="AM65" i="116"/>
  <c r="AN65" i="116"/>
  <c r="AO65" i="116"/>
  <c r="AP65" i="116"/>
  <c r="AQ65" i="116"/>
  <c r="AR65" i="116"/>
  <c r="AS65" i="116"/>
  <c r="AT65" i="116"/>
  <c r="AU65" i="116"/>
  <c r="AV65" i="116"/>
  <c r="AW65" i="116"/>
  <c r="AX65" i="116"/>
  <c r="BL65" i="116"/>
  <c r="BO65" i="116"/>
  <c r="BR65" i="116"/>
  <c r="BU65" i="116"/>
  <c r="BX65" i="116"/>
  <c r="CA65" i="116"/>
  <c r="CD65" i="116"/>
  <c r="CG65" i="116"/>
  <c r="CJ65" i="116"/>
  <c r="CT65" i="116"/>
  <c r="CY65" i="116"/>
  <c r="DM65" i="116"/>
  <c r="DN65" i="116"/>
  <c r="DO65" i="116"/>
  <c r="DP65" i="116"/>
  <c r="DQ65" i="116"/>
  <c r="DR65" i="116"/>
  <c r="A66" i="116"/>
  <c r="I66" i="116"/>
  <c r="Q66" i="116"/>
  <c r="R66" i="116"/>
  <c r="T66" i="116"/>
  <c r="U66" i="116"/>
  <c r="V66" i="116"/>
  <c r="W66" i="116"/>
  <c r="X66" i="116"/>
  <c r="Y66" i="116"/>
  <c r="AA66" i="116"/>
  <c r="AE66" i="116"/>
  <c r="AG66" i="116"/>
  <c r="AH66" i="116"/>
  <c r="AI66" i="116"/>
  <c r="AJ66" i="116"/>
  <c r="AK66" i="116"/>
  <c r="AL66" i="116"/>
  <c r="AM66" i="116"/>
  <c r="AN66" i="116"/>
  <c r="AO66" i="116"/>
  <c r="AP66" i="116"/>
  <c r="AQ66" i="116"/>
  <c r="AR66" i="116"/>
  <c r="AS66" i="116"/>
  <c r="AT66" i="116"/>
  <c r="AU66" i="116"/>
  <c r="AV66" i="116"/>
  <c r="AW66" i="116"/>
  <c r="AX66" i="116"/>
  <c r="BL66" i="116"/>
  <c r="BO66" i="116"/>
  <c r="BR66" i="116"/>
  <c r="BU66" i="116"/>
  <c r="BX66" i="116"/>
  <c r="CA66" i="116"/>
  <c r="CD66" i="116"/>
  <c r="CG66" i="116"/>
  <c r="CJ66" i="116"/>
  <c r="CT66" i="116"/>
  <c r="CY66" i="116"/>
  <c r="DM66" i="116"/>
  <c r="DN66" i="116"/>
  <c r="DO66" i="116"/>
  <c r="DP66" i="116"/>
  <c r="DQ66" i="116"/>
  <c r="DR66" i="116"/>
  <c r="A67" i="116"/>
  <c r="I67" i="116"/>
  <c r="Q67" i="116"/>
  <c r="R67" i="116"/>
  <c r="T67" i="116"/>
  <c r="U67" i="116"/>
  <c r="V67" i="116"/>
  <c r="W67" i="116"/>
  <c r="X67" i="116"/>
  <c r="Y67" i="116"/>
  <c r="AA67" i="116"/>
  <c r="AE67" i="116"/>
  <c r="AG67" i="116"/>
  <c r="AH67" i="116"/>
  <c r="AI67" i="116"/>
  <c r="AJ67" i="116"/>
  <c r="AK67" i="116"/>
  <c r="AL67" i="116"/>
  <c r="AM67" i="116"/>
  <c r="AN67" i="116"/>
  <c r="AO67" i="116"/>
  <c r="AP67" i="116"/>
  <c r="AQ67" i="116"/>
  <c r="AR67" i="116"/>
  <c r="AS67" i="116"/>
  <c r="AT67" i="116"/>
  <c r="AU67" i="116"/>
  <c r="AV67" i="116"/>
  <c r="AW67" i="116"/>
  <c r="AX67" i="116"/>
  <c r="BL67" i="116"/>
  <c r="BO67" i="116"/>
  <c r="BR67" i="116"/>
  <c r="BU67" i="116"/>
  <c r="BX67" i="116"/>
  <c r="CA67" i="116"/>
  <c r="CD67" i="116"/>
  <c r="CG67" i="116"/>
  <c r="CJ67" i="116"/>
  <c r="CT67" i="116"/>
  <c r="CY67" i="116"/>
  <c r="DM67" i="116"/>
  <c r="DN67" i="116"/>
  <c r="DO67" i="116"/>
  <c r="DP67" i="116"/>
  <c r="DQ67" i="116"/>
  <c r="DR67" i="116"/>
  <c r="A68" i="116"/>
  <c r="I68" i="116"/>
  <c r="Q68" i="116"/>
  <c r="R68" i="116"/>
  <c r="T68" i="116"/>
  <c r="U68" i="116"/>
  <c r="V68" i="116"/>
  <c r="W68" i="116"/>
  <c r="X68" i="116"/>
  <c r="Y68" i="116"/>
  <c r="AA68" i="116"/>
  <c r="AE68" i="116"/>
  <c r="AG68" i="116"/>
  <c r="AH68" i="116"/>
  <c r="AI68" i="116"/>
  <c r="AJ68" i="116"/>
  <c r="AK68" i="116"/>
  <c r="AL68" i="116"/>
  <c r="AM68" i="116"/>
  <c r="AN68" i="116"/>
  <c r="AO68" i="116"/>
  <c r="AP68" i="116"/>
  <c r="AQ68" i="116"/>
  <c r="AR68" i="116"/>
  <c r="AS68" i="116"/>
  <c r="AT68" i="116"/>
  <c r="AU68" i="116"/>
  <c r="AV68" i="116"/>
  <c r="AW68" i="116"/>
  <c r="AX68" i="116"/>
  <c r="BL68" i="116"/>
  <c r="BO68" i="116"/>
  <c r="BR68" i="116"/>
  <c r="BU68" i="116"/>
  <c r="BX68" i="116"/>
  <c r="CA68" i="116"/>
  <c r="CD68" i="116"/>
  <c r="CG68" i="116"/>
  <c r="CJ68" i="116"/>
  <c r="CT68" i="116"/>
  <c r="CY68" i="116"/>
  <c r="DM68" i="116"/>
  <c r="DN68" i="116"/>
  <c r="DO68" i="116"/>
  <c r="DP68" i="116"/>
  <c r="DQ68" i="116"/>
  <c r="DR68" i="116"/>
  <c r="A69" i="116"/>
  <c r="I69" i="116"/>
  <c r="Q69" i="116"/>
  <c r="R69" i="116"/>
  <c r="T69" i="116"/>
  <c r="U69" i="116"/>
  <c r="V69" i="116"/>
  <c r="W69" i="116"/>
  <c r="X69" i="116"/>
  <c r="Y69" i="116"/>
  <c r="AA69" i="116"/>
  <c r="AE69" i="116"/>
  <c r="AG69" i="116"/>
  <c r="AH69" i="116"/>
  <c r="AI69" i="116"/>
  <c r="AJ69" i="116"/>
  <c r="AK69" i="116"/>
  <c r="AL69" i="116"/>
  <c r="AM69" i="116"/>
  <c r="AN69" i="116"/>
  <c r="AO69" i="116"/>
  <c r="AP69" i="116"/>
  <c r="AQ69" i="116"/>
  <c r="AR69" i="116"/>
  <c r="AS69" i="116"/>
  <c r="AT69" i="116"/>
  <c r="AU69" i="116"/>
  <c r="AV69" i="116"/>
  <c r="AW69" i="116"/>
  <c r="AX69" i="116"/>
  <c r="BL69" i="116"/>
  <c r="BO69" i="116"/>
  <c r="BR69" i="116"/>
  <c r="BU69" i="116"/>
  <c r="BX69" i="116"/>
  <c r="CA69" i="116"/>
  <c r="CD69" i="116"/>
  <c r="CG69" i="116"/>
  <c r="CJ69" i="116"/>
  <c r="CT69" i="116"/>
  <c r="CY69" i="116"/>
  <c r="DM69" i="116"/>
  <c r="DN69" i="116"/>
  <c r="DO69" i="116"/>
  <c r="DP69" i="116"/>
  <c r="DQ69" i="116"/>
  <c r="DR69" i="116"/>
  <c r="A70" i="116"/>
  <c r="I70" i="116"/>
  <c r="Q70" i="116"/>
  <c r="R70" i="116"/>
  <c r="T70" i="116"/>
  <c r="U70" i="116"/>
  <c r="V70" i="116"/>
  <c r="W70" i="116"/>
  <c r="X70" i="116"/>
  <c r="Y70" i="116"/>
  <c r="AA70" i="116"/>
  <c r="AE70" i="116"/>
  <c r="AG70" i="116"/>
  <c r="AH70" i="116"/>
  <c r="AI70" i="116"/>
  <c r="AJ70" i="116"/>
  <c r="AK70" i="116"/>
  <c r="AL70" i="116"/>
  <c r="AM70" i="116"/>
  <c r="AN70" i="116"/>
  <c r="AO70" i="116"/>
  <c r="AP70" i="116"/>
  <c r="AQ70" i="116"/>
  <c r="AR70" i="116"/>
  <c r="AS70" i="116"/>
  <c r="AT70" i="116"/>
  <c r="AU70" i="116"/>
  <c r="AV70" i="116"/>
  <c r="AW70" i="116"/>
  <c r="AX70" i="116"/>
  <c r="BL70" i="116"/>
  <c r="BO70" i="116"/>
  <c r="BR70" i="116"/>
  <c r="BU70" i="116"/>
  <c r="BX70" i="116"/>
  <c r="CA70" i="116"/>
  <c r="CD70" i="116"/>
  <c r="CG70" i="116"/>
  <c r="CJ70" i="116"/>
  <c r="CT70" i="116"/>
  <c r="CY70" i="116"/>
  <c r="DM70" i="116"/>
  <c r="DN70" i="116"/>
  <c r="DO70" i="116"/>
  <c r="DP70" i="116"/>
  <c r="DQ70" i="116"/>
  <c r="DR70" i="116"/>
  <c r="A71" i="116"/>
  <c r="I71" i="116"/>
  <c r="Q71" i="116"/>
  <c r="R71" i="116"/>
  <c r="T71" i="116"/>
  <c r="U71" i="116"/>
  <c r="V71" i="116"/>
  <c r="W71" i="116"/>
  <c r="X71" i="116"/>
  <c r="Y71" i="116"/>
  <c r="AA71" i="116"/>
  <c r="AE71" i="116"/>
  <c r="AG71" i="116"/>
  <c r="AH71" i="116"/>
  <c r="AI71" i="116"/>
  <c r="AJ71" i="116"/>
  <c r="AK71" i="116"/>
  <c r="AL71" i="116"/>
  <c r="AM71" i="116"/>
  <c r="AN71" i="116"/>
  <c r="AO71" i="116"/>
  <c r="AP71" i="116"/>
  <c r="AQ71" i="116"/>
  <c r="AR71" i="116"/>
  <c r="AS71" i="116"/>
  <c r="AT71" i="116"/>
  <c r="AU71" i="116"/>
  <c r="AV71" i="116"/>
  <c r="AW71" i="116"/>
  <c r="AX71" i="116"/>
  <c r="BL71" i="116"/>
  <c r="BO71" i="116"/>
  <c r="BR71" i="116"/>
  <c r="BU71" i="116"/>
  <c r="BX71" i="116"/>
  <c r="CA71" i="116"/>
  <c r="CD71" i="116"/>
  <c r="CG71" i="116"/>
  <c r="CJ71" i="116"/>
  <c r="CT71" i="116"/>
  <c r="CY71" i="116"/>
  <c r="DM71" i="116"/>
  <c r="DN71" i="116"/>
  <c r="DO71" i="116"/>
  <c r="DP71" i="116"/>
  <c r="DQ71" i="116"/>
  <c r="DR71" i="116"/>
  <c r="A72" i="116"/>
  <c r="I72" i="116"/>
  <c r="Q72" i="116"/>
  <c r="R72" i="116"/>
  <c r="T72" i="116"/>
  <c r="U72" i="116"/>
  <c r="V72" i="116"/>
  <c r="W72" i="116"/>
  <c r="X72" i="116"/>
  <c r="Y72" i="116"/>
  <c r="AA72" i="116"/>
  <c r="AE72" i="116"/>
  <c r="AG72" i="116"/>
  <c r="AH72" i="116"/>
  <c r="AI72" i="116"/>
  <c r="AJ72" i="116"/>
  <c r="AK72" i="116"/>
  <c r="AL72" i="116"/>
  <c r="AM72" i="116"/>
  <c r="AN72" i="116"/>
  <c r="AO72" i="116"/>
  <c r="AP72" i="116"/>
  <c r="AQ72" i="116"/>
  <c r="AR72" i="116"/>
  <c r="AS72" i="116"/>
  <c r="AT72" i="116"/>
  <c r="AU72" i="116"/>
  <c r="AV72" i="116"/>
  <c r="AW72" i="116"/>
  <c r="AX72" i="116"/>
  <c r="BL72" i="116"/>
  <c r="BO72" i="116"/>
  <c r="BR72" i="116"/>
  <c r="BU72" i="116"/>
  <c r="BX72" i="116"/>
  <c r="CA72" i="116"/>
  <c r="CD72" i="116"/>
  <c r="CG72" i="116"/>
  <c r="CJ72" i="116"/>
  <c r="CT72" i="116"/>
  <c r="CY72" i="116"/>
  <c r="DM72" i="116"/>
  <c r="DN72" i="116"/>
  <c r="DO72" i="116"/>
  <c r="DP72" i="116"/>
  <c r="DQ72" i="116"/>
  <c r="DR72" i="116"/>
  <c r="A73" i="116"/>
  <c r="I73" i="116"/>
  <c r="Q73" i="116"/>
  <c r="R73" i="116"/>
  <c r="T73" i="116"/>
  <c r="U73" i="116"/>
  <c r="V73" i="116"/>
  <c r="W73" i="116"/>
  <c r="X73" i="116"/>
  <c r="Y73" i="116"/>
  <c r="AA73" i="116"/>
  <c r="AE73" i="116"/>
  <c r="AG73" i="116"/>
  <c r="AH73" i="116"/>
  <c r="AI73" i="116"/>
  <c r="AJ73" i="116"/>
  <c r="AK73" i="116"/>
  <c r="AL73" i="116"/>
  <c r="AM73" i="116"/>
  <c r="AN73" i="116"/>
  <c r="AO73" i="116"/>
  <c r="AP73" i="116"/>
  <c r="AQ73" i="116"/>
  <c r="AR73" i="116"/>
  <c r="AS73" i="116"/>
  <c r="AT73" i="116"/>
  <c r="AU73" i="116"/>
  <c r="AV73" i="116"/>
  <c r="AW73" i="116"/>
  <c r="AX73" i="116"/>
  <c r="BL73" i="116"/>
  <c r="BO73" i="116"/>
  <c r="BR73" i="116"/>
  <c r="BU73" i="116"/>
  <c r="BX73" i="116"/>
  <c r="CA73" i="116"/>
  <c r="CD73" i="116"/>
  <c r="CG73" i="116"/>
  <c r="CJ73" i="116"/>
  <c r="CT73" i="116"/>
  <c r="CY73" i="116"/>
  <c r="DM73" i="116"/>
  <c r="DN73" i="116"/>
  <c r="DO73" i="116"/>
  <c r="DP73" i="116"/>
  <c r="DQ73" i="116"/>
  <c r="DR73" i="116"/>
  <c r="A74" i="116"/>
  <c r="I74" i="116"/>
  <c r="Q74" i="116"/>
  <c r="R74" i="116"/>
  <c r="T74" i="116"/>
  <c r="U74" i="116"/>
  <c r="V74" i="116"/>
  <c r="W74" i="116"/>
  <c r="X74" i="116"/>
  <c r="Y74" i="116"/>
  <c r="AA74" i="116"/>
  <c r="AE74" i="116"/>
  <c r="AG74" i="116"/>
  <c r="AH74" i="116"/>
  <c r="AI74" i="116"/>
  <c r="AJ74" i="116"/>
  <c r="AK74" i="116"/>
  <c r="AL74" i="116"/>
  <c r="AM74" i="116"/>
  <c r="AN74" i="116"/>
  <c r="AO74" i="116"/>
  <c r="AP74" i="116"/>
  <c r="AQ74" i="116"/>
  <c r="AR74" i="116"/>
  <c r="AS74" i="116"/>
  <c r="AT74" i="116"/>
  <c r="AU74" i="116"/>
  <c r="AV74" i="116"/>
  <c r="AW74" i="116"/>
  <c r="AX74" i="116"/>
  <c r="BL74" i="116"/>
  <c r="BO74" i="116"/>
  <c r="BR74" i="116"/>
  <c r="BU74" i="116"/>
  <c r="BX74" i="116"/>
  <c r="CA74" i="116"/>
  <c r="CD74" i="116"/>
  <c r="CG74" i="116"/>
  <c r="CJ74" i="116"/>
  <c r="CT74" i="116"/>
  <c r="CY74" i="116"/>
  <c r="DM74" i="116"/>
  <c r="DN74" i="116"/>
  <c r="DO74" i="116"/>
  <c r="DP74" i="116"/>
  <c r="DQ74" i="116"/>
  <c r="DR74" i="116"/>
  <c r="A75" i="116"/>
  <c r="I75" i="116"/>
  <c r="Q75" i="116"/>
  <c r="R75" i="116"/>
  <c r="T75" i="116"/>
  <c r="U75" i="116"/>
  <c r="V75" i="116"/>
  <c r="W75" i="116"/>
  <c r="X75" i="116"/>
  <c r="Y75" i="116"/>
  <c r="AA75" i="116"/>
  <c r="AE75" i="116"/>
  <c r="AG75" i="116"/>
  <c r="AH75" i="116"/>
  <c r="AI75" i="116"/>
  <c r="AJ75" i="116"/>
  <c r="AK75" i="116"/>
  <c r="AL75" i="116"/>
  <c r="AM75" i="116"/>
  <c r="AN75" i="116"/>
  <c r="AO75" i="116"/>
  <c r="AP75" i="116"/>
  <c r="AQ75" i="116"/>
  <c r="AR75" i="116"/>
  <c r="AS75" i="116"/>
  <c r="AT75" i="116"/>
  <c r="AU75" i="116"/>
  <c r="AV75" i="116"/>
  <c r="AW75" i="116"/>
  <c r="AX75" i="116"/>
  <c r="BL75" i="116"/>
  <c r="BO75" i="116"/>
  <c r="BR75" i="116"/>
  <c r="BU75" i="116"/>
  <c r="BX75" i="116"/>
  <c r="CA75" i="116"/>
  <c r="CD75" i="116"/>
  <c r="CG75" i="116"/>
  <c r="CJ75" i="116"/>
  <c r="CT75" i="116"/>
  <c r="CY75" i="116"/>
  <c r="DM75" i="116"/>
  <c r="DN75" i="116"/>
  <c r="DO75" i="116"/>
  <c r="DP75" i="116"/>
  <c r="DQ75" i="116"/>
  <c r="DR75" i="116"/>
  <c r="A76" i="116"/>
  <c r="I76" i="116"/>
  <c r="Q76" i="116"/>
  <c r="R76" i="116"/>
  <c r="T76" i="116"/>
  <c r="U76" i="116"/>
  <c r="V76" i="116"/>
  <c r="W76" i="116"/>
  <c r="X76" i="116"/>
  <c r="Y76" i="116"/>
  <c r="AA76" i="116"/>
  <c r="AE76" i="116"/>
  <c r="AG76" i="116"/>
  <c r="AH76" i="116"/>
  <c r="AI76" i="116"/>
  <c r="AJ76" i="116"/>
  <c r="AK76" i="116"/>
  <c r="AL76" i="116"/>
  <c r="AM76" i="116"/>
  <c r="AN76" i="116"/>
  <c r="AO76" i="116"/>
  <c r="AP76" i="116"/>
  <c r="AQ76" i="116"/>
  <c r="AR76" i="116"/>
  <c r="AS76" i="116"/>
  <c r="AT76" i="116"/>
  <c r="AU76" i="116"/>
  <c r="AV76" i="116"/>
  <c r="AW76" i="116"/>
  <c r="AX76" i="116"/>
  <c r="BL76" i="116"/>
  <c r="BO76" i="116"/>
  <c r="BR76" i="116"/>
  <c r="BU76" i="116"/>
  <c r="BX76" i="116"/>
  <c r="CA76" i="116"/>
  <c r="CD76" i="116"/>
  <c r="CG76" i="116"/>
  <c r="CJ76" i="116"/>
  <c r="CT76" i="116"/>
  <c r="CY76" i="116"/>
  <c r="DM76" i="116"/>
  <c r="DN76" i="116"/>
  <c r="DO76" i="116"/>
  <c r="DP76" i="116"/>
  <c r="DQ76" i="116"/>
  <c r="DR76" i="116"/>
  <c r="A77" i="116"/>
  <c r="I77" i="116"/>
  <c r="Q77" i="116"/>
  <c r="R77" i="116"/>
  <c r="T77" i="116"/>
  <c r="U77" i="116"/>
  <c r="V77" i="116"/>
  <c r="W77" i="116"/>
  <c r="X77" i="116"/>
  <c r="Y77" i="116"/>
  <c r="AA77" i="116"/>
  <c r="AE77" i="116"/>
  <c r="AG77" i="116"/>
  <c r="AH77" i="116"/>
  <c r="AI77" i="116"/>
  <c r="AJ77" i="116"/>
  <c r="AK77" i="116"/>
  <c r="AL77" i="116"/>
  <c r="AM77" i="116"/>
  <c r="AN77" i="116"/>
  <c r="AO77" i="116"/>
  <c r="AP77" i="116"/>
  <c r="AQ77" i="116"/>
  <c r="AR77" i="116"/>
  <c r="AS77" i="116"/>
  <c r="AT77" i="116"/>
  <c r="AU77" i="116"/>
  <c r="AV77" i="116"/>
  <c r="AW77" i="116"/>
  <c r="AX77" i="116"/>
  <c r="BL77" i="116"/>
  <c r="BO77" i="116"/>
  <c r="BR77" i="116"/>
  <c r="BU77" i="116"/>
  <c r="BX77" i="116"/>
  <c r="CA77" i="116"/>
  <c r="CD77" i="116"/>
  <c r="CG77" i="116"/>
  <c r="CJ77" i="116"/>
  <c r="CT77" i="116"/>
  <c r="CY77" i="116"/>
  <c r="DM77" i="116"/>
  <c r="DN77" i="116"/>
  <c r="DO77" i="116"/>
  <c r="DP77" i="116"/>
  <c r="DQ77" i="116"/>
  <c r="DR77" i="116"/>
  <c r="A78" i="116"/>
  <c r="I78" i="116"/>
  <c r="Q78" i="116"/>
  <c r="R78" i="116"/>
  <c r="T78" i="116"/>
  <c r="U78" i="116"/>
  <c r="V78" i="116"/>
  <c r="W78" i="116"/>
  <c r="X78" i="116"/>
  <c r="Y78" i="116"/>
  <c r="AA78" i="116"/>
  <c r="AE78" i="116"/>
  <c r="AG78" i="116"/>
  <c r="AH78" i="116"/>
  <c r="AI78" i="116"/>
  <c r="AJ78" i="116"/>
  <c r="AK78" i="116"/>
  <c r="AL78" i="116"/>
  <c r="AM78" i="116"/>
  <c r="AN78" i="116"/>
  <c r="AO78" i="116"/>
  <c r="AP78" i="116"/>
  <c r="AQ78" i="116"/>
  <c r="AR78" i="116"/>
  <c r="AS78" i="116"/>
  <c r="AT78" i="116"/>
  <c r="AU78" i="116"/>
  <c r="AV78" i="116"/>
  <c r="AW78" i="116"/>
  <c r="AX78" i="116"/>
  <c r="BL78" i="116"/>
  <c r="BO78" i="116"/>
  <c r="BR78" i="116"/>
  <c r="BU78" i="116"/>
  <c r="BX78" i="116"/>
  <c r="CA78" i="116"/>
  <c r="CD78" i="116"/>
  <c r="CG78" i="116"/>
  <c r="CJ78" i="116"/>
  <c r="CT78" i="116"/>
  <c r="CY78" i="116"/>
  <c r="DM78" i="116"/>
  <c r="DN78" i="116"/>
  <c r="DO78" i="116"/>
  <c r="DP78" i="116"/>
  <c r="DQ78" i="116"/>
  <c r="DR78" i="116"/>
  <c r="A79" i="116"/>
  <c r="I79" i="116"/>
  <c r="Q79" i="116"/>
  <c r="R79" i="116"/>
  <c r="T79" i="116"/>
  <c r="U79" i="116"/>
  <c r="V79" i="116"/>
  <c r="W79" i="116"/>
  <c r="X79" i="116"/>
  <c r="Y79" i="116"/>
  <c r="AA79" i="116"/>
  <c r="AE79" i="116"/>
  <c r="AG79" i="116"/>
  <c r="AH79" i="116"/>
  <c r="AI79" i="116"/>
  <c r="AJ79" i="116"/>
  <c r="AK79" i="116"/>
  <c r="AL79" i="116"/>
  <c r="AM79" i="116"/>
  <c r="AN79" i="116"/>
  <c r="AO79" i="116"/>
  <c r="AP79" i="116"/>
  <c r="AQ79" i="116"/>
  <c r="AR79" i="116"/>
  <c r="AS79" i="116"/>
  <c r="AT79" i="116"/>
  <c r="AU79" i="116"/>
  <c r="AV79" i="116"/>
  <c r="AW79" i="116"/>
  <c r="AX79" i="116"/>
  <c r="BL79" i="116"/>
  <c r="BO79" i="116"/>
  <c r="BR79" i="116"/>
  <c r="BU79" i="116"/>
  <c r="BX79" i="116"/>
  <c r="CA79" i="116"/>
  <c r="CD79" i="116"/>
  <c r="CG79" i="116"/>
  <c r="CJ79" i="116"/>
  <c r="CT79" i="116"/>
  <c r="CY79" i="116"/>
  <c r="DM79" i="116"/>
  <c r="DN79" i="116"/>
  <c r="DO79" i="116"/>
  <c r="DP79" i="116"/>
  <c r="DQ79" i="116"/>
  <c r="DR79" i="116"/>
  <c r="A80" i="116"/>
  <c r="I80" i="116"/>
  <c r="Q80" i="116"/>
  <c r="R80" i="116"/>
  <c r="T80" i="116"/>
  <c r="U80" i="116"/>
  <c r="V80" i="116"/>
  <c r="W80" i="116"/>
  <c r="X80" i="116"/>
  <c r="Y80" i="116"/>
  <c r="AA80" i="116"/>
  <c r="AE80" i="116"/>
  <c r="AG80" i="116"/>
  <c r="AH80" i="116"/>
  <c r="AI80" i="116"/>
  <c r="AJ80" i="116"/>
  <c r="AK80" i="116"/>
  <c r="AL80" i="116"/>
  <c r="AM80" i="116"/>
  <c r="AN80" i="116"/>
  <c r="AO80" i="116"/>
  <c r="AP80" i="116"/>
  <c r="AQ80" i="116"/>
  <c r="AR80" i="116"/>
  <c r="AS80" i="116"/>
  <c r="AT80" i="116"/>
  <c r="AU80" i="116"/>
  <c r="AV80" i="116"/>
  <c r="AW80" i="116"/>
  <c r="AX80" i="116"/>
  <c r="BL80" i="116"/>
  <c r="BO80" i="116"/>
  <c r="BR80" i="116"/>
  <c r="BU80" i="116"/>
  <c r="BX80" i="116"/>
  <c r="CA80" i="116"/>
  <c r="CD80" i="116"/>
  <c r="CG80" i="116"/>
  <c r="CJ80" i="116"/>
  <c r="CT80" i="116"/>
  <c r="CY80" i="116"/>
  <c r="DM80" i="116"/>
  <c r="DN80" i="116"/>
  <c r="DO80" i="116"/>
  <c r="DP80" i="116"/>
  <c r="DQ80" i="116"/>
  <c r="DR80" i="116"/>
  <c r="A81" i="116"/>
  <c r="I81" i="116"/>
  <c r="Q81" i="116"/>
  <c r="R81" i="116"/>
  <c r="T81" i="116"/>
  <c r="U81" i="116"/>
  <c r="V81" i="116"/>
  <c r="W81" i="116"/>
  <c r="X81" i="116"/>
  <c r="Y81" i="116"/>
  <c r="AA81" i="116"/>
  <c r="AE81" i="116"/>
  <c r="AG81" i="116"/>
  <c r="AH81" i="116"/>
  <c r="AI81" i="116"/>
  <c r="AJ81" i="116"/>
  <c r="AK81" i="116"/>
  <c r="AL81" i="116"/>
  <c r="AM81" i="116"/>
  <c r="AN81" i="116"/>
  <c r="AO81" i="116"/>
  <c r="AP81" i="116"/>
  <c r="AQ81" i="116"/>
  <c r="AR81" i="116"/>
  <c r="AS81" i="116"/>
  <c r="AT81" i="116"/>
  <c r="AU81" i="116"/>
  <c r="AV81" i="116"/>
  <c r="AW81" i="116"/>
  <c r="AX81" i="116"/>
  <c r="BL81" i="116"/>
  <c r="BO81" i="116"/>
  <c r="BR81" i="116"/>
  <c r="BU81" i="116"/>
  <c r="BX81" i="116"/>
  <c r="CA81" i="116"/>
  <c r="CD81" i="116"/>
  <c r="CG81" i="116"/>
  <c r="CJ81" i="116"/>
  <c r="CT81" i="116"/>
  <c r="CY81" i="116"/>
  <c r="DM81" i="116"/>
  <c r="DN81" i="116"/>
  <c r="DO81" i="116"/>
  <c r="DP81" i="116"/>
  <c r="DQ81" i="116"/>
  <c r="DR81" i="116"/>
  <c r="A82" i="116"/>
  <c r="I82" i="116"/>
  <c r="Q82" i="116"/>
  <c r="R82" i="116"/>
  <c r="T82" i="116"/>
  <c r="U82" i="116"/>
  <c r="V82" i="116"/>
  <c r="W82" i="116"/>
  <c r="X82" i="116"/>
  <c r="Y82" i="116"/>
  <c r="AA82" i="116"/>
  <c r="AE82" i="116"/>
  <c r="AG82" i="116"/>
  <c r="AH82" i="116"/>
  <c r="AI82" i="116"/>
  <c r="AJ82" i="116"/>
  <c r="AK82" i="116"/>
  <c r="AL82" i="116"/>
  <c r="AM82" i="116"/>
  <c r="AN82" i="116"/>
  <c r="AO82" i="116"/>
  <c r="AP82" i="116"/>
  <c r="AQ82" i="116"/>
  <c r="AR82" i="116"/>
  <c r="AS82" i="116"/>
  <c r="AT82" i="116"/>
  <c r="AU82" i="116"/>
  <c r="AV82" i="116"/>
  <c r="AW82" i="116"/>
  <c r="AX82" i="116"/>
  <c r="BL82" i="116"/>
  <c r="BO82" i="116"/>
  <c r="BR82" i="116"/>
  <c r="BU82" i="116"/>
  <c r="BX82" i="116"/>
  <c r="CA82" i="116"/>
  <c r="CD82" i="116"/>
  <c r="CG82" i="116"/>
  <c r="CJ82" i="116"/>
  <c r="CT82" i="116"/>
  <c r="CY82" i="116"/>
  <c r="DM82" i="116"/>
  <c r="DN82" i="116"/>
  <c r="DO82" i="116"/>
  <c r="DP82" i="116"/>
  <c r="DQ82" i="116"/>
  <c r="DR82" i="116"/>
  <c r="A83" i="116"/>
  <c r="I83" i="116"/>
  <c r="Q83" i="116"/>
  <c r="R83" i="116"/>
  <c r="T83" i="116"/>
  <c r="U83" i="116"/>
  <c r="V83" i="116"/>
  <c r="W83" i="116"/>
  <c r="X83" i="116"/>
  <c r="Y83" i="116"/>
  <c r="AA83" i="116"/>
  <c r="AE83" i="116"/>
  <c r="AG83" i="116"/>
  <c r="AH83" i="116"/>
  <c r="AI83" i="116"/>
  <c r="AJ83" i="116"/>
  <c r="AK83" i="116"/>
  <c r="AL83" i="116"/>
  <c r="AM83" i="116"/>
  <c r="AN83" i="116"/>
  <c r="AO83" i="116"/>
  <c r="AP83" i="116"/>
  <c r="AQ83" i="116"/>
  <c r="AR83" i="116"/>
  <c r="AS83" i="116"/>
  <c r="AT83" i="116"/>
  <c r="AU83" i="116"/>
  <c r="AV83" i="116"/>
  <c r="AW83" i="116"/>
  <c r="AX83" i="116"/>
  <c r="BL83" i="116"/>
  <c r="BO83" i="116"/>
  <c r="BR83" i="116"/>
  <c r="BU83" i="116"/>
  <c r="BX83" i="116"/>
  <c r="CA83" i="116"/>
  <c r="CD83" i="116"/>
  <c r="CG83" i="116"/>
  <c r="CJ83" i="116"/>
  <c r="CT83" i="116"/>
  <c r="CY83" i="116"/>
  <c r="DM83" i="116"/>
  <c r="DN83" i="116"/>
  <c r="DO83" i="116"/>
  <c r="DP83" i="116"/>
  <c r="DQ83" i="116"/>
  <c r="DR83" i="116"/>
  <c r="A84" i="116"/>
  <c r="I84" i="116"/>
  <c r="Q84" i="116"/>
  <c r="R84" i="116"/>
  <c r="T84" i="116"/>
  <c r="U84" i="116"/>
  <c r="V84" i="116"/>
  <c r="W84" i="116"/>
  <c r="X84" i="116"/>
  <c r="Y84" i="116"/>
  <c r="AA84" i="116"/>
  <c r="AE84" i="116"/>
  <c r="AG84" i="116"/>
  <c r="AH84" i="116"/>
  <c r="AI84" i="116"/>
  <c r="AJ84" i="116"/>
  <c r="AK84" i="116"/>
  <c r="AL84" i="116"/>
  <c r="AM84" i="116"/>
  <c r="AN84" i="116"/>
  <c r="AO84" i="116"/>
  <c r="AP84" i="116"/>
  <c r="AQ84" i="116"/>
  <c r="AR84" i="116"/>
  <c r="AS84" i="116"/>
  <c r="AT84" i="116"/>
  <c r="AU84" i="116"/>
  <c r="AV84" i="116"/>
  <c r="AW84" i="116"/>
  <c r="AX84" i="116"/>
  <c r="BL84" i="116"/>
  <c r="BO84" i="116"/>
  <c r="BR84" i="116"/>
  <c r="BU84" i="116"/>
  <c r="BX84" i="116"/>
  <c r="CA84" i="116"/>
  <c r="CD84" i="116"/>
  <c r="CG84" i="116"/>
  <c r="CJ84" i="116"/>
  <c r="CT84" i="116"/>
  <c r="CY84" i="116"/>
  <c r="DM84" i="116"/>
  <c r="DN84" i="116"/>
  <c r="DO84" i="116"/>
  <c r="DP84" i="116"/>
  <c r="DQ84" i="116"/>
  <c r="DR84" i="116"/>
  <c r="A85" i="116"/>
  <c r="I85" i="116"/>
  <c r="Q85" i="116"/>
  <c r="R85" i="116"/>
  <c r="T85" i="116"/>
  <c r="U85" i="116"/>
  <c r="V85" i="116"/>
  <c r="W85" i="116"/>
  <c r="X85" i="116"/>
  <c r="Y85" i="116"/>
  <c r="AA85" i="116"/>
  <c r="AE85" i="116"/>
  <c r="AG85" i="116"/>
  <c r="AH85" i="116"/>
  <c r="AI85" i="116"/>
  <c r="AJ85" i="116"/>
  <c r="AK85" i="116"/>
  <c r="AL85" i="116"/>
  <c r="AM85" i="116"/>
  <c r="AN85" i="116"/>
  <c r="AO85" i="116"/>
  <c r="AP85" i="116"/>
  <c r="AQ85" i="116"/>
  <c r="AR85" i="116"/>
  <c r="AS85" i="116"/>
  <c r="AT85" i="116"/>
  <c r="AU85" i="116"/>
  <c r="AV85" i="116"/>
  <c r="AW85" i="116"/>
  <c r="AX85" i="116"/>
  <c r="BL85" i="116"/>
  <c r="BO85" i="116"/>
  <c r="BR85" i="116"/>
  <c r="BU85" i="116"/>
  <c r="BX85" i="116"/>
  <c r="CA85" i="116"/>
  <c r="CD85" i="116"/>
  <c r="CG85" i="116"/>
  <c r="CJ85" i="116"/>
  <c r="CT85" i="116"/>
  <c r="CY85" i="116"/>
  <c r="DM85" i="116"/>
  <c r="DN85" i="116"/>
  <c r="DO85" i="116"/>
  <c r="DP85" i="116"/>
  <c r="DQ85" i="116"/>
  <c r="DR85" i="116"/>
  <c r="A86" i="116"/>
  <c r="I86" i="116"/>
  <c r="Q86" i="116"/>
  <c r="R86" i="116"/>
  <c r="T86" i="116"/>
  <c r="U86" i="116"/>
  <c r="V86" i="116"/>
  <c r="W86" i="116"/>
  <c r="X86" i="116"/>
  <c r="Y86" i="116"/>
  <c r="AA86" i="116"/>
  <c r="AE86" i="116"/>
  <c r="AG86" i="116"/>
  <c r="AH86" i="116"/>
  <c r="AI86" i="116"/>
  <c r="AJ86" i="116"/>
  <c r="AK86" i="116"/>
  <c r="AL86" i="116"/>
  <c r="AM86" i="116"/>
  <c r="AN86" i="116"/>
  <c r="AO86" i="116"/>
  <c r="AP86" i="116"/>
  <c r="AQ86" i="116"/>
  <c r="AR86" i="116"/>
  <c r="AS86" i="116"/>
  <c r="AT86" i="116"/>
  <c r="AU86" i="116"/>
  <c r="AV86" i="116"/>
  <c r="AW86" i="116"/>
  <c r="AX86" i="116"/>
  <c r="BL86" i="116"/>
  <c r="BO86" i="116"/>
  <c r="BR86" i="116"/>
  <c r="BU86" i="116"/>
  <c r="BX86" i="116"/>
  <c r="CA86" i="116"/>
  <c r="CD86" i="116"/>
  <c r="CG86" i="116"/>
  <c r="CJ86" i="116"/>
  <c r="CT86" i="116"/>
  <c r="CY86" i="116"/>
  <c r="DM86" i="116"/>
  <c r="DN86" i="116"/>
  <c r="DO86" i="116"/>
  <c r="DP86" i="116"/>
  <c r="DQ86" i="116"/>
  <c r="DR86" i="116"/>
  <c r="A87" i="116"/>
  <c r="I87" i="116"/>
  <c r="Q87" i="116"/>
  <c r="R87" i="116"/>
  <c r="T87" i="116"/>
  <c r="U87" i="116"/>
  <c r="V87" i="116"/>
  <c r="W87" i="116"/>
  <c r="X87" i="116"/>
  <c r="Y87" i="116"/>
  <c r="AA87" i="116"/>
  <c r="AE87" i="116"/>
  <c r="AG87" i="116"/>
  <c r="AH87" i="116"/>
  <c r="AI87" i="116"/>
  <c r="AJ87" i="116"/>
  <c r="AK87" i="116"/>
  <c r="AL87" i="116"/>
  <c r="AM87" i="116"/>
  <c r="AN87" i="116"/>
  <c r="AO87" i="116"/>
  <c r="AP87" i="116"/>
  <c r="AQ87" i="116"/>
  <c r="AR87" i="116"/>
  <c r="AS87" i="116"/>
  <c r="AT87" i="116"/>
  <c r="AU87" i="116"/>
  <c r="AV87" i="116"/>
  <c r="AW87" i="116"/>
  <c r="AX87" i="116"/>
  <c r="BL87" i="116"/>
  <c r="BO87" i="116"/>
  <c r="BR87" i="116"/>
  <c r="BU87" i="116"/>
  <c r="BX87" i="116"/>
  <c r="CA87" i="116"/>
  <c r="CD87" i="116"/>
  <c r="CG87" i="116"/>
  <c r="CJ87" i="116"/>
  <c r="CT87" i="116"/>
  <c r="CY87" i="116"/>
  <c r="DM87" i="116"/>
  <c r="DN87" i="116"/>
  <c r="DO87" i="116"/>
  <c r="DP87" i="116"/>
  <c r="DQ87" i="116"/>
  <c r="DR87" i="116"/>
  <c r="A88" i="116"/>
  <c r="I88" i="116"/>
  <c r="Q88" i="116"/>
  <c r="R88" i="116"/>
  <c r="T88" i="116"/>
  <c r="U88" i="116"/>
  <c r="V88" i="116"/>
  <c r="W88" i="116"/>
  <c r="X88" i="116"/>
  <c r="Y88" i="116"/>
  <c r="AA88" i="116"/>
  <c r="AE88" i="116"/>
  <c r="AG88" i="116"/>
  <c r="AH88" i="116"/>
  <c r="AI88" i="116"/>
  <c r="AJ88" i="116"/>
  <c r="AK88" i="116"/>
  <c r="AL88" i="116"/>
  <c r="AM88" i="116"/>
  <c r="AN88" i="116"/>
  <c r="AO88" i="116"/>
  <c r="AP88" i="116"/>
  <c r="AQ88" i="116"/>
  <c r="AR88" i="116"/>
  <c r="AS88" i="116"/>
  <c r="AT88" i="116"/>
  <c r="AU88" i="116"/>
  <c r="AV88" i="116"/>
  <c r="AW88" i="116"/>
  <c r="AX88" i="116"/>
  <c r="BL88" i="116"/>
  <c r="BO88" i="116"/>
  <c r="BR88" i="116"/>
  <c r="BU88" i="116"/>
  <c r="BX88" i="116"/>
  <c r="CA88" i="116"/>
  <c r="CD88" i="116"/>
  <c r="CG88" i="116"/>
  <c r="CJ88" i="116"/>
  <c r="CT88" i="116"/>
  <c r="CY88" i="116"/>
  <c r="DM88" i="116"/>
  <c r="DN88" i="116"/>
  <c r="DO88" i="116"/>
  <c r="DP88" i="116"/>
  <c r="DQ88" i="116"/>
  <c r="DR88" i="116"/>
  <c r="A89" i="116"/>
  <c r="I89" i="116"/>
  <c r="Q89" i="116"/>
  <c r="R89" i="116"/>
  <c r="T89" i="116"/>
  <c r="U89" i="116"/>
  <c r="V89" i="116"/>
  <c r="W89" i="116"/>
  <c r="X89" i="116"/>
  <c r="Y89" i="116"/>
  <c r="AA89" i="116"/>
  <c r="AE89" i="116"/>
  <c r="AG89" i="116"/>
  <c r="AH89" i="116"/>
  <c r="AI89" i="116"/>
  <c r="AJ89" i="116"/>
  <c r="AK89" i="116"/>
  <c r="AL89" i="116"/>
  <c r="AM89" i="116"/>
  <c r="AN89" i="116"/>
  <c r="AO89" i="116"/>
  <c r="AP89" i="116"/>
  <c r="AQ89" i="116"/>
  <c r="AR89" i="116"/>
  <c r="AS89" i="116"/>
  <c r="AT89" i="116"/>
  <c r="AU89" i="116"/>
  <c r="AV89" i="116"/>
  <c r="AW89" i="116"/>
  <c r="AX89" i="116"/>
  <c r="BL89" i="116"/>
  <c r="BO89" i="116"/>
  <c r="BR89" i="116"/>
  <c r="BU89" i="116"/>
  <c r="BX89" i="116"/>
  <c r="CA89" i="116"/>
  <c r="CD89" i="116"/>
  <c r="CG89" i="116"/>
  <c r="CJ89" i="116"/>
  <c r="CT89" i="116"/>
  <c r="CY89" i="116"/>
  <c r="DM89" i="116"/>
  <c r="DN89" i="116"/>
  <c r="DO89" i="116"/>
  <c r="DP89" i="116"/>
  <c r="DQ89" i="116"/>
  <c r="DR89" i="116"/>
  <c r="A90" i="116"/>
  <c r="I90" i="116"/>
  <c r="Q90" i="116"/>
  <c r="R90" i="116"/>
  <c r="T90" i="116"/>
  <c r="U90" i="116"/>
  <c r="V90" i="116"/>
  <c r="W90" i="116"/>
  <c r="X90" i="116"/>
  <c r="Y90" i="116"/>
  <c r="AA90" i="116"/>
  <c r="AE90" i="116"/>
  <c r="AG90" i="116"/>
  <c r="AH90" i="116"/>
  <c r="AI90" i="116"/>
  <c r="AJ90" i="116"/>
  <c r="AK90" i="116"/>
  <c r="AL90" i="116"/>
  <c r="AM90" i="116"/>
  <c r="AN90" i="116"/>
  <c r="AO90" i="116"/>
  <c r="AP90" i="116"/>
  <c r="AQ90" i="116"/>
  <c r="AR90" i="116"/>
  <c r="AS90" i="116"/>
  <c r="AT90" i="116"/>
  <c r="AU90" i="116"/>
  <c r="AV90" i="116"/>
  <c r="AW90" i="116"/>
  <c r="AX90" i="116"/>
  <c r="BL90" i="116"/>
  <c r="BO90" i="116"/>
  <c r="BR90" i="116"/>
  <c r="BU90" i="116"/>
  <c r="BX90" i="116"/>
  <c r="CA90" i="116"/>
  <c r="CD90" i="116"/>
  <c r="CG90" i="116"/>
  <c r="CJ90" i="116"/>
  <c r="CT90" i="116"/>
  <c r="CY90" i="116"/>
  <c r="DM90" i="116"/>
  <c r="DN90" i="116"/>
  <c r="DO90" i="116"/>
  <c r="DP90" i="116"/>
  <c r="DQ90" i="116"/>
  <c r="DR90" i="116"/>
  <c r="A91" i="116"/>
  <c r="I91" i="116"/>
  <c r="Q91" i="116"/>
  <c r="R91" i="116"/>
  <c r="T91" i="116"/>
  <c r="U91" i="116"/>
  <c r="V91" i="116"/>
  <c r="W91" i="116"/>
  <c r="X91" i="116"/>
  <c r="Y91" i="116"/>
  <c r="AA91" i="116"/>
  <c r="AE91" i="116"/>
  <c r="AG91" i="116"/>
  <c r="AH91" i="116"/>
  <c r="AI91" i="116"/>
  <c r="AJ91" i="116"/>
  <c r="AK91" i="116"/>
  <c r="AL91" i="116"/>
  <c r="AM91" i="116"/>
  <c r="AN91" i="116"/>
  <c r="AO91" i="116"/>
  <c r="AP91" i="116"/>
  <c r="AQ91" i="116"/>
  <c r="AR91" i="116"/>
  <c r="AS91" i="116"/>
  <c r="AT91" i="116"/>
  <c r="AU91" i="116"/>
  <c r="AV91" i="116"/>
  <c r="AW91" i="116"/>
  <c r="AX91" i="116"/>
  <c r="BL91" i="116"/>
  <c r="BO91" i="116"/>
  <c r="BR91" i="116"/>
  <c r="BU91" i="116"/>
  <c r="BX91" i="116"/>
  <c r="CA91" i="116"/>
  <c r="CD91" i="116"/>
  <c r="CG91" i="116"/>
  <c r="CJ91" i="116"/>
  <c r="CT91" i="116"/>
  <c r="CY91" i="116"/>
  <c r="DM91" i="116"/>
  <c r="DN91" i="116"/>
  <c r="DO91" i="116"/>
  <c r="DP91" i="116"/>
  <c r="DQ91" i="116"/>
  <c r="DR91" i="116"/>
  <c r="A92" i="116"/>
  <c r="I92" i="116"/>
  <c r="Q92" i="116"/>
  <c r="R92" i="116"/>
  <c r="T92" i="116"/>
  <c r="U92" i="116"/>
  <c r="V92" i="116"/>
  <c r="W92" i="116"/>
  <c r="X92" i="116"/>
  <c r="Y92" i="116"/>
  <c r="AA92" i="116"/>
  <c r="AE92" i="116"/>
  <c r="AG92" i="116"/>
  <c r="AH92" i="116"/>
  <c r="AI92" i="116"/>
  <c r="AJ92" i="116"/>
  <c r="AK92" i="116"/>
  <c r="AL92" i="116"/>
  <c r="AM92" i="116"/>
  <c r="AN92" i="116"/>
  <c r="AO92" i="116"/>
  <c r="AP92" i="116"/>
  <c r="AQ92" i="116"/>
  <c r="AR92" i="116"/>
  <c r="AS92" i="116"/>
  <c r="AT92" i="116"/>
  <c r="AU92" i="116"/>
  <c r="AV92" i="116"/>
  <c r="AW92" i="116"/>
  <c r="AX92" i="116"/>
  <c r="BL92" i="116"/>
  <c r="BO92" i="116"/>
  <c r="BR92" i="116"/>
  <c r="BU92" i="116"/>
  <c r="BX92" i="116"/>
  <c r="CA92" i="116"/>
  <c r="CD92" i="116"/>
  <c r="CG92" i="116"/>
  <c r="CJ92" i="116"/>
  <c r="CT92" i="116"/>
  <c r="CY92" i="116"/>
  <c r="DM92" i="116"/>
  <c r="DN92" i="116"/>
  <c r="DO92" i="116"/>
  <c r="DP92" i="116"/>
  <c r="DQ92" i="116"/>
  <c r="DR92" i="116"/>
  <c r="A93" i="116"/>
  <c r="I93" i="116"/>
  <c r="Q93" i="116"/>
  <c r="R93" i="116"/>
  <c r="T93" i="116"/>
  <c r="U93" i="116"/>
  <c r="V93" i="116"/>
  <c r="W93" i="116"/>
  <c r="X93" i="116"/>
  <c r="Y93" i="116"/>
  <c r="AA93" i="116"/>
  <c r="AE93" i="116"/>
  <c r="AG93" i="116"/>
  <c r="AH93" i="116"/>
  <c r="AI93" i="116"/>
  <c r="AJ93" i="116"/>
  <c r="AK93" i="116"/>
  <c r="AL93" i="116"/>
  <c r="AM93" i="116"/>
  <c r="AN93" i="116"/>
  <c r="AO93" i="116"/>
  <c r="AP93" i="116"/>
  <c r="AQ93" i="116"/>
  <c r="AR93" i="116"/>
  <c r="AS93" i="116"/>
  <c r="AT93" i="116"/>
  <c r="AU93" i="116"/>
  <c r="AV93" i="116"/>
  <c r="AW93" i="116"/>
  <c r="AX93" i="116"/>
  <c r="BL93" i="116"/>
  <c r="BO93" i="116"/>
  <c r="BR93" i="116"/>
  <c r="BU93" i="116"/>
  <c r="BX93" i="116"/>
  <c r="CA93" i="116"/>
  <c r="CD93" i="116"/>
  <c r="CG93" i="116"/>
  <c r="CJ93" i="116"/>
  <c r="CT93" i="116"/>
  <c r="CY93" i="116"/>
  <c r="DM93" i="116"/>
  <c r="DN93" i="116"/>
  <c r="DO93" i="116"/>
  <c r="DP93" i="116"/>
  <c r="DQ93" i="116"/>
  <c r="DR93" i="116"/>
  <c r="A94" i="116"/>
  <c r="I94" i="116"/>
  <c r="Q94" i="116"/>
  <c r="R94" i="116"/>
  <c r="T94" i="116"/>
  <c r="U94" i="116"/>
  <c r="V94" i="116"/>
  <c r="W94" i="116"/>
  <c r="X94" i="116"/>
  <c r="Y94" i="116"/>
  <c r="AA94" i="116"/>
  <c r="AE94" i="116"/>
  <c r="AG94" i="116"/>
  <c r="AH94" i="116"/>
  <c r="AI94" i="116"/>
  <c r="AJ94" i="116"/>
  <c r="AK94" i="116"/>
  <c r="AL94" i="116"/>
  <c r="AM94" i="116"/>
  <c r="AN94" i="116"/>
  <c r="AO94" i="116"/>
  <c r="AP94" i="116"/>
  <c r="AQ94" i="116"/>
  <c r="AR94" i="116"/>
  <c r="AS94" i="116"/>
  <c r="AT94" i="116"/>
  <c r="AU94" i="116"/>
  <c r="AV94" i="116"/>
  <c r="AW94" i="116"/>
  <c r="AX94" i="116"/>
  <c r="BL94" i="116"/>
  <c r="BO94" i="116"/>
  <c r="BR94" i="116"/>
  <c r="BU94" i="116"/>
  <c r="BX94" i="116"/>
  <c r="CA94" i="116"/>
  <c r="CD94" i="116"/>
  <c r="CG94" i="116"/>
  <c r="CJ94" i="116"/>
  <c r="CT94" i="116"/>
  <c r="CY94" i="116"/>
  <c r="DM94" i="116"/>
  <c r="DN94" i="116"/>
  <c r="DO94" i="116"/>
  <c r="DP94" i="116"/>
  <c r="DQ94" i="116"/>
  <c r="DR94" i="116"/>
  <c r="A95" i="116"/>
  <c r="I95" i="116"/>
  <c r="Q95" i="116"/>
  <c r="R95" i="116"/>
  <c r="T95" i="116"/>
  <c r="U95" i="116"/>
  <c r="V95" i="116"/>
  <c r="W95" i="116"/>
  <c r="X95" i="116"/>
  <c r="Y95" i="116"/>
  <c r="AA95" i="116"/>
  <c r="AE95" i="116"/>
  <c r="AG95" i="116"/>
  <c r="AH95" i="116"/>
  <c r="AI95" i="116"/>
  <c r="AJ95" i="116"/>
  <c r="AK95" i="116"/>
  <c r="AL95" i="116"/>
  <c r="AM95" i="116"/>
  <c r="AN95" i="116"/>
  <c r="AO95" i="116"/>
  <c r="AP95" i="116"/>
  <c r="AQ95" i="116"/>
  <c r="AR95" i="116"/>
  <c r="AS95" i="116"/>
  <c r="AT95" i="116"/>
  <c r="AU95" i="116"/>
  <c r="AV95" i="116"/>
  <c r="AW95" i="116"/>
  <c r="AX95" i="116"/>
  <c r="BL95" i="116"/>
  <c r="BO95" i="116"/>
  <c r="BR95" i="116"/>
  <c r="BU95" i="116"/>
  <c r="BX95" i="116"/>
  <c r="CA95" i="116"/>
  <c r="CD95" i="116"/>
  <c r="CG95" i="116"/>
  <c r="CJ95" i="116"/>
  <c r="CT95" i="116"/>
  <c r="CY95" i="116"/>
  <c r="DM95" i="116"/>
  <c r="DN95" i="116"/>
  <c r="DO95" i="116"/>
  <c r="DP95" i="116"/>
  <c r="DQ95" i="116"/>
  <c r="DR95" i="116"/>
  <c r="A96" i="116"/>
  <c r="I96" i="116"/>
  <c r="Q96" i="116"/>
  <c r="R96" i="116"/>
  <c r="T96" i="116"/>
  <c r="U96" i="116"/>
  <c r="V96" i="116"/>
  <c r="W96" i="116"/>
  <c r="X96" i="116"/>
  <c r="Y96" i="116"/>
  <c r="AA96" i="116"/>
  <c r="AE96" i="116"/>
  <c r="AG96" i="116"/>
  <c r="AH96" i="116"/>
  <c r="AI96" i="116"/>
  <c r="AJ96" i="116"/>
  <c r="AK96" i="116"/>
  <c r="AL96" i="116"/>
  <c r="AM96" i="116"/>
  <c r="AN96" i="116"/>
  <c r="AO96" i="116"/>
  <c r="AP96" i="116"/>
  <c r="AQ96" i="116"/>
  <c r="AR96" i="116"/>
  <c r="AS96" i="116"/>
  <c r="AT96" i="116"/>
  <c r="AU96" i="116"/>
  <c r="AV96" i="116"/>
  <c r="AW96" i="116"/>
  <c r="AX96" i="116"/>
  <c r="BL96" i="116"/>
  <c r="BO96" i="116"/>
  <c r="BR96" i="116"/>
  <c r="BU96" i="116"/>
  <c r="BX96" i="116"/>
  <c r="CA96" i="116"/>
  <c r="CD96" i="116"/>
  <c r="CG96" i="116"/>
  <c r="CJ96" i="116"/>
  <c r="CT96" i="116"/>
  <c r="CY96" i="116"/>
  <c r="DM96" i="116"/>
  <c r="DN96" i="116"/>
  <c r="DO96" i="116"/>
  <c r="DP96" i="116"/>
  <c r="DQ96" i="116"/>
  <c r="DR96" i="116"/>
  <c r="A97" i="116"/>
  <c r="I97" i="116"/>
  <c r="Q97" i="116"/>
  <c r="R97" i="116"/>
  <c r="T97" i="116"/>
  <c r="U97" i="116"/>
  <c r="V97" i="116"/>
  <c r="W97" i="116"/>
  <c r="X97" i="116"/>
  <c r="Y97" i="116"/>
  <c r="AA97" i="116"/>
  <c r="AE97" i="116"/>
  <c r="AG97" i="116"/>
  <c r="AH97" i="116"/>
  <c r="AI97" i="116"/>
  <c r="AJ97" i="116"/>
  <c r="AK97" i="116"/>
  <c r="AL97" i="116"/>
  <c r="AM97" i="116"/>
  <c r="AN97" i="116"/>
  <c r="AO97" i="116"/>
  <c r="AP97" i="116"/>
  <c r="AQ97" i="116"/>
  <c r="AR97" i="116"/>
  <c r="AS97" i="116"/>
  <c r="AT97" i="116"/>
  <c r="AU97" i="116"/>
  <c r="AV97" i="116"/>
  <c r="AW97" i="116"/>
  <c r="AX97" i="116"/>
  <c r="BL97" i="116"/>
  <c r="BO97" i="116"/>
  <c r="BR97" i="116"/>
  <c r="BU97" i="116"/>
  <c r="BX97" i="116"/>
  <c r="CA97" i="116"/>
  <c r="CD97" i="116"/>
  <c r="CG97" i="116"/>
  <c r="CJ97" i="116"/>
  <c r="CT97" i="116"/>
  <c r="CY97" i="116"/>
  <c r="DM97" i="116"/>
  <c r="DN97" i="116"/>
  <c r="DO97" i="116"/>
  <c r="DP97" i="116"/>
  <c r="DQ97" i="116"/>
  <c r="DR97" i="116"/>
  <c r="A98" i="116"/>
  <c r="I98" i="116"/>
  <c r="Q98" i="116"/>
  <c r="R98" i="116"/>
  <c r="T98" i="116"/>
  <c r="U98" i="116"/>
  <c r="V98" i="116"/>
  <c r="W98" i="116"/>
  <c r="X98" i="116"/>
  <c r="Y98" i="116"/>
  <c r="AA98" i="116"/>
  <c r="AE98" i="116"/>
  <c r="AG98" i="116"/>
  <c r="AH98" i="116"/>
  <c r="AI98" i="116"/>
  <c r="AJ98" i="116"/>
  <c r="AK98" i="116"/>
  <c r="AL98" i="116"/>
  <c r="AM98" i="116"/>
  <c r="AN98" i="116"/>
  <c r="AO98" i="116"/>
  <c r="AP98" i="116"/>
  <c r="AQ98" i="116"/>
  <c r="AR98" i="116"/>
  <c r="AS98" i="116"/>
  <c r="AT98" i="116"/>
  <c r="AU98" i="116"/>
  <c r="AV98" i="116"/>
  <c r="AW98" i="116"/>
  <c r="AX98" i="116"/>
  <c r="BL98" i="116"/>
  <c r="BO98" i="116"/>
  <c r="BR98" i="116"/>
  <c r="BU98" i="116"/>
  <c r="BX98" i="116"/>
  <c r="CA98" i="116"/>
  <c r="CD98" i="116"/>
  <c r="CG98" i="116"/>
  <c r="CJ98" i="116"/>
  <c r="CT98" i="116"/>
  <c r="CY98" i="116"/>
  <c r="DM98" i="116"/>
  <c r="DN98" i="116"/>
  <c r="DO98" i="116"/>
  <c r="DP98" i="116"/>
  <c r="DQ98" i="116"/>
  <c r="DR98" i="116"/>
  <c r="A99" i="116"/>
  <c r="I99" i="116"/>
  <c r="Q99" i="116"/>
  <c r="R99" i="116"/>
  <c r="T99" i="116"/>
  <c r="U99" i="116"/>
  <c r="V99" i="116"/>
  <c r="W99" i="116"/>
  <c r="X99" i="116"/>
  <c r="Y99" i="116"/>
  <c r="AA99" i="116"/>
  <c r="AE99" i="116"/>
  <c r="AG99" i="116"/>
  <c r="AH99" i="116"/>
  <c r="AI99" i="116"/>
  <c r="AJ99" i="116"/>
  <c r="AK99" i="116"/>
  <c r="AL99" i="116"/>
  <c r="AM99" i="116"/>
  <c r="AN99" i="116"/>
  <c r="AO99" i="116"/>
  <c r="AP99" i="116"/>
  <c r="AQ99" i="116"/>
  <c r="AR99" i="116"/>
  <c r="AS99" i="116"/>
  <c r="AT99" i="116"/>
  <c r="AU99" i="116"/>
  <c r="AV99" i="116"/>
  <c r="AW99" i="116"/>
  <c r="AX99" i="116"/>
  <c r="BL99" i="116"/>
  <c r="BO99" i="116"/>
  <c r="BR99" i="116"/>
  <c r="BU99" i="116"/>
  <c r="BX99" i="116"/>
  <c r="CA99" i="116"/>
  <c r="CD99" i="116"/>
  <c r="CG99" i="116"/>
  <c r="CJ99" i="116"/>
  <c r="CT99" i="116"/>
  <c r="CY99" i="116"/>
  <c r="DM99" i="116"/>
  <c r="DN99" i="116"/>
  <c r="DO99" i="116"/>
  <c r="DP99" i="116"/>
  <c r="DQ99" i="116"/>
  <c r="DR99" i="116"/>
  <c r="A100" i="116"/>
  <c r="I100" i="116"/>
  <c r="Q100" i="116"/>
  <c r="R100" i="116"/>
  <c r="T100" i="116"/>
  <c r="U100" i="116"/>
  <c r="V100" i="116"/>
  <c r="W100" i="116"/>
  <c r="X100" i="116"/>
  <c r="Y100" i="116"/>
  <c r="AA100" i="116"/>
  <c r="AE100" i="116"/>
  <c r="AG100" i="116"/>
  <c r="AH100" i="116"/>
  <c r="AI100" i="116"/>
  <c r="AJ100" i="116"/>
  <c r="AK100" i="116"/>
  <c r="AL100" i="116"/>
  <c r="AM100" i="116"/>
  <c r="AN100" i="116"/>
  <c r="AO100" i="116"/>
  <c r="AP100" i="116"/>
  <c r="AQ100" i="116"/>
  <c r="AR100" i="116"/>
  <c r="AS100" i="116"/>
  <c r="AT100" i="116"/>
  <c r="AU100" i="116"/>
  <c r="AV100" i="116"/>
  <c r="AW100" i="116"/>
  <c r="AX100" i="116"/>
  <c r="BL100" i="116"/>
  <c r="BO100" i="116"/>
  <c r="BR100" i="116"/>
  <c r="BU100" i="116"/>
  <c r="BX100" i="116"/>
  <c r="CA100" i="116"/>
  <c r="CD100" i="116"/>
  <c r="CG100" i="116"/>
  <c r="CJ100" i="116"/>
  <c r="CT100" i="116"/>
  <c r="CY100" i="116"/>
  <c r="DM100" i="116"/>
  <c r="DN100" i="116"/>
  <c r="DO100" i="116"/>
  <c r="DP100" i="116"/>
  <c r="DQ100" i="116"/>
  <c r="DR100" i="116"/>
  <c r="A101" i="116"/>
  <c r="I101" i="116"/>
  <c r="Q101" i="116"/>
  <c r="R101" i="116"/>
  <c r="T101" i="116"/>
  <c r="U101" i="116"/>
  <c r="V101" i="116"/>
  <c r="W101" i="116"/>
  <c r="X101" i="116"/>
  <c r="Y101" i="116"/>
  <c r="AA101" i="116"/>
  <c r="AE101" i="116"/>
  <c r="AG101" i="116"/>
  <c r="AH101" i="116"/>
  <c r="AI101" i="116"/>
  <c r="AJ101" i="116"/>
  <c r="AK101" i="116"/>
  <c r="AL101" i="116"/>
  <c r="AM101" i="116"/>
  <c r="AN101" i="116"/>
  <c r="AO101" i="116"/>
  <c r="AP101" i="116"/>
  <c r="AQ101" i="116"/>
  <c r="AR101" i="116"/>
  <c r="AS101" i="116"/>
  <c r="AT101" i="116"/>
  <c r="AU101" i="116"/>
  <c r="AV101" i="116"/>
  <c r="AW101" i="116"/>
  <c r="AX101" i="116"/>
  <c r="BL101" i="116"/>
  <c r="BO101" i="116"/>
  <c r="BR101" i="116"/>
  <c r="BU101" i="116"/>
  <c r="BX101" i="116"/>
  <c r="CA101" i="116"/>
  <c r="CD101" i="116"/>
  <c r="CG101" i="116"/>
  <c r="CJ101" i="116"/>
  <c r="CT101" i="116"/>
  <c r="CY101" i="116"/>
  <c r="DM101" i="116"/>
  <c r="DN101" i="116"/>
  <c r="DO101" i="116"/>
  <c r="DP101" i="116"/>
  <c r="DQ101" i="116"/>
  <c r="DR101" i="116"/>
  <c r="A102" i="116"/>
  <c r="I102" i="116"/>
  <c r="Q102" i="116"/>
  <c r="R102" i="116"/>
  <c r="T102" i="116"/>
  <c r="U102" i="116"/>
  <c r="V102" i="116"/>
  <c r="W102" i="116"/>
  <c r="X102" i="116"/>
  <c r="Y102" i="116"/>
  <c r="AA102" i="116"/>
  <c r="AE102" i="116"/>
  <c r="AG102" i="116"/>
  <c r="AH102" i="116"/>
  <c r="AI102" i="116"/>
  <c r="AJ102" i="116"/>
  <c r="AK102" i="116"/>
  <c r="AL102" i="116"/>
  <c r="AM102" i="116"/>
  <c r="AN102" i="116"/>
  <c r="AO102" i="116"/>
  <c r="AP102" i="116"/>
  <c r="AQ102" i="116"/>
  <c r="AR102" i="116"/>
  <c r="AS102" i="116"/>
  <c r="AT102" i="116"/>
  <c r="AU102" i="116"/>
  <c r="AV102" i="116"/>
  <c r="AW102" i="116"/>
  <c r="AX102" i="116"/>
  <c r="BL102" i="116"/>
  <c r="BO102" i="116"/>
  <c r="BR102" i="116"/>
  <c r="BU102" i="116"/>
  <c r="BX102" i="116"/>
  <c r="CA102" i="116"/>
  <c r="CD102" i="116"/>
  <c r="CG102" i="116"/>
  <c r="CJ102" i="116"/>
  <c r="CT102" i="116"/>
  <c r="CY102" i="116"/>
  <c r="DM102" i="116"/>
  <c r="DN102" i="116"/>
  <c r="DO102" i="116"/>
  <c r="DP102" i="116"/>
  <c r="DQ102" i="116"/>
  <c r="DR102" i="116"/>
  <c r="A103" i="116"/>
  <c r="I103" i="116"/>
  <c r="Q103" i="116"/>
  <c r="R103" i="116"/>
  <c r="T103" i="116"/>
  <c r="U103" i="116"/>
  <c r="V103" i="116"/>
  <c r="W103" i="116"/>
  <c r="X103" i="116"/>
  <c r="Y103" i="116"/>
  <c r="AA103" i="116"/>
  <c r="AE103" i="116"/>
  <c r="AG103" i="116"/>
  <c r="AH103" i="116"/>
  <c r="AI103" i="116"/>
  <c r="AJ103" i="116"/>
  <c r="AK103" i="116"/>
  <c r="AL103" i="116"/>
  <c r="AM103" i="116"/>
  <c r="AN103" i="116"/>
  <c r="AO103" i="116"/>
  <c r="AP103" i="116"/>
  <c r="AQ103" i="116"/>
  <c r="AR103" i="116"/>
  <c r="AS103" i="116"/>
  <c r="AT103" i="116"/>
  <c r="AU103" i="116"/>
  <c r="AV103" i="116"/>
  <c r="AW103" i="116"/>
  <c r="AX103" i="116"/>
  <c r="BL103" i="116"/>
  <c r="BO103" i="116"/>
  <c r="BR103" i="116"/>
  <c r="BU103" i="116"/>
  <c r="BX103" i="116"/>
  <c r="CA103" i="116"/>
  <c r="CD103" i="116"/>
  <c r="CG103" i="116"/>
  <c r="CJ103" i="116"/>
  <c r="CT103" i="116"/>
  <c r="CY103" i="116"/>
  <c r="DM103" i="116"/>
  <c r="DN103" i="116"/>
  <c r="DO103" i="116"/>
  <c r="DP103" i="116"/>
  <c r="DQ103" i="116"/>
  <c r="DR103" i="116"/>
  <c r="A104" i="116"/>
  <c r="I104" i="116"/>
  <c r="Q104" i="116"/>
  <c r="R104" i="116"/>
  <c r="T104" i="116"/>
  <c r="U104" i="116"/>
  <c r="V104" i="116"/>
  <c r="W104" i="116"/>
  <c r="X104" i="116"/>
  <c r="Y104" i="116"/>
  <c r="AA104" i="116"/>
  <c r="AE104" i="116"/>
  <c r="AG104" i="116"/>
  <c r="AH104" i="116"/>
  <c r="AI104" i="116"/>
  <c r="AJ104" i="116"/>
  <c r="AK104" i="116"/>
  <c r="AL104" i="116"/>
  <c r="AM104" i="116"/>
  <c r="AN104" i="116"/>
  <c r="AO104" i="116"/>
  <c r="AP104" i="116"/>
  <c r="AQ104" i="116"/>
  <c r="AR104" i="116"/>
  <c r="AS104" i="116"/>
  <c r="AT104" i="116"/>
  <c r="AU104" i="116"/>
  <c r="AV104" i="116"/>
  <c r="AW104" i="116"/>
  <c r="AX104" i="116"/>
  <c r="BL104" i="116"/>
  <c r="BO104" i="116"/>
  <c r="BR104" i="116"/>
  <c r="BU104" i="116"/>
  <c r="BX104" i="116"/>
  <c r="CA104" i="116"/>
  <c r="CD104" i="116"/>
  <c r="CG104" i="116"/>
  <c r="CJ104" i="116"/>
  <c r="CT104" i="116"/>
  <c r="CY104" i="116"/>
  <c r="DM104" i="116"/>
  <c r="DN104" i="116"/>
  <c r="DO104" i="116"/>
  <c r="DP104" i="116"/>
  <c r="DQ104" i="116"/>
  <c r="DR104" i="116"/>
  <c r="A105" i="116"/>
  <c r="I105" i="116"/>
  <c r="Q105" i="116"/>
  <c r="R105" i="116"/>
  <c r="T105" i="116"/>
  <c r="U105" i="116"/>
  <c r="V105" i="116"/>
  <c r="W105" i="116"/>
  <c r="X105" i="116"/>
  <c r="Y105" i="116"/>
  <c r="AA105" i="116"/>
  <c r="AE105" i="116"/>
  <c r="AG105" i="116"/>
  <c r="AH105" i="116"/>
  <c r="AI105" i="116"/>
  <c r="AJ105" i="116"/>
  <c r="AK105" i="116"/>
  <c r="AL105" i="116"/>
  <c r="AM105" i="116"/>
  <c r="AN105" i="116"/>
  <c r="AO105" i="116"/>
  <c r="AP105" i="116"/>
  <c r="AQ105" i="116"/>
  <c r="AR105" i="116"/>
  <c r="AS105" i="116"/>
  <c r="AT105" i="116"/>
  <c r="AU105" i="116"/>
  <c r="AV105" i="116"/>
  <c r="AW105" i="116"/>
  <c r="AX105" i="116"/>
  <c r="BL105" i="116"/>
  <c r="BO105" i="116"/>
  <c r="BR105" i="116"/>
  <c r="BU105" i="116"/>
  <c r="BX105" i="116"/>
  <c r="CA105" i="116"/>
  <c r="CD105" i="116"/>
  <c r="CG105" i="116"/>
  <c r="CJ105" i="116"/>
  <c r="CT105" i="116"/>
  <c r="CY105" i="116"/>
  <c r="DM105" i="116"/>
  <c r="DN105" i="116"/>
  <c r="DO105" i="116"/>
  <c r="DP105" i="116"/>
  <c r="DQ105" i="116"/>
  <c r="DR105" i="116"/>
  <c r="A106" i="116"/>
  <c r="I106" i="116"/>
  <c r="Q106" i="116"/>
  <c r="R106" i="116"/>
  <c r="T106" i="116"/>
  <c r="U106" i="116"/>
  <c r="V106" i="116"/>
  <c r="W106" i="116"/>
  <c r="X106" i="116"/>
  <c r="Y106" i="116"/>
  <c r="AA106" i="116"/>
  <c r="AE106" i="116"/>
  <c r="AG106" i="116"/>
  <c r="AH106" i="116"/>
  <c r="AI106" i="116"/>
  <c r="AJ106" i="116"/>
  <c r="AK106" i="116"/>
  <c r="AL106" i="116"/>
  <c r="AM106" i="116"/>
  <c r="AN106" i="116"/>
  <c r="AO106" i="116"/>
  <c r="AP106" i="116"/>
  <c r="AQ106" i="116"/>
  <c r="AR106" i="116"/>
  <c r="AS106" i="116"/>
  <c r="AT106" i="116"/>
  <c r="AU106" i="116"/>
  <c r="AV106" i="116"/>
  <c r="AW106" i="116"/>
  <c r="AX106" i="116"/>
  <c r="BL106" i="116"/>
  <c r="BO106" i="116"/>
  <c r="BR106" i="116"/>
  <c r="BU106" i="116"/>
  <c r="BX106" i="116"/>
  <c r="CA106" i="116"/>
  <c r="CD106" i="116"/>
  <c r="CG106" i="116"/>
  <c r="CJ106" i="116"/>
  <c r="CT106" i="116"/>
  <c r="CY106" i="116"/>
  <c r="DM106" i="116"/>
  <c r="DN106" i="116"/>
  <c r="DO106" i="116"/>
  <c r="DP106" i="116"/>
  <c r="DQ106" i="116"/>
  <c r="DR106" i="116"/>
  <c r="A107" i="116"/>
  <c r="I107" i="116"/>
  <c r="Q107" i="116"/>
  <c r="R107" i="116"/>
  <c r="T107" i="116"/>
  <c r="U107" i="116"/>
  <c r="V107" i="116"/>
  <c r="W107" i="116"/>
  <c r="X107" i="116"/>
  <c r="Y107" i="116"/>
  <c r="AA107" i="116"/>
  <c r="AE107" i="116"/>
  <c r="AG107" i="116"/>
  <c r="AH107" i="116"/>
  <c r="AI107" i="116"/>
  <c r="AJ107" i="116"/>
  <c r="AK107" i="116"/>
  <c r="AL107" i="116"/>
  <c r="AM107" i="116"/>
  <c r="AN107" i="116"/>
  <c r="AO107" i="116"/>
  <c r="AP107" i="116"/>
  <c r="AQ107" i="116"/>
  <c r="AR107" i="116"/>
  <c r="AS107" i="116"/>
  <c r="AT107" i="116"/>
  <c r="AU107" i="116"/>
  <c r="AV107" i="116"/>
  <c r="AW107" i="116"/>
  <c r="AX107" i="116"/>
  <c r="BL107" i="116"/>
  <c r="BO107" i="116"/>
  <c r="BR107" i="116"/>
  <c r="BU107" i="116"/>
  <c r="BX107" i="116"/>
  <c r="CA107" i="116"/>
  <c r="CD107" i="116"/>
  <c r="CG107" i="116"/>
  <c r="CJ107" i="116"/>
  <c r="CT107" i="116"/>
  <c r="CY107" i="116"/>
  <c r="DM107" i="116"/>
  <c r="DN107" i="116"/>
  <c r="DO107" i="116"/>
  <c r="DP107" i="116"/>
  <c r="DQ107" i="116"/>
  <c r="DR107" i="116"/>
  <c r="A108" i="116"/>
  <c r="I108" i="116"/>
  <c r="Q108" i="116"/>
  <c r="R108" i="116"/>
  <c r="T108" i="116"/>
  <c r="U108" i="116"/>
  <c r="V108" i="116"/>
  <c r="W108" i="116"/>
  <c r="X108" i="116"/>
  <c r="Y108" i="116"/>
  <c r="AA108" i="116"/>
  <c r="AE108" i="116"/>
  <c r="AG108" i="116"/>
  <c r="AH108" i="116"/>
  <c r="AI108" i="116"/>
  <c r="AJ108" i="116"/>
  <c r="AK108" i="116"/>
  <c r="AL108" i="116"/>
  <c r="AM108" i="116"/>
  <c r="AN108" i="116"/>
  <c r="AO108" i="116"/>
  <c r="AP108" i="116"/>
  <c r="AQ108" i="116"/>
  <c r="AR108" i="116"/>
  <c r="AS108" i="116"/>
  <c r="AT108" i="116"/>
  <c r="AU108" i="116"/>
  <c r="AV108" i="116"/>
  <c r="AW108" i="116"/>
  <c r="AX108" i="116"/>
  <c r="BL108" i="116"/>
  <c r="BO108" i="116"/>
  <c r="BR108" i="116"/>
  <c r="BU108" i="116"/>
  <c r="BX108" i="116"/>
  <c r="CA108" i="116"/>
  <c r="CD108" i="116"/>
  <c r="CG108" i="116"/>
  <c r="CJ108" i="116"/>
  <c r="CT108" i="116"/>
  <c r="CY108" i="116"/>
  <c r="DM108" i="116"/>
  <c r="DN108" i="116"/>
  <c r="DO108" i="116"/>
  <c r="DP108" i="116"/>
  <c r="DQ108" i="116"/>
  <c r="DR108" i="116"/>
  <c r="A109" i="116"/>
  <c r="I109" i="116"/>
  <c r="Q109" i="116"/>
  <c r="R109" i="116"/>
  <c r="T109" i="116"/>
  <c r="U109" i="116"/>
  <c r="V109" i="116"/>
  <c r="W109" i="116"/>
  <c r="X109" i="116"/>
  <c r="Y109" i="116"/>
  <c r="AA109" i="116"/>
  <c r="AE109" i="116"/>
  <c r="AG109" i="116"/>
  <c r="AH109" i="116"/>
  <c r="AI109" i="116"/>
  <c r="AJ109" i="116"/>
  <c r="AK109" i="116"/>
  <c r="AL109" i="116"/>
  <c r="AM109" i="116"/>
  <c r="AN109" i="116"/>
  <c r="AO109" i="116"/>
  <c r="AP109" i="116"/>
  <c r="AQ109" i="116"/>
  <c r="AR109" i="116"/>
  <c r="AS109" i="116"/>
  <c r="AT109" i="116"/>
  <c r="AU109" i="116"/>
  <c r="AV109" i="116"/>
  <c r="AW109" i="116"/>
  <c r="AX109" i="116"/>
  <c r="BL109" i="116"/>
  <c r="BO109" i="116"/>
  <c r="BR109" i="116"/>
  <c r="BU109" i="116"/>
  <c r="BX109" i="116"/>
  <c r="CA109" i="116"/>
  <c r="CD109" i="116"/>
  <c r="CG109" i="116"/>
  <c r="CJ109" i="116"/>
  <c r="CT109" i="116"/>
  <c r="CY109" i="116"/>
  <c r="DM109" i="116"/>
  <c r="DN109" i="116"/>
  <c r="DO109" i="116"/>
  <c r="DP109" i="116"/>
  <c r="DQ109" i="116"/>
  <c r="DR109" i="116"/>
  <c r="A110" i="116"/>
  <c r="I110" i="116"/>
  <c r="Q110" i="116"/>
  <c r="R110" i="116"/>
  <c r="T110" i="116"/>
  <c r="U110" i="116"/>
  <c r="V110" i="116"/>
  <c r="W110" i="116"/>
  <c r="X110" i="116"/>
  <c r="Y110" i="116"/>
  <c r="AA110" i="116"/>
  <c r="AE110" i="116"/>
  <c r="AG110" i="116"/>
  <c r="AH110" i="116"/>
  <c r="AI110" i="116"/>
  <c r="AJ110" i="116"/>
  <c r="AK110" i="116"/>
  <c r="AL110" i="116"/>
  <c r="AM110" i="116"/>
  <c r="AN110" i="116"/>
  <c r="AO110" i="116"/>
  <c r="AP110" i="116"/>
  <c r="AQ110" i="116"/>
  <c r="AR110" i="116"/>
  <c r="AS110" i="116"/>
  <c r="AT110" i="116"/>
  <c r="AU110" i="116"/>
  <c r="AV110" i="116"/>
  <c r="AW110" i="116"/>
  <c r="AX110" i="116"/>
  <c r="BL110" i="116"/>
  <c r="BO110" i="116"/>
  <c r="BR110" i="116"/>
  <c r="BU110" i="116"/>
  <c r="BX110" i="116"/>
  <c r="CA110" i="116"/>
  <c r="CD110" i="116"/>
  <c r="CG110" i="116"/>
  <c r="CJ110" i="116"/>
  <c r="CT110" i="116"/>
  <c r="CY110" i="116"/>
  <c r="DM110" i="116"/>
  <c r="DN110" i="116"/>
  <c r="DO110" i="116"/>
  <c r="DP110" i="116"/>
  <c r="DQ110" i="116"/>
  <c r="DR110" i="116"/>
  <c r="A111" i="116"/>
  <c r="I111" i="116"/>
  <c r="Q111" i="116"/>
  <c r="R111" i="116"/>
  <c r="T111" i="116"/>
  <c r="U111" i="116"/>
  <c r="V111" i="116"/>
  <c r="W111" i="116"/>
  <c r="X111" i="116"/>
  <c r="Y111" i="116"/>
  <c r="AA111" i="116"/>
  <c r="AE111" i="116"/>
  <c r="AG111" i="116"/>
  <c r="AH111" i="116"/>
  <c r="AI111" i="116"/>
  <c r="AJ111" i="116"/>
  <c r="AK111" i="116"/>
  <c r="AL111" i="116"/>
  <c r="AM111" i="116"/>
  <c r="AN111" i="116"/>
  <c r="AO111" i="116"/>
  <c r="AP111" i="116"/>
  <c r="AQ111" i="116"/>
  <c r="AR111" i="116"/>
  <c r="AS111" i="116"/>
  <c r="AT111" i="116"/>
  <c r="AU111" i="116"/>
  <c r="AV111" i="116"/>
  <c r="AW111" i="116"/>
  <c r="AX111" i="116"/>
  <c r="BL111" i="116"/>
  <c r="BO111" i="116"/>
  <c r="BR111" i="116"/>
  <c r="BU111" i="116"/>
  <c r="BX111" i="116"/>
  <c r="CA111" i="116"/>
  <c r="CD111" i="116"/>
  <c r="CG111" i="116"/>
  <c r="CJ111" i="116"/>
  <c r="CT111" i="116"/>
  <c r="CY111" i="116"/>
  <c r="DM111" i="116"/>
  <c r="DN111" i="116"/>
  <c r="DO111" i="116"/>
  <c r="DP111" i="116"/>
  <c r="DQ111" i="116"/>
  <c r="DR111" i="116"/>
  <c r="A112" i="116"/>
  <c r="I112" i="116"/>
  <c r="Q112" i="116"/>
  <c r="R112" i="116"/>
  <c r="T112" i="116"/>
  <c r="U112" i="116"/>
  <c r="V112" i="116"/>
  <c r="W112" i="116"/>
  <c r="X112" i="116"/>
  <c r="Y112" i="116"/>
  <c r="AA112" i="116"/>
  <c r="AE112" i="116"/>
  <c r="AG112" i="116"/>
  <c r="AH112" i="116"/>
  <c r="AI112" i="116"/>
  <c r="AJ112" i="116"/>
  <c r="AK112" i="116"/>
  <c r="AL112" i="116"/>
  <c r="AM112" i="116"/>
  <c r="AN112" i="116"/>
  <c r="AO112" i="116"/>
  <c r="AP112" i="116"/>
  <c r="AQ112" i="116"/>
  <c r="AR112" i="116"/>
  <c r="AS112" i="116"/>
  <c r="AT112" i="116"/>
  <c r="AU112" i="116"/>
  <c r="AV112" i="116"/>
  <c r="AW112" i="116"/>
  <c r="AX112" i="116"/>
  <c r="BL112" i="116"/>
  <c r="BO112" i="116"/>
  <c r="BR112" i="116"/>
  <c r="BU112" i="116"/>
  <c r="BX112" i="116"/>
  <c r="CA112" i="116"/>
  <c r="CD112" i="116"/>
  <c r="CG112" i="116"/>
  <c r="CJ112" i="116"/>
  <c r="CT112" i="116"/>
  <c r="CY112" i="116"/>
  <c r="DM112" i="116"/>
  <c r="DN112" i="116"/>
  <c r="DO112" i="116"/>
  <c r="DP112" i="116"/>
  <c r="DQ112" i="116"/>
  <c r="DR112" i="116"/>
  <c r="A113" i="116"/>
  <c r="I113" i="116"/>
  <c r="Q113" i="116"/>
  <c r="R113" i="116"/>
  <c r="T113" i="116"/>
  <c r="U113" i="116"/>
  <c r="V113" i="116"/>
  <c r="W113" i="116"/>
  <c r="X113" i="116"/>
  <c r="Y113" i="116"/>
  <c r="AA113" i="116"/>
  <c r="AE113" i="116"/>
  <c r="AG113" i="116"/>
  <c r="AH113" i="116"/>
  <c r="AI113" i="116"/>
  <c r="AJ113" i="116"/>
  <c r="AK113" i="116"/>
  <c r="AL113" i="116"/>
  <c r="AM113" i="116"/>
  <c r="AN113" i="116"/>
  <c r="AO113" i="116"/>
  <c r="AP113" i="116"/>
  <c r="AQ113" i="116"/>
  <c r="AR113" i="116"/>
  <c r="AS113" i="116"/>
  <c r="AT113" i="116"/>
  <c r="AU113" i="116"/>
  <c r="AV113" i="116"/>
  <c r="AW113" i="116"/>
  <c r="AX113" i="116"/>
  <c r="BL113" i="116"/>
  <c r="BO113" i="116"/>
  <c r="BR113" i="116"/>
  <c r="BU113" i="116"/>
  <c r="BX113" i="116"/>
  <c r="CA113" i="116"/>
  <c r="CD113" i="116"/>
  <c r="CG113" i="116"/>
  <c r="CJ113" i="116"/>
  <c r="CT113" i="116"/>
  <c r="CY113" i="116"/>
  <c r="DM113" i="116"/>
  <c r="DN113" i="116"/>
  <c r="DO113" i="116"/>
  <c r="DP113" i="116"/>
  <c r="DQ113" i="116"/>
  <c r="DR113" i="116"/>
  <c r="A114" i="116"/>
  <c r="I114" i="116"/>
  <c r="Q114" i="116"/>
  <c r="R114" i="116"/>
  <c r="T114" i="116"/>
  <c r="U114" i="116"/>
  <c r="V114" i="116"/>
  <c r="W114" i="116"/>
  <c r="X114" i="116"/>
  <c r="Y114" i="116"/>
  <c r="AA114" i="116"/>
  <c r="AE114" i="116"/>
  <c r="AG114" i="116"/>
  <c r="AH114" i="116"/>
  <c r="AI114" i="116"/>
  <c r="AJ114" i="116"/>
  <c r="AK114" i="116"/>
  <c r="AL114" i="116"/>
  <c r="AM114" i="116"/>
  <c r="AN114" i="116"/>
  <c r="AO114" i="116"/>
  <c r="AP114" i="116"/>
  <c r="AQ114" i="116"/>
  <c r="AR114" i="116"/>
  <c r="AS114" i="116"/>
  <c r="AT114" i="116"/>
  <c r="AU114" i="116"/>
  <c r="AV114" i="116"/>
  <c r="AW114" i="116"/>
  <c r="AX114" i="116"/>
  <c r="BL114" i="116"/>
  <c r="BO114" i="116"/>
  <c r="BR114" i="116"/>
  <c r="BU114" i="116"/>
  <c r="BX114" i="116"/>
  <c r="CA114" i="116"/>
  <c r="CD114" i="116"/>
  <c r="CG114" i="116"/>
  <c r="CJ114" i="116"/>
  <c r="CT114" i="116"/>
  <c r="CY114" i="116"/>
  <c r="DM114" i="116"/>
  <c r="DN114" i="116"/>
  <c r="DO114" i="116"/>
  <c r="DP114" i="116"/>
  <c r="DQ114" i="116"/>
  <c r="DR114" i="116"/>
  <c r="A115" i="116"/>
  <c r="I115" i="116"/>
  <c r="Q115" i="116"/>
  <c r="R115" i="116"/>
  <c r="T115" i="116"/>
  <c r="U115" i="116"/>
  <c r="V115" i="116"/>
  <c r="W115" i="116"/>
  <c r="X115" i="116"/>
  <c r="Y115" i="116"/>
  <c r="AA115" i="116"/>
  <c r="AE115" i="116"/>
  <c r="AG115" i="116"/>
  <c r="AH115" i="116"/>
  <c r="AI115" i="116"/>
  <c r="AJ115" i="116"/>
  <c r="AK115" i="116"/>
  <c r="AL115" i="116"/>
  <c r="AM115" i="116"/>
  <c r="AN115" i="116"/>
  <c r="AO115" i="116"/>
  <c r="AP115" i="116"/>
  <c r="AQ115" i="116"/>
  <c r="AR115" i="116"/>
  <c r="AS115" i="116"/>
  <c r="AT115" i="116"/>
  <c r="AU115" i="116"/>
  <c r="AV115" i="116"/>
  <c r="AW115" i="116"/>
  <c r="AX115" i="116"/>
  <c r="BL115" i="116"/>
  <c r="BO115" i="116"/>
  <c r="BR115" i="116"/>
  <c r="BU115" i="116"/>
  <c r="BX115" i="116"/>
  <c r="CA115" i="116"/>
  <c r="CD115" i="116"/>
  <c r="CG115" i="116"/>
  <c r="CJ115" i="116"/>
  <c r="CT115" i="116"/>
  <c r="CY115" i="116"/>
  <c r="DM115" i="116"/>
  <c r="DN115" i="116"/>
  <c r="DO115" i="116"/>
  <c r="DP115" i="116"/>
  <c r="DQ115" i="116"/>
  <c r="DR115" i="116"/>
  <c r="A116" i="116"/>
  <c r="I116" i="116"/>
  <c r="Q116" i="116"/>
  <c r="R116" i="116"/>
  <c r="T116" i="116"/>
  <c r="U116" i="116"/>
  <c r="V116" i="116"/>
  <c r="W116" i="116"/>
  <c r="X116" i="116"/>
  <c r="Y116" i="116"/>
  <c r="AA116" i="116"/>
  <c r="AE116" i="116"/>
  <c r="AG116" i="116"/>
  <c r="AH116" i="116"/>
  <c r="AI116" i="116"/>
  <c r="AJ116" i="116"/>
  <c r="AK116" i="116"/>
  <c r="AL116" i="116"/>
  <c r="AM116" i="116"/>
  <c r="AN116" i="116"/>
  <c r="AO116" i="116"/>
  <c r="AP116" i="116"/>
  <c r="AQ116" i="116"/>
  <c r="AR116" i="116"/>
  <c r="AS116" i="116"/>
  <c r="AT116" i="116"/>
  <c r="AU116" i="116"/>
  <c r="AV116" i="116"/>
  <c r="AW116" i="116"/>
  <c r="AX116" i="116"/>
  <c r="BL116" i="116"/>
  <c r="BO116" i="116"/>
  <c r="BR116" i="116"/>
  <c r="BU116" i="116"/>
  <c r="BX116" i="116"/>
  <c r="CA116" i="116"/>
  <c r="CD116" i="116"/>
  <c r="CG116" i="116"/>
  <c r="CJ116" i="116"/>
  <c r="CT116" i="116"/>
  <c r="CY116" i="116"/>
  <c r="DM116" i="116"/>
  <c r="DN116" i="116"/>
  <c r="DO116" i="116"/>
  <c r="DP116" i="116"/>
  <c r="DQ116" i="116"/>
  <c r="DR116" i="116"/>
  <c r="A117" i="116"/>
  <c r="I117" i="116"/>
  <c r="Q117" i="116"/>
  <c r="R117" i="116"/>
  <c r="T117" i="116"/>
  <c r="U117" i="116"/>
  <c r="V117" i="116"/>
  <c r="W117" i="116"/>
  <c r="X117" i="116"/>
  <c r="Y117" i="116"/>
  <c r="AA117" i="116"/>
  <c r="AE117" i="116"/>
  <c r="AG117" i="116"/>
  <c r="AH117" i="116"/>
  <c r="AI117" i="116"/>
  <c r="AJ117" i="116"/>
  <c r="AK117" i="116"/>
  <c r="AL117" i="116"/>
  <c r="AM117" i="116"/>
  <c r="AN117" i="116"/>
  <c r="AO117" i="116"/>
  <c r="AP117" i="116"/>
  <c r="AQ117" i="116"/>
  <c r="AR117" i="116"/>
  <c r="AS117" i="116"/>
  <c r="AT117" i="116"/>
  <c r="AU117" i="116"/>
  <c r="AV117" i="116"/>
  <c r="AW117" i="116"/>
  <c r="AX117" i="116"/>
  <c r="BL117" i="116"/>
  <c r="BO117" i="116"/>
  <c r="BR117" i="116"/>
  <c r="BU117" i="116"/>
  <c r="BX117" i="116"/>
  <c r="CA117" i="116"/>
  <c r="CD117" i="116"/>
  <c r="CG117" i="116"/>
  <c r="CJ117" i="116"/>
  <c r="CT117" i="116"/>
  <c r="CY117" i="116"/>
  <c r="DM117" i="116"/>
  <c r="DN117" i="116"/>
  <c r="DO117" i="116"/>
  <c r="DP117" i="116"/>
  <c r="DQ117" i="116"/>
  <c r="DR117" i="116"/>
  <c r="A118" i="116"/>
  <c r="I118" i="116"/>
  <c r="Q118" i="116"/>
  <c r="R118" i="116"/>
  <c r="T118" i="116"/>
  <c r="U118" i="116"/>
  <c r="V118" i="116"/>
  <c r="W118" i="116"/>
  <c r="X118" i="116"/>
  <c r="Y118" i="116"/>
  <c r="AA118" i="116"/>
  <c r="AE118" i="116"/>
  <c r="AG118" i="116"/>
  <c r="AH118" i="116"/>
  <c r="AI118" i="116"/>
  <c r="AJ118" i="116"/>
  <c r="AK118" i="116"/>
  <c r="AL118" i="116"/>
  <c r="AM118" i="116"/>
  <c r="AN118" i="116"/>
  <c r="AO118" i="116"/>
  <c r="AP118" i="116"/>
  <c r="AQ118" i="116"/>
  <c r="AR118" i="116"/>
  <c r="AS118" i="116"/>
  <c r="AT118" i="116"/>
  <c r="AU118" i="116"/>
  <c r="AV118" i="116"/>
  <c r="AW118" i="116"/>
  <c r="AX118" i="116"/>
  <c r="BL118" i="116"/>
  <c r="BO118" i="116"/>
  <c r="BR118" i="116"/>
  <c r="BU118" i="116"/>
  <c r="BX118" i="116"/>
  <c r="CA118" i="116"/>
  <c r="CD118" i="116"/>
  <c r="CG118" i="116"/>
  <c r="CJ118" i="116"/>
  <c r="CT118" i="116"/>
  <c r="CY118" i="116"/>
  <c r="DM118" i="116"/>
  <c r="DN118" i="116"/>
  <c r="DO118" i="116"/>
  <c r="DP118" i="116"/>
  <c r="DQ118" i="116"/>
  <c r="DR118" i="116"/>
  <c r="A119" i="116"/>
  <c r="I119" i="116"/>
  <c r="Q119" i="116"/>
  <c r="R119" i="116"/>
  <c r="T119" i="116"/>
  <c r="U119" i="116"/>
  <c r="V119" i="116"/>
  <c r="W119" i="116"/>
  <c r="X119" i="116"/>
  <c r="Y119" i="116"/>
  <c r="AA119" i="116"/>
  <c r="AE119" i="116"/>
  <c r="AG119" i="116"/>
  <c r="AH119" i="116"/>
  <c r="AI119" i="116"/>
  <c r="AJ119" i="116"/>
  <c r="AK119" i="116"/>
  <c r="AL119" i="116"/>
  <c r="AM119" i="116"/>
  <c r="AN119" i="116"/>
  <c r="AO119" i="116"/>
  <c r="AP119" i="116"/>
  <c r="AQ119" i="116"/>
  <c r="AR119" i="116"/>
  <c r="AS119" i="116"/>
  <c r="AT119" i="116"/>
  <c r="AU119" i="116"/>
  <c r="AV119" i="116"/>
  <c r="AW119" i="116"/>
  <c r="AX119" i="116"/>
  <c r="BL119" i="116"/>
  <c r="BO119" i="116"/>
  <c r="BR119" i="116"/>
  <c r="BU119" i="116"/>
  <c r="BX119" i="116"/>
  <c r="CA119" i="116"/>
  <c r="CD119" i="116"/>
  <c r="CG119" i="116"/>
  <c r="CJ119" i="116"/>
  <c r="CT119" i="116"/>
  <c r="CY119" i="116"/>
  <c r="DM119" i="116"/>
  <c r="DN119" i="116"/>
  <c r="DO119" i="116"/>
  <c r="DP119" i="116"/>
  <c r="DQ119" i="116"/>
  <c r="DR119" i="116"/>
  <c r="A120" i="116"/>
  <c r="I120" i="116"/>
  <c r="Q120" i="116"/>
  <c r="R120" i="116"/>
  <c r="T120" i="116"/>
  <c r="U120" i="116"/>
  <c r="V120" i="116"/>
  <c r="W120" i="116"/>
  <c r="X120" i="116"/>
  <c r="Y120" i="116"/>
  <c r="AA120" i="116"/>
  <c r="AE120" i="116"/>
  <c r="AG120" i="116"/>
  <c r="AH120" i="116"/>
  <c r="AI120" i="116"/>
  <c r="AJ120" i="116"/>
  <c r="AK120" i="116"/>
  <c r="AL120" i="116"/>
  <c r="AM120" i="116"/>
  <c r="AN120" i="116"/>
  <c r="AO120" i="116"/>
  <c r="AP120" i="116"/>
  <c r="AQ120" i="116"/>
  <c r="AR120" i="116"/>
  <c r="AS120" i="116"/>
  <c r="AT120" i="116"/>
  <c r="AU120" i="116"/>
  <c r="AV120" i="116"/>
  <c r="AW120" i="116"/>
  <c r="AX120" i="116"/>
  <c r="BL120" i="116"/>
  <c r="BO120" i="116"/>
  <c r="BR120" i="116"/>
  <c r="BU120" i="116"/>
  <c r="BX120" i="116"/>
  <c r="CA120" i="116"/>
  <c r="CD120" i="116"/>
  <c r="CG120" i="116"/>
  <c r="CJ120" i="116"/>
  <c r="CT120" i="116"/>
  <c r="CY120" i="116"/>
  <c r="DM120" i="116"/>
  <c r="DN120" i="116"/>
  <c r="DO120" i="116"/>
  <c r="DP120" i="116"/>
  <c r="DQ120" i="116"/>
  <c r="DR120" i="116"/>
  <c r="A121" i="116"/>
  <c r="I121" i="116"/>
  <c r="Q121" i="116"/>
  <c r="R121" i="116"/>
  <c r="T121" i="116"/>
  <c r="U121" i="116"/>
  <c r="V121" i="116"/>
  <c r="W121" i="116"/>
  <c r="X121" i="116"/>
  <c r="Y121" i="116"/>
  <c r="AA121" i="116"/>
  <c r="AE121" i="116"/>
  <c r="AG121" i="116"/>
  <c r="AH121" i="116"/>
  <c r="AI121" i="116"/>
  <c r="AJ121" i="116"/>
  <c r="AK121" i="116"/>
  <c r="AL121" i="116"/>
  <c r="AM121" i="116"/>
  <c r="AN121" i="116"/>
  <c r="AO121" i="116"/>
  <c r="AP121" i="116"/>
  <c r="AQ121" i="116"/>
  <c r="AR121" i="116"/>
  <c r="AS121" i="116"/>
  <c r="AT121" i="116"/>
  <c r="AU121" i="116"/>
  <c r="AV121" i="116"/>
  <c r="AW121" i="116"/>
  <c r="AX121" i="116"/>
  <c r="BL121" i="116"/>
  <c r="BO121" i="116"/>
  <c r="BR121" i="116"/>
  <c r="BU121" i="116"/>
  <c r="BX121" i="116"/>
  <c r="CA121" i="116"/>
  <c r="CD121" i="116"/>
  <c r="CG121" i="116"/>
  <c r="CJ121" i="116"/>
  <c r="CT121" i="116"/>
  <c r="CY121" i="116"/>
  <c r="DM121" i="116"/>
  <c r="DN121" i="116"/>
  <c r="DO121" i="116"/>
  <c r="DP121" i="116"/>
  <c r="DQ121" i="116"/>
  <c r="DR121" i="116"/>
  <c r="A122" i="116"/>
  <c r="I122" i="116"/>
  <c r="Q122" i="116"/>
  <c r="R122" i="116"/>
  <c r="T122" i="116"/>
  <c r="U122" i="116"/>
  <c r="V122" i="116"/>
  <c r="W122" i="116"/>
  <c r="X122" i="116"/>
  <c r="Y122" i="116"/>
  <c r="AA122" i="116"/>
  <c r="AE122" i="116"/>
  <c r="AG122" i="116"/>
  <c r="AH122" i="116"/>
  <c r="AI122" i="116"/>
  <c r="AJ122" i="116"/>
  <c r="AK122" i="116"/>
  <c r="AL122" i="116"/>
  <c r="AM122" i="116"/>
  <c r="AN122" i="116"/>
  <c r="AO122" i="116"/>
  <c r="AP122" i="116"/>
  <c r="AQ122" i="116"/>
  <c r="AR122" i="116"/>
  <c r="AS122" i="116"/>
  <c r="AT122" i="116"/>
  <c r="AU122" i="116"/>
  <c r="AV122" i="116"/>
  <c r="AW122" i="116"/>
  <c r="AX122" i="116"/>
  <c r="BL122" i="116"/>
  <c r="BO122" i="116"/>
  <c r="BR122" i="116"/>
  <c r="BU122" i="116"/>
  <c r="BX122" i="116"/>
  <c r="CA122" i="116"/>
  <c r="CD122" i="116"/>
  <c r="CG122" i="116"/>
  <c r="CJ122" i="116"/>
  <c r="CT122" i="116"/>
  <c r="CY122" i="116"/>
  <c r="DM122" i="116"/>
  <c r="DN122" i="116"/>
  <c r="DO122" i="116"/>
  <c r="DP122" i="116"/>
  <c r="DQ122" i="116"/>
  <c r="DR122" i="116"/>
  <c r="A123" i="116"/>
  <c r="I123" i="116"/>
  <c r="Q123" i="116"/>
  <c r="R123" i="116"/>
  <c r="T123" i="116"/>
  <c r="U123" i="116"/>
  <c r="V123" i="116"/>
  <c r="W123" i="116"/>
  <c r="X123" i="116"/>
  <c r="Y123" i="116"/>
  <c r="AA123" i="116"/>
  <c r="AE123" i="116"/>
  <c r="AG123" i="116"/>
  <c r="AH123" i="116"/>
  <c r="AI123" i="116"/>
  <c r="AJ123" i="116"/>
  <c r="AK123" i="116"/>
  <c r="AL123" i="116"/>
  <c r="AM123" i="116"/>
  <c r="AN123" i="116"/>
  <c r="AO123" i="116"/>
  <c r="AP123" i="116"/>
  <c r="AQ123" i="116"/>
  <c r="AR123" i="116"/>
  <c r="AS123" i="116"/>
  <c r="AT123" i="116"/>
  <c r="AU123" i="116"/>
  <c r="AV123" i="116"/>
  <c r="AW123" i="116"/>
  <c r="AX123" i="116"/>
  <c r="BL123" i="116"/>
  <c r="BO123" i="116"/>
  <c r="BR123" i="116"/>
  <c r="BU123" i="116"/>
  <c r="BX123" i="116"/>
  <c r="CA123" i="116"/>
  <c r="CD123" i="116"/>
  <c r="CG123" i="116"/>
  <c r="CJ123" i="116"/>
  <c r="CT123" i="116"/>
  <c r="CY123" i="116"/>
  <c r="DM123" i="116"/>
  <c r="DN123" i="116"/>
  <c r="DO123" i="116"/>
  <c r="DP123" i="116"/>
  <c r="DQ123" i="116"/>
  <c r="DR123" i="116"/>
  <c r="A124" i="116"/>
  <c r="I124" i="116"/>
  <c r="Q124" i="116"/>
  <c r="R124" i="116"/>
  <c r="T124" i="116"/>
  <c r="U124" i="116"/>
  <c r="V124" i="116"/>
  <c r="W124" i="116"/>
  <c r="X124" i="116"/>
  <c r="Y124" i="116"/>
  <c r="AA124" i="116"/>
  <c r="AE124" i="116"/>
  <c r="AG124" i="116"/>
  <c r="AH124" i="116"/>
  <c r="AI124" i="116"/>
  <c r="AJ124" i="116"/>
  <c r="AK124" i="116"/>
  <c r="AL124" i="116"/>
  <c r="AM124" i="116"/>
  <c r="AN124" i="116"/>
  <c r="AO124" i="116"/>
  <c r="AP124" i="116"/>
  <c r="AQ124" i="116"/>
  <c r="AR124" i="116"/>
  <c r="AS124" i="116"/>
  <c r="AT124" i="116"/>
  <c r="AU124" i="116"/>
  <c r="AV124" i="116"/>
  <c r="AW124" i="116"/>
  <c r="AX124" i="116"/>
  <c r="BL124" i="116"/>
  <c r="BO124" i="116"/>
  <c r="BR124" i="116"/>
  <c r="BU124" i="116"/>
  <c r="BX124" i="116"/>
  <c r="CA124" i="116"/>
  <c r="CD124" i="116"/>
  <c r="CG124" i="116"/>
  <c r="CJ124" i="116"/>
  <c r="CT124" i="116"/>
  <c r="CY124" i="116"/>
  <c r="DM124" i="116"/>
  <c r="DN124" i="116"/>
  <c r="DO124" i="116"/>
  <c r="DP124" i="116"/>
  <c r="DQ124" i="116"/>
  <c r="DR124" i="116"/>
  <c r="A125" i="116"/>
  <c r="I125" i="116"/>
  <c r="Q125" i="116"/>
  <c r="R125" i="116"/>
  <c r="T125" i="116"/>
  <c r="U125" i="116"/>
  <c r="V125" i="116"/>
  <c r="W125" i="116"/>
  <c r="X125" i="116"/>
  <c r="Y125" i="116"/>
  <c r="AA125" i="116"/>
  <c r="AE125" i="116"/>
  <c r="AG125" i="116"/>
  <c r="AH125" i="116"/>
  <c r="AI125" i="116"/>
  <c r="AJ125" i="116"/>
  <c r="AK125" i="116"/>
  <c r="AL125" i="116"/>
  <c r="AM125" i="116"/>
  <c r="AN125" i="116"/>
  <c r="AO125" i="116"/>
  <c r="AP125" i="116"/>
  <c r="AQ125" i="116"/>
  <c r="AR125" i="116"/>
  <c r="AS125" i="116"/>
  <c r="AT125" i="116"/>
  <c r="AU125" i="116"/>
  <c r="AV125" i="116"/>
  <c r="AW125" i="116"/>
  <c r="AX125" i="116"/>
  <c r="BL125" i="116"/>
  <c r="BO125" i="116"/>
  <c r="BR125" i="116"/>
  <c r="BU125" i="116"/>
  <c r="BX125" i="116"/>
  <c r="CA125" i="116"/>
  <c r="CD125" i="116"/>
  <c r="CG125" i="116"/>
  <c r="CJ125" i="116"/>
  <c r="CT125" i="116"/>
  <c r="CY125" i="116"/>
  <c r="DM125" i="116"/>
  <c r="DN125" i="116"/>
  <c r="DO125" i="116"/>
  <c r="DP125" i="116"/>
  <c r="DQ125" i="116"/>
  <c r="DR125" i="116"/>
  <c r="A126" i="116"/>
  <c r="I126" i="116"/>
  <c r="Q126" i="116"/>
  <c r="R126" i="116"/>
  <c r="T126" i="116"/>
  <c r="U126" i="116"/>
  <c r="V126" i="116"/>
  <c r="W126" i="116"/>
  <c r="X126" i="116"/>
  <c r="Y126" i="116"/>
  <c r="AA126" i="116"/>
  <c r="AE126" i="116"/>
  <c r="AG126" i="116"/>
  <c r="AH126" i="116"/>
  <c r="AI126" i="116"/>
  <c r="AJ126" i="116"/>
  <c r="AK126" i="116"/>
  <c r="AL126" i="116"/>
  <c r="AM126" i="116"/>
  <c r="AN126" i="116"/>
  <c r="AO126" i="116"/>
  <c r="AP126" i="116"/>
  <c r="AQ126" i="116"/>
  <c r="AR126" i="116"/>
  <c r="AS126" i="116"/>
  <c r="AT126" i="116"/>
  <c r="AU126" i="116"/>
  <c r="AV126" i="116"/>
  <c r="AW126" i="116"/>
  <c r="AX126" i="116"/>
  <c r="BL126" i="116"/>
  <c r="BO126" i="116"/>
  <c r="BR126" i="116"/>
  <c r="BU126" i="116"/>
  <c r="BX126" i="116"/>
  <c r="CA126" i="116"/>
  <c r="CD126" i="116"/>
  <c r="CG126" i="116"/>
  <c r="CJ126" i="116"/>
  <c r="CT126" i="116"/>
  <c r="CY126" i="116"/>
  <c r="DM126" i="116"/>
  <c r="DN126" i="116"/>
  <c r="DO126" i="116"/>
  <c r="DP126" i="116"/>
  <c r="DQ126" i="116"/>
  <c r="DR126" i="116"/>
  <c r="A127" i="116"/>
  <c r="I127" i="116"/>
  <c r="Q127" i="116"/>
  <c r="R127" i="116"/>
  <c r="T127" i="116"/>
  <c r="U127" i="116"/>
  <c r="V127" i="116"/>
  <c r="W127" i="116"/>
  <c r="X127" i="116"/>
  <c r="Y127" i="116"/>
  <c r="AA127" i="116"/>
  <c r="AE127" i="116"/>
  <c r="AG127" i="116"/>
  <c r="AH127" i="116"/>
  <c r="AI127" i="116"/>
  <c r="AJ127" i="116"/>
  <c r="AK127" i="116"/>
  <c r="AL127" i="116"/>
  <c r="AM127" i="116"/>
  <c r="AN127" i="116"/>
  <c r="AO127" i="116"/>
  <c r="AP127" i="116"/>
  <c r="AQ127" i="116"/>
  <c r="AR127" i="116"/>
  <c r="AS127" i="116"/>
  <c r="AT127" i="116"/>
  <c r="AU127" i="116"/>
  <c r="AV127" i="116"/>
  <c r="AW127" i="116"/>
  <c r="AX127" i="116"/>
  <c r="BL127" i="116"/>
  <c r="BO127" i="116"/>
  <c r="BR127" i="116"/>
  <c r="BU127" i="116"/>
  <c r="BX127" i="116"/>
  <c r="CA127" i="116"/>
  <c r="CD127" i="116"/>
  <c r="CG127" i="116"/>
  <c r="CJ127" i="116"/>
  <c r="CT127" i="116"/>
  <c r="CY127" i="116"/>
  <c r="DM127" i="116"/>
  <c r="DN127" i="116"/>
  <c r="DO127" i="116"/>
  <c r="DP127" i="116"/>
  <c r="DQ127" i="116"/>
  <c r="DR127" i="116"/>
  <c r="A128" i="116"/>
  <c r="I128" i="116"/>
  <c r="Q128" i="116"/>
  <c r="R128" i="116"/>
  <c r="T128" i="116"/>
  <c r="U128" i="116"/>
  <c r="V128" i="116"/>
  <c r="W128" i="116"/>
  <c r="X128" i="116"/>
  <c r="Y128" i="116"/>
  <c r="AA128" i="116"/>
  <c r="AE128" i="116"/>
  <c r="AG128" i="116"/>
  <c r="AH128" i="116"/>
  <c r="AI128" i="116"/>
  <c r="AJ128" i="116"/>
  <c r="AK128" i="116"/>
  <c r="AL128" i="116"/>
  <c r="AM128" i="116"/>
  <c r="AN128" i="116"/>
  <c r="AO128" i="116"/>
  <c r="AP128" i="116"/>
  <c r="AQ128" i="116"/>
  <c r="AR128" i="116"/>
  <c r="AS128" i="116"/>
  <c r="AT128" i="116"/>
  <c r="AU128" i="116"/>
  <c r="AV128" i="116"/>
  <c r="AW128" i="116"/>
  <c r="AX128" i="116"/>
  <c r="BL128" i="116"/>
  <c r="BO128" i="116"/>
  <c r="BR128" i="116"/>
  <c r="BU128" i="116"/>
  <c r="BX128" i="116"/>
  <c r="CA128" i="116"/>
  <c r="CD128" i="116"/>
  <c r="CG128" i="116"/>
  <c r="CJ128" i="116"/>
  <c r="CT128" i="116"/>
  <c r="CY128" i="116"/>
  <c r="DM128" i="116"/>
  <c r="DN128" i="116"/>
  <c r="DO128" i="116"/>
  <c r="DP128" i="116"/>
  <c r="DQ128" i="116"/>
  <c r="DR128" i="116"/>
  <c r="A129" i="116"/>
  <c r="I129" i="116"/>
  <c r="Q129" i="116"/>
  <c r="R129" i="116"/>
  <c r="T129" i="116"/>
  <c r="U129" i="116"/>
  <c r="V129" i="116"/>
  <c r="W129" i="116"/>
  <c r="X129" i="116"/>
  <c r="Y129" i="116"/>
  <c r="AA129" i="116"/>
  <c r="AE129" i="116"/>
  <c r="AG129" i="116"/>
  <c r="AH129" i="116"/>
  <c r="AI129" i="116"/>
  <c r="AJ129" i="116"/>
  <c r="AK129" i="116"/>
  <c r="AL129" i="116"/>
  <c r="AM129" i="116"/>
  <c r="AN129" i="116"/>
  <c r="AO129" i="116"/>
  <c r="AP129" i="116"/>
  <c r="AQ129" i="116"/>
  <c r="AR129" i="116"/>
  <c r="AS129" i="116"/>
  <c r="AT129" i="116"/>
  <c r="AU129" i="116"/>
  <c r="AV129" i="116"/>
  <c r="AW129" i="116"/>
  <c r="AX129" i="116"/>
  <c r="BL129" i="116"/>
  <c r="BO129" i="116"/>
  <c r="BR129" i="116"/>
  <c r="BU129" i="116"/>
  <c r="BX129" i="116"/>
  <c r="CA129" i="116"/>
  <c r="CD129" i="116"/>
  <c r="CG129" i="116"/>
  <c r="CJ129" i="116"/>
  <c r="CT129" i="116"/>
  <c r="CY129" i="116"/>
  <c r="DM129" i="116"/>
  <c r="DN129" i="116"/>
  <c r="DO129" i="116"/>
  <c r="DP129" i="116"/>
  <c r="DQ129" i="116"/>
  <c r="DR129" i="116"/>
  <c r="A130" i="116"/>
  <c r="I130" i="116"/>
  <c r="Q130" i="116"/>
  <c r="R130" i="116"/>
  <c r="T130" i="116"/>
  <c r="U130" i="116"/>
  <c r="V130" i="116"/>
  <c r="W130" i="116"/>
  <c r="X130" i="116"/>
  <c r="Y130" i="116"/>
  <c r="AA130" i="116"/>
  <c r="AE130" i="116"/>
  <c r="AG130" i="116"/>
  <c r="AH130" i="116"/>
  <c r="AI130" i="116"/>
  <c r="AJ130" i="116"/>
  <c r="AK130" i="116"/>
  <c r="AL130" i="116"/>
  <c r="AM130" i="116"/>
  <c r="AN130" i="116"/>
  <c r="AO130" i="116"/>
  <c r="AP130" i="116"/>
  <c r="AQ130" i="116"/>
  <c r="AR130" i="116"/>
  <c r="AS130" i="116"/>
  <c r="AT130" i="116"/>
  <c r="AU130" i="116"/>
  <c r="AV130" i="116"/>
  <c r="AW130" i="116"/>
  <c r="AX130" i="116"/>
  <c r="BL130" i="116"/>
  <c r="BO130" i="116"/>
  <c r="BR130" i="116"/>
  <c r="BU130" i="116"/>
  <c r="BX130" i="116"/>
  <c r="CA130" i="116"/>
  <c r="CD130" i="116"/>
  <c r="CG130" i="116"/>
  <c r="CJ130" i="116"/>
  <c r="CT130" i="116"/>
  <c r="CY130" i="116"/>
  <c r="DM130" i="116"/>
  <c r="DN130" i="116"/>
  <c r="DO130" i="116"/>
  <c r="DP130" i="116"/>
  <c r="DQ130" i="116"/>
  <c r="DR130" i="116"/>
  <c r="A131" i="116"/>
  <c r="I131" i="116"/>
  <c r="Q131" i="116"/>
  <c r="R131" i="116"/>
  <c r="T131" i="116"/>
  <c r="U131" i="116"/>
  <c r="V131" i="116"/>
  <c r="W131" i="116"/>
  <c r="X131" i="116"/>
  <c r="Y131" i="116"/>
  <c r="AA131" i="116"/>
  <c r="AE131" i="116"/>
  <c r="AG131" i="116"/>
  <c r="AH131" i="116"/>
  <c r="AI131" i="116"/>
  <c r="AJ131" i="116"/>
  <c r="AK131" i="116"/>
  <c r="AL131" i="116"/>
  <c r="AM131" i="116"/>
  <c r="AN131" i="116"/>
  <c r="AO131" i="116"/>
  <c r="AP131" i="116"/>
  <c r="AQ131" i="116"/>
  <c r="AR131" i="116"/>
  <c r="AS131" i="116"/>
  <c r="AT131" i="116"/>
  <c r="AU131" i="116"/>
  <c r="AV131" i="116"/>
  <c r="AW131" i="116"/>
  <c r="AX131" i="116"/>
  <c r="BL131" i="116"/>
  <c r="BO131" i="116"/>
  <c r="BR131" i="116"/>
  <c r="BU131" i="116"/>
  <c r="BX131" i="116"/>
  <c r="CA131" i="116"/>
  <c r="CD131" i="116"/>
  <c r="CG131" i="116"/>
  <c r="CJ131" i="116"/>
  <c r="CT131" i="116"/>
  <c r="CY131" i="116"/>
  <c r="DM131" i="116"/>
  <c r="DN131" i="116"/>
  <c r="DO131" i="116"/>
  <c r="DP131" i="116"/>
  <c r="DQ131" i="116"/>
  <c r="DR131" i="116"/>
  <c r="A132" i="116"/>
  <c r="I132" i="116"/>
  <c r="Q132" i="116"/>
  <c r="R132" i="116"/>
  <c r="T132" i="116"/>
  <c r="U132" i="116"/>
  <c r="V132" i="116"/>
  <c r="W132" i="116"/>
  <c r="X132" i="116"/>
  <c r="Y132" i="116"/>
  <c r="AA132" i="116"/>
  <c r="AE132" i="116"/>
  <c r="AG132" i="116"/>
  <c r="AH132" i="116"/>
  <c r="AI132" i="116"/>
  <c r="AJ132" i="116"/>
  <c r="AK132" i="116"/>
  <c r="AL132" i="116"/>
  <c r="AM132" i="116"/>
  <c r="AN132" i="116"/>
  <c r="AO132" i="116"/>
  <c r="AP132" i="116"/>
  <c r="AQ132" i="116"/>
  <c r="AR132" i="116"/>
  <c r="AS132" i="116"/>
  <c r="AT132" i="116"/>
  <c r="AU132" i="116"/>
  <c r="AV132" i="116"/>
  <c r="AW132" i="116"/>
  <c r="AX132" i="116"/>
  <c r="BL132" i="116"/>
  <c r="BO132" i="116"/>
  <c r="BR132" i="116"/>
  <c r="BU132" i="116"/>
  <c r="BX132" i="116"/>
  <c r="CA132" i="116"/>
  <c r="CD132" i="116"/>
  <c r="CG132" i="116"/>
  <c r="CJ132" i="116"/>
  <c r="CT132" i="116"/>
  <c r="CY132" i="116"/>
  <c r="DM132" i="116"/>
  <c r="DN132" i="116"/>
  <c r="DO132" i="116"/>
  <c r="DP132" i="116"/>
  <c r="DQ132" i="116"/>
  <c r="DR132" i="116"/>
  <c r="A133" i="116"/>
  <c r="I133" i="116"/>
  <c r="Q133" i="116"/>
  <c r="R133" i="116"/>
  <c r="T133" i="116"/>
  <c r="U133" i="116"/>
  <c r="V133" i="116"/>
  <c r="W133" i="116"/>
  <c r="X133" i="116"/>
  <c r="Y133" i="116"/>
  <c r="AA133" i="116"/>
  <c r="AE133" i="116"/>
  <c r="AG133" i="116"/>
  <c r="AH133" i="116"/>
  <c r="AI133" i="116"/>
  <c r="AJ133" i="116"/>
  <c r="AK133" i="116"/>
  <c r="AL133" i="116"/>
  <c r="AM133" i="116"/>
  <c r="AN133" i="116"/>
  <c r="AO133" i="116"/>
  <c r="AP133" i="116"/>
  <c r="AQ133" i="116"/>
  <c r="AR133" i="116"/>
  <c r="AS133" i="116"/>
  <c r="AT133" i="116"/>
  <c r="AU133" i="116"/>
  <c r="AV133" i="116"/>
  <c r="AW133" i="116"/>
  <c r="AX133" i="116"/>
  <c r="BL133" i="116"/>
  <c r="BO133" i="116"/>
  <c r="BR133" i="116"/>
  <c r="BU133" i="116"/>
  <c r="BX133" i="116"/>
  <c r="CA133" i="116"/>
  <c r="CD133" i="116"/>
  <c r="CG133" i="116"/>
  <c r="CJ133" i="116"/>
  <c r="CT133" i="116"/>
  <c r="CY133" i="116"/>
  <c r="DM133" i="116"/>
  <c r="DN133" i="116"/>
  <c r="DO133" i="116"/>
  <c r="DP133" i="116"/>
  <c r="DQ133" i="116"/>
  <c r="DR133" i="116"/>
  <c r="A134" i="116"/>
  <c r="I134" i="116"/>
  <c r="Q134" i="116"/>
  <c r="R134" i="116"/>
  <c r="T134" i="116"/>
  <c r="U134" i="116"/>
  <c r="V134" i="116"/>
  <c r="W134" i="116"/>
  <c r="X134" i="116"/>
  <c r="Y134" i="116"/>
  <c r="AA134" i="116"/>
  <c r="AE134" i="116"/>
  <c r="AG134" i="116"/>
  <c r="AH134" i="116"/>
  <c r="AI134" i="116"/>
  <c r="AJ134" i="116"/>
  <c r="AK134" i="116"/>
  <c r="AL134" i="116"/>
  <c r="AM134" i="116"/>
  <c r="AN134" i="116"/>
  <c r="AO134" i="116"/>
  <c r="AP134" i="116"/>
  <c r="AQ134" i="116"/>
  <c r="AR134" i="116"/>
  <c r="AS134" i="116"/>
  <c r="AT134" i="116"/>
  <c r="AU134" i="116"/>
  <c r="AV134" i="116"/>
  <c r="AW134" i="116"/>
  <c r="AX134" i="116"/>
  <c r="BL134" i="116"/>
  <c r="BO134" i="116"/>
  <c r="BR134" i="116"/>
  <c r="BU134" i="116"/>
  <c r="BX134" i="116"/>
  <c r="CA134" i="116"/>
  <c r="CD134" i="116"/>
  <c r="CG134" i="116"/>
  <c r="CJ134" i="116"/>
  <c r="CT134" i="116"/>
  <c r="CY134" i="116"/>
  <c r="DM134" i="116"/>
  <c r="DN134" i="116"/>
  <c r="DO134" i="116"/>
  <c r="DP134" i="116"/>
  <c r="DQ134" i="116"/>
  <c r="DR134" i="116"/>
  <c r="A135" i="116"/>
  <c r="I135" i="116"/>
  <c r="Q135" i="116"/>
  <c r="R135" i="116"/>
  <c r="T135" i="116"/>
  <c r="U135" i="116"/>
  <c r="V135" i="116"/>
  <c r="W135" i="116"/>
  <c r="X135" i="116"/>
  <c r="Y135" i="116"/>
  <c r="AA135" i="116"/>
  <c r="AE135" i="116"/>
  <c r="AG135" i="116"/>
  <c r="AH135" i="116"/>
  <c r="AI135" i="116"/>
  <c r="AJ135" i="116"/>
  <c r="AK135" i="116"/>
  <c r="AL135" i="116"/>
  <c r="AM135" i="116"/>
  <c r="AN135" i="116"/>
  <c r="AO135" i="116"/>
  <c r="AP135" i="116"/>
  <c r="AQ135" i="116"/>
  <c r="AR135" i="116"/>
  <c r="AS135" i="116"/>
  <c r="AT135" i="116"/>
  <c r="AU135" i="116"/>
  <c r="AV135" i="116"/>
  <c r="AW135" i="116"/>
  <c r="AX135" i="116"/>
  <c r="BL135" i="116"/>
  <c r="BO135" i="116"/>
  <c r="BR135" i="116"/>
  <c r="BU135" i="116"/>
  <c r="BX135" i="116"/>
  <c r="CA135" i="116"/>
  <c r="CD135" i="116"/>
  <c r="CG135" i="116"/>
  <c r="CJ135" i="116"/>
  <c r="CT135" i="116"/>
  <c r="CY135" i="116"/>
  <c r="DM135" i="116"/>
  <c r="DN135" i="116"/>
  <c r="DO135" i="116"/>
  <c r="DP135" i="116"/>
  <c r="DQ135" i="116"/>
  <c r="DR135" i="116"/>
  <c r="A136" i="116"/>
  <c r="I136" i="116"/>
  <c r="Q136" i="116"/>
  <c r="R136" i="116"/>
  <c r="T136" i="116"/>
  <c r="U136" i="116"/>
  <c r="V136" i="116"/>
  <c r="W136" i="116"/>
  <c r="X136" i="116"/>
  <c r="Y136" i="116"/>
  <c r="AA136" i="116"/>
  <c r="AE136" i="116"/>
  <c r="AG136" i="116"/>
  <c r="AH136" i="116"/>
  <c r="AI136" i="116"/>
  <c r="AJ136" i="116"/>
  <c r="AK136" i="116"/>
  <c r="AL136" i="116"/>
  <c r="AM136" i="116"/>
  <c r="AN136" i="116"/>
  <c r="AO136" i="116"/>
  <c r="AP136" i="116"/>
  <c r="AQ136" i="116"/>
  <c r="AR136" i="116"/>
  <c r="AS136" i="116"/>
  <c r="AT136" i="116"/>
  <c r="AU136" i="116"/>
  <c r="AV136" i="116"/>
  <c r="AW136" i="116"/>
  <c r="AX136" i="116"/>
  <c r="BL136" i="116"/>
  <c r="BO136" i="116"/>
  <c r="BR136" i="116"/>
  <c r="BU136" i="116"/>
  <c r="BX136" i="116"/>
  <c r="CA136" i="116"/>
  <c r="CD136" i="116"/>
  <c r="CG136" i="116"/>
  <c r="CJ136" i="116"/>
  <c r="CT136" i="116"/>
  <c r="CY136" i="116"/>
  <c r="DM136" i="116"/>
  <c r="DN136" i="116"/>
  <c r="DO136" i="116"/>
  <c r="DP136" i="116"/>
  <c r="DQ136" i="116"/>
  <c r="DR136" i="116"/>
  <c r="A137" i="116"/>
  <c r="I137" i="116"/>
  <c r="Q137" i="116"/>
  <c r="R137" i="116"/>
  <c r="T137" i="116"/>
  <c r="U137" i="116"/>
  <c r="V137" i="116"/>
  <c r="W137" i="116"/>
  <c r="X137" i="116"/>
  <c r="Y137" i="116"/>
  <c r="AA137" i="116"/>
  <c r="AE137" i="116"/>
  <c r="AG137" i="116"/>
  <c r="AH137" i="116"/>
  <c r="AI137" i="116"/>
  <c r="AJ137" i="116"/>
  <c r="AK137" i="116"/>
  <c r="AL137" i="116"/>
  <c r="AM137" i="116"/>
  <c r="AN137" i="116"/>
  <c r="AO137" i="116"/>
  <c r="AP137" i="116"/>
  <c r="AQ137" i="116"/>
  <c r="AR137" i="116"/>
  <c r="AS137" i="116"/>
  <c r="AT137" i="116"/>
  <c r="AU137" i="116"/>
  <c r="AV137" i="116"/>
  <c r="AW137" i="116"/>
  <c r="AX137" i="116"/>
  <c r="BL137" i="116"/>
  <c r="BO137" i="116"/>
  <c r="BR137" i="116"/>
  <c r="BU137" i="116"/>
  <c r="BX137" i="116"/>
  <c r="CA137" i="116"/>
  <c r="CD137" i="116"/>
  <c r="CG137" i="116"/>
  <c r="CJ137" i="116"/>
  <c r="CT137" i="116"/>
  <c r="CY137" i="116"/>
  <c r="DM137" i="116"/>
  <c r="DN137" i="116"/>
  <c r="DO137" i="116"/>
  <c r="DP137" i="116"/>
  <c r="DQ137" i="116"/>
  <c r="DR137" i="116"/>
  <c r="A138" i="116"/>
  <c r="I138" i="116"/>
  <c r="Q138" i="116"/>
  <c r="R138" i="116"/>
  <c r="T138" i="116"/>
  <c r="U138" i="116"/>
  <c r="V138" i="116"/>
  <c r="W138" i="116"/>
  <c r="X138" i="116"/>
  <c r="Y138" i="116"/>
  <c r="AA138" i="116"/>
  <c r="AE138" i="116"/>
  <c r="AG138" i="116"/>
  <c r="AH138" i="116"/>
  <c r="AI138" i="116"/>
  <c r="AJ138" i="116"/>
  <c r="AK138" i="116"/>
  <c r="AL138" i="116"/>
  <c r="AM138" i="116"/>
  <c r="AN138" i="116"/>
  <c r="AO138" i="116"/>
  <c r="AP138" i="116"/>
  <c r="AQ138" i="116"/>
  <c r="AR138" i="116"/>
  <c r="AS138" i="116"/>
  <c r="AT138" i="116"/>
  <c r="AU138" i="116"/>
  <c r="AV138" i="116"/>
  <c r="AW138" i="116"/>
  <c r="AX138" i="116"/>
  <c r="BL138" i="116"/>
  <c r="BO138" i="116"/>
  <c r="BR138" i="116"/>
  <c r="BU138" i="116"/>
  <c r="BX138" i="116"/>
  <c r="CA138" i="116"/>
  <c r="CD138" i="116"/>
  <c r="CG138" i="116"/>
  <c r="CJ138" i="116"/>
  <c r="CT138" i="116"/>
  <c r="CY138" i="116"/>
  <c r="DM138" i="116"/>
  <c r="DN138" i="116"/>
  <c r="DO138" i="116"/>
  <c r="DP138" i="116"/>
  <c r="DQ138" i="116"/>
  <c r="DR138" i="116"/>
  <c r="A139" i="116"/>
  <c r="I139" i="116"/>
  <c r="Q139" i="116"/>
  <c r="R139" i="116"/>
  <c r="T139" i="116"/>
  <c r="U139" i="116"/>
  <c r="V139" i="116"/>
  <c r="W139" i="116"/>
  <c r="X139" i="116"/>
  <c r="Y139" i="116"/>
  <c r="AA139" i="116"/>
  <c r="AE139" i="116"/>
  <c r="AG139" i="116"/>
  <c r="AH139" i="116"/>
  <c r="AI139" i="116"/>
  <c r="AJ139" i="116"/>
  <c r="AK139" i="116"/>
  <c r="AL139" i="116"/>
  <c r="AM139" i="116"/>
  <c r="AN139" i="116"/>
  <c r="AO139" i="116"/>
  <c r="AP139" i="116"/>
  <c r="AQ139" i="116"/>
  <c r="AR139" i="116"/>
  <c r="AS139" i="116"/>
  <c r="AT139" i="116"/>
  <c r="AU139" i="116"/>
  <c r="AV139" i="116"/>
  <c r="AW139" i="116"/>
  <c r="AX139" i="116"/>
  <c r="BL139" i="116"/>
  <c r="BO139" i="116"/>
  <c r="BR139" i="116"/>
  <c r="BU139" i="116"/>
  <c r="BX139" i="116"/>
  <c r="CA139" i="116"/>
  <c r="CD139" i="116"/>
  <c r="CG139" i="116"/>
  <c r="CJ139" i="116"/>
  <c r="CT139" i="116"/>
  <c r="CY139" i="116"/>
  <c r="DM139" i="116"/>
  <c r="DN139" i="116"/>
  <c r="DO139" i="116"/>
  <c r="DP139" i="116"/>
  <c r="DQ139" i="116"/>
  <c r="DR139" i="116"/>
  <c r="A140" i="116"/>
  <c r="I140" i="116"/>
  <c r="Q140" i="116"/>
  <c r="R140" i="116"/>
  <c r="T140" i="116"/>
  <c r="U140" i="116"/>
  <c r="V140" i="116"/>
  <c r="W140" i="116"/>
  <c r="X140" i="116"/>
  <c r="Y140" i="116"/>
  <c r="AA140" i="116"/>
  <c r="AE140" i="116"/>
  <c r="AG140" i="116"/>
  <c r="AH140" i="116"/>
  <c r="AI140" i="116"/>
  <c r="AJ140" i="116"/>
  <c r="AK140" i="116"/>
  <c r="AL140" i="116"/>
  <c r="AM140" i="116"/>
  <c r="AN140" i="116"/>
  <c r="AO140" i="116"/>
  <c r="AP140" i="116"/>
  <c r="AQ140" i="116"/>
  <c r="AR140" i="116"/>
  <c r="AS140" i="116"/>
  <c r="AT140" i="116"/>
  <c r="AU140" i="116"/>
  <c r="AV140" i="116"/>
  <c r="AW140" i="116"/>
  <c r="AX140" i="116"/>
  <c r="BL140" i="116"/>
  <c r="BO140" i="116"/>
  <c r="BR140" i="116"/>
  <c r="BU140" i="116"/>
  <c r="BX140" i="116"/>
  <c r="CA140" i="116"/>
  <c r="CD140" i="116"/>
  <c r="CG140" i="116"/>
  <c r="CJ140" i="116"/>
  <c r="CT140" i="116"/>
  <c r="CY140" i="116"/>
  <c r="DM140" i="116"/>
  <c r="DN140" i="116"/>
  <c r="DO140" i="116"/>
  <c r="DP140" i="116"/>
  <c r="DQ140" i="116"/>
  <c r="DR140" i="116"/>
  <c r="A141" i="116"/>
  <c r="I141" i="116"/>
  <c r="Q141" i="116"/>
  <c r="R141" i="116"/>
  <c r="T141" i="116"/>
  <c r="U141" i="116"/>
  <c r="V141" i="116"/>
  <c r="W141" i="116"/>
  <c r="X141" i="116"/>
  <c r="Y141" i="116"/>
  <c r="AA141" i="116"/>
  <c r="AE141" i="116"/>
  <c r="AG141" i="116"/>
  <c r="AH141" i="116"/>
  <c r="AI141" i="116"/>
  <c r="AJ141" i="116"/>
  <c r="AK141" i="116"/>
  <c r="AL141" i="116"/>
  <c r="AM141" i="116"/>
  <c r="AN141" i="116"/>
  <c r="AO141" i="116"/>
  <c r="AP141" i="116"/>
  <c r="AQ141" i="116"/>
  <c r="AR141" i="116"/>
  <c r="AS141" i="116"/>
  <c r="AT141" i="116"/>
  <c r="AU141" i="116"/>
  <c r="AV141" i="116"/>
  <c r="AW141" i="116"/>
  <c r="AX141" i="116"/>
  <c r="BL141" i="116"/>
  <c r="BO141" i="116"/>
  <c r="BR141" i="116"/>
  <c r="BU141" i="116"/>
  <c r="BX141" i="116"/>
  <c r="CA141" i="116"/>
  <c r="CD141" i="116"/>
  <c r="CG141" i="116"/>
  <c r="CJ141" i="116"/>
  <c r="CT141" i="116"/>
  <c r="CY141" i="116"/>
  <c r="DM141" i="116"/>
  <c r="DN141" i="116"/>
  <c r="DO141" i="116"/>
  <c r="DP141" i="116"/>
  <c r="DQ141" i="116"/>
  <c r="DR141" i="116"/>
  <c r="A142" i="116"/>
  <c r="I142" i="116"/>
  <c r="Q142" i="116"/>
  <c r="R142" i="116"/>
  <c r="T142" i="116"/>
  <c r="U142" i="116"/>
  <c r="V142" i="116"/>
  <c r="W142" i="116"/>
  <c r="X142" i="116"/>
  <c r="Y142" i="116"/>
  <c r="AA142" i="116"/>
  <c r="AE142" i="116"/>
  <c r="AG142" i="116"/>
  <c r="AH142" i="116"/>
  <c r="AI142" i="116"/>
  <c r="AJ142" i="116"/>
  <c r="AK142" i="116"/>
  <c r="AL142" i="116"/>
  <c r="AM142" i="116"/>
  <c r="AN142" i="116"/>
  <c r="AO142" i="116"/>
  <c r="AP142" i="116"/>
  <c r="AQ142" i="116"/>
  <c r="AR142" i="116"/>
  <c r="AS142" i="116"/>
  <c r="AT142" i="116"/>
  <c r="AU142" i="116"/>
  <c r="AV142" i="116"/>
  <c r="AW142" i="116"/>
  <c r="AX142" i="116"/>
  <c r="BL142" i="116"/>
  <c r="BO142" i="116"/>
  <c r="BR142" i="116"/>
  <c r="BU142" i="116"/>
  <c r="BX142" i="116"/>
  <c r="CA142" i="116"/>
  <c r="CD142" i="116"/>
  <c r="CG142" i="116"/>
  <c r="CJ142" i="116"/>
  <c r="CT142" i="116"/>
  <c r="CY142" i="116"/>
  <c r="DM142" i="116"/>
  <c r="DN142" i="116"/>
  <c r="DO142" i="116"/>
  <c r="DP142" i="116"/>
  <c r="DQ142" i="116"/>
  <c r="DR142" i="116"/>
  <c r="A143" i="116"/>
  <c r="I143" i="116"/>
  <c r="Q143" i="116"/>
  <c r="R143" i="116"/>
  <c r="T143" i="116"/>
  <c r="U143" i="116"/>
  <c r="V143" i="116"/>
  <c r="W143" i="116"/>
  <c r="X143" i="116"/>
  <c r="Y143" i="116"/>
  <c r="AA143" i="116"/>
  <c r="AE143" i="116"/>
  <c r="AG143" i="116"/>
  <c r="AH143" i="116"/>
  <c r="AI143" i="116"/>
  <c r="AJ143" i="116"/>
  <c r="AK143" i="116"/>
  <c r="AL143" i="116"/>
  <c r="AM143" i="116"/>
  <c r="AN143" i="116"/>
  <c r="AO143" i="116"/>
  <c r="AP143" i="116"/>
  <c r="AQ143" i="116"/>
  <c r="AR143" i="116"/>
  <c r="AS143" i="116"/>
  <c r="AT143" i="116"/>
  <c r="AU143" i="116"/>
  <c r="AV143" i="116"/>
  <c r="AW143" i="116"/>
  <c r="AX143" i="116"/>
  <c r="BL143" i="116"/>
  <c r="BO143" i="116"/>
  <c r="BR143" i="116"/>
  <c r="BU143" i="116"/>
  <c r="BX143" i="116"/>
  <c r="CA143" i="116"/>
  <c r="CD143" i="116"/>
  <c r="CG143" i="116"/>
  <c r="CJ143" i="116"/>
  <c r="CT143" i="116"/>
  <c r="CY143" i="116"/>
  <c r="DM143" i="116"/>
  <c r="DN143" i="116"/>
  <c r="DO143" i="116"/>
  <c r="DP143" i="116"/>
  <c r="DQ143" i="116"/>
  <c r="DR143" i="116"/>
  <c r="A144" i="116"/>
  <c r="I144" i="116"/>
  <c r="Q144" i="116"/>
  <c r="R144" i="116"/>
  <c r="T144" i="116"/>
  <c r="U144" i="116"/>
  <c r="V144" i="116"/>
  <c r="W144" i="116"/>
  <c r="X144" i="116"/>
  <c r="Y144" i="116"/>
  <c r="AA144" i="116"/>
  <c r="AE144" i="116"/>
  <c r="AG144" i="116"/>
  <c r="AH144" i="116"/>
  <c r="AI144" i="116"/>
  <c r="AJ144" i="116"/>
  <c r="AK144" i="116"/>
  <c r="AL144" i="116"/>
  <c r="AM144" i="116"/>
  <c r="AN144" i="116"/>
  <c r="AO144" i="116"/>
  <c r="AP144" i="116"/>
  <c r="AQ144" i="116"/>
  <c r="AR144" i="116"/>
  <c r="AS144" i="116"/>
  <c r="AT144" i="116"/>
  <c r="AU144" i="116"/>
  <c r="AV144" i="116"/>
  <c r="AW144" i="116"/>
  <c r="AX144" i="116"/>
  <c r="BL144" i="116"/>
  <c r="BO144" i="116"/>
  <c r="BR144" i="116"/>
  <c r="BU144" i="116"/>
  <c r="BX144" i="116"/>
  <c r="CA144" i="116"/>
  <c r="CD144" i="116"/>
  <c r="CG144" i="116"/>
  <c r="CJ144" i="116"/>
  <c r="CT144" i="116"/>
  <c r="CY144" i="116"/>
  <c r="DM144" i="116"/>
  <c r="DN144" i="116"/>
  <c r="DO144" i="116"/>
  <c r="DP144" i="116"/>
  <c r="DQ144" i="116"/>
  <c r="DR144" i="116"/>
  <c r="A145" i="116"/>
  <c r="I145" i="116"/>
  <c r="Q145" i="116"/>
  <c r="R145" i="116"/>
  <c r="T145" i="116"/>
  <c r="U145" i="116"/>
  <c r="V145" i="116"/>
  <c r="W145" i="116"/>
  <c r="X145" i="116"/>
  <c r="Y145" i="116"/>
  <c r="AA145" i="116"/>
  <c r="AE145" i="116"/>
  <c r="AG145" i="116"/>
  <c r="AH145" i="116"/>
  <c r="AI145" i="116"/>
  <c r="AJ145" i="116"/>
  <c r="AK145" i="116"/>
  <c r="AL145" i="116"/>
  <c r="AM145" i="116"/>
  <c r="AN145" i="116"/>
  <c r="AO145" i="116"/>
  <c r="AP145" i="116"/>
  <c r="AQ145" i="116"/>
  <c r="AR145" i="116"/>
  <c r="AS145" i="116"/>
  <c r="AT145" i="116"/>
  <c r="AU145" i="116"/>
  <c r="AV145" i="116"/>
  <c r="AW145" i="116"/>
  <c r="AX145" i="116"/>
  <c r="BL145" i="116"/>
  <c r="BO145" i="116"/>
  <c r="BR145" i="116"/>
  <c r="BU145" i="116"/>
  <c r="BX145" i="116"/>
  <c r="CA145" i="116"/>
  <c r="CD145" i="116"/>
  <c r="CG145" i="116"/>
  <c r="CJ145" i="116"/>
  <c r="CT145" i="116"/>
  <c r="CY145" i="116"/>
  <c r="DM145" i="116"/>
  <c r="DN145" i="116"/>
  <c r="DO145" i="116"/>
  <c r="DP145" i="116"/>
  <c r="DQ145" i="116"/>
  <c r="DR145" i="116"/>
  <c r="A146" i="116"/>
  <c r="I146" i="116"/>
  <c r="Q146" i="116"/>
  <c r="R146" i="116"/>
  <c r="T146" i="116"/>
  <c r="U146" i="116"/>
  <c r="V146" i="116"/>
  <c r="W146" i="116"/>
  <c r="X146" i="116"/>
  <c r="Y146" i="116"/>
  <c r="AA146" i="116"/>
  <c r="AE146" i="116"/>
  <c r="AG146" i="116"/>
  <c r="AH146" i="116"/>
  <c r="AI146" i="116"/>
  <c r="AJ146" i="116"/>
  <c r="AK146" i="116"/>
  <c r="AL146" i="116"/>
  <c r="AM146" i="116"/>
  <c r="AN146" i="116"/>
  <c r="AO146" i="116"/>
  <c r="AP146" i="116"/>
  <c r="AQ146" i="116"/>
  <c r="AR146" i="116"/>
  <c r="AS146" i="116"/>
  <c r="AT146" i="116"/>
  <c r="AU146" i="116"/>
  <c r="AV146" i="116"/>
  <c r="AW146" i="116"/>
  <c r="AX146" i="116"/>
  <c r="BL146" i="116"/>
  <c r="BO146" i="116"/>
  <c r="BR146" i="116"/>
  <c r="BU146" i="116"/>
  <c r="BX146" i="116"/>
  <c r="CA146" i="116"/>
  <c r="CD146" i="116"/>
  <c r="CG146" i="116"/>
  <c r="CJ146" i="116"/>
  <c r="CT146" i="116"/>
  <c r="CY146" i="116"/>
  <c r="DM146" i="116"/>
  <c r="DN146" i="116"/>
  <c r="DO146" i="116"/>
  <c r="DP146" i="116"/>
  <c r="DQ146" i="116"/>
  <c r="DR146" i="116"/>
  <c r="A147" i="116"/>
  <c r="I147" i="116"/>
  <c r="Q147" i="116"/>
  <c r="R147" i="116"/>
  <c r="T147" i="116"/>
  <c r="U147" i="116"/>
  <c r="V147" i="116"/>
  <c r="W147" i="116"/>
  <c r="X147" i="116"/>
  <c r="Y147" i="116"/>
  <c r="AA147" i="116"/>
  <c r="AE147" i="116"/>
  <c r="AG147" i="116"/>
  <c r="AH147" i="116"/>
  <c r="AI147" i="116"/>
  <c r="AJ147" i="116"/>
  <c r="AK147" i="116"/>
  <c r="AL147" i="116"/>
  <c r="AM147" i="116"/>
  <c r="AN147" i="116"/>
  <c r="AO147" i="116"/>
  <c r="AP147" i="116"/>
  <c r="AQ147" i="116"/>
  <c r="AR147" i="116"/>
  <c r="AS147" i="116"/>
  <c r="AT147" i="116"/>
  <c r="AU147" i="116"/>
  <c r="AV147" i="116"/>
  <c r="AW147" i="116"/>
  <c r="AX147" i="116"/>
  <c r="BL147" i="116"/>
  <c r="BO147" i="116"/>
  <c r="BR147" i="116"/>
  <c r="BU147" i="116"/>
  <c r="BX147" i="116"/>
  <c r="CA147" i="116"/>
  <c r="CD147" i="116"/>
  <c r="CG147" i="116"/>
  <c r="CJ147" i="116"/>
  <c r="CT147" i="116"/>
  <c r="CY147" i="116"/>
  <c r="DM147" i="116"/>
  <c r="DN147" i="116"/>
  <c r="DO147" i="116"/>
  <c r="DP147" i="116"/>
  <c r="DQ147" i="116"/>
  <c r="DR147" i="116"/>
  <c r="A148" i="116"/>
  <c r="I148" i="116"/>
  <c r="Q148" i="116"/>
  <c r="R148" i="116"/>
  <c r="T148" i="116"/>
  <c r="U148" i="116"/>
  <c r="V148" i="116"/>
  <c r="W148" i="116"/>
  <c r="X148" i="116"/>
  <c r="Y148" i="116"/>
  <c r="AA148" i="116"/>
  <c r="AE148" i="116"/>
  <c r="AG148" i="116"/>
  <c r="AH148" i="116"/>
  <c r="AI148" i="116"/>
  <c r="AJ148" i="116"/>
  <c r="AK148" i="116"/>
  <c r="AL148" i="116"/>
  <c r="AM148" i="116"/>
  <c r="AN148" i="116"/>
  <c r="AO148" i="116"/>
  <c r="AP148" i="116"/>
  <c r="AQ148" i="116"/>
  <c r="AR148" i="116"/>
  <c r="AS148" i="116"/>
  <c r="AT148" i="116"/>
  <c r="AU148" i="116"/>
  <c r="AV148" i="116"/>
  <c r="AW148" i="116"/>
  <c r="AX148" i="116"/>
  <c r="BL148" i="116"/>
  <c r="BO148" i="116"/>
  <c r="BR148" i="116"/>
  <c r="BU148" i="116"/>
  <c r="BX148" i="116"/>
  <c r="CA148" i="116"/>
  <c r="CD148" i="116"/>
  <c r="CG148" i="116"/>
  <c r="CJ148" i="116"/>
  <c r="CT148" i="116"/>
  <c r="CY148" i="116"/>
  <c r="DM148" i="116"/>
  <c r="DN148" i="116"/>
  <c r="DO148" i="116"/>
  <c r="DP148" i="116"/>
  <c r="DQ148" i="116"/>
  <c r="DR148" i="116"/>
  <c r="A149" i="116"/>
  <c r="I149" i="116"/>
  <c r="Q149" i="116"/>
  <c r="R149" i="116"/>
  <c r="T149" i="116"/>
  <c r="U149" i="116"/>
  <c r="V149" i="116"/>
  <c r="W149" i="116"/>
  <c r="X149" i="116"/>
  <c r="Y149" i="116"/>
  <c r="AA149" i="116"/>
  <c r="AE149" i="116"/>
  <c r="AG149" i="116"/>
  <c r="AH149" i="116"/>
  <c r="AI149" i="116"/>
  <c r="AJ149" i="116"/>
  <c r="AK149" i="116"/>
  <c r="AL149" i="116"/>
  <c r="AM149" i="116"/>
  <c r="AN149" i="116"/>
  <c r="AO149" i="116"/>
  <c r="AP149" i="116"/>
  <c r="AQ149" i="116"/>
  <c r="AR149" i="116"/>
  <c r="AS149" i="116"/>
  <c r="AT149" i="116"/>
  <c r="AU149" i="116"/>
  <c r="AV149" i="116"/>
  <c r="AW149" i="116"/>
  <c r="AX149" i="116"/>
  <c r="BL149" i="116"/>
  <c r="BO149" i="116"/>
  <c r="BR149" i="116"/>
  <c r="BU149" i="116"/>
  <c r="BX149" i="116"/>
  <c r="CA149" i="116"/>
  <c r="CD149" i="116"/>
  <c r="CG149" i="116"/>
  <c r="CJ149" i="116"/>
  <c r="CT149" i="116"/>
  <c r="CY149" i="116"/>
  <c r="DM149" i="116"/>
  <c r="DN149" i="116"/>
  <c r="DO149" i="116"/>
  <c r="DP149" i="116"/>
  <c r="DQ149" i="116"/>
  <c r="DR149" i="116"/>
  <c r="A150" i="116"/>
  <c r="I150" i="116"/>
  <c r="Q150" i="116"/>
  <c r="R150" i="116"/>
  <c r="T150" i="116"/>
  <c r="U150" i="116"/>
  <c r="V150" i="116"/>
  <c r="W150" i="116"/>
  <c r="X150" i="116"/>
  <c r="Y150" i="116"/>
  <c r="AA150" i="116"/>
  <c r="AE150" i="116"/>
  <c r="AG150" i="116"/>
  <c r="AH150" i="116"/>
  <c r="AI150" i="116"/>
  <c r="AJ150" i="116"/>
  <c r="AK150" i="116"/>
  <c r="AL150" i="116"/>
  <c r="AM150" i="116"/>
  <c r="AN150" i="116"/>
  <c r="AO150" i="116"/>
  <c r="AP150" i="116"/>
  <c r="AQ150" i="116"/>
  <c r="AR150" i="116"/>
  <c r="AS150" i="116"/>
  <c r="AT150" i="116"/>
  <c r="AU150" i="116"/>
  <c r="AV150" i="116"/>
  <c r="AW150" i="116"/>
  <c r="AX150" i="116"/>
  <c r="BL150" i="116"/>
  <c r="BO150" i="116"/>
  <c r="BR150" i="116"/>
  <c r="BU150" i="116"/>
  <c r="BX150" i="116"/>
  <c r="CA150" i="116"/>
  <c r="CD150" i="116"/>
  <c r="CG150" i="116"/>
  <c r="CJ150" i="116"/>
  <c r="CT150" i="116"/>
  <c r="CY150" i="116"/>
  <c r="DM150" i="116"/>
  <c r="DN150" i="116"/>
  <c r="DO150" i="116"/>
  <c r="DP150" i="116"/>
  <c r="DQ150" i="116"/>
  <c r="DR150" i="116"/>
  <c r="A151" i="116"/>
  <c r="I151" i="116"/>
  <c r="Q151" i="116"/>
  <c r="R151" i="116"/>
  <c r="T151" i="116"/>
  <c r="U151" i="116"/>
  <c r="V151" i="116"/>
  <c r="W151" i="116"/>
  <c r="X151" i="116"/>
  <c r="Y151" i="116"/>
  <c r="AA151" i="116"/>
  <c r="AE151" i="116"/>
  <c r="AG151" i="116"/>
  <c r="AH151" i="116"/>
  <c r="AI151" i="116"/>
  <c r="AJ151" i="116"/>
  <c r="AK151" i="116"/>
  <c r="AL151" i="116"/>
  <c r="AM151" i="116"/>
  <c r="AN151" i="116"/>
  <c r="AO151" i="116"/>
  <c r="AP151" i="116"/>
  <c r="AQ151" i="116"/>
  <c r="AR151" i="116"/>
  <c r="AS151" i="116"/>
  <c r="AT151" i="116"/>
  <c r="AU151" i="116"/>
  <c r="AV151" i="116"/>
  <c r="AW151" i="116"/>
  <c r="AX151" i="116"/>
  <c r="BL151" i="116"/>
  <c r="BO151" i="116"/>
  <c r="BR151" i="116"/>
  <c r="BU151" i="116"/>
  <c r="BX151" i="116"/>
  <c r="CA151" i="116"/>
  <c r="CD151" i="116"/>
  <c r="CG151" i="116"/>
  <c r="CJ151" i="116"/>
  <c r="CT151" i="116"/>
  <c r="CY151" i="116"/>
  <c r="DM151" i="116"/>
  <c r="DN151" i="116"/>
  <c r="DO151" i="116"/>
  <c r="DP151" i="116"/>
  <c r="DQ151" i="116"/>
  <c r="DR151" i="116"/>
  <c r="A152" i="116"/>
  <c r="I152" i="116"/>
  <c r="Q152" i="116"/>
  <c r="R152" i="116"/>
  <c r="T152" i="116"/>
  <c r="U152" i="116"/>
  <c r="V152" i="116"/>
  <c r="W152" i="116"/>
  <c r="X152" i="116"/>
  <c r="Y152" i="116"/>
  <c r="AA152" i="116"/>
  <c r="AE152" i="116"/>
  <c r="AG152" i="116"/>
  <c r="AH152" i="116"/>
  <c r="AI152" i="116"/>
  <c r="AJ152" i="116"/>
  <c r="AK152" i="116"/>
  <c r="AL152" i="116"/>
  <c r="AM152" i="116"/>
  <c r="AN152" i="116"/>
  <c r="AO152" i="116"/>
  <c r="AP152" i="116"/>
  <c r="AQ152" i="116"/>
  <c r="AR152" i="116"/>
  <c r="AS152" i="116"/>
  <c r="AT152" i="116"/>
  <c r="AU152" i="116"/>
  <c r="AV152" i="116"/>
  <c r="AW152" i="116"/>
  <c r="AX152" i="116"/>
  <c r="BL152" i="116"/>
  <c r="BO152" i="116"/>
  <c r="BR152" i="116"/>
  <c r="BU152" i="116"/>
  <c r="BX152" i="116"/>
  <c r="CA152" i="116"/>
  <c r="CD152" i="116"/>
  <c r="CG152" i="116"/>
  <c r="CJ152" i="116"/>
  <c r="CT152" i="116"/>
  <c r="CY152" i="116"/>
  <c r="DM152" i="116"/>
  <c r="DN152" i="116"/>
  <c r="DO152" i="116"/>
  <c r="DP152" i="116"/>
  <c r="DQ152" i="116"/>
  <c r="DR152" i="116"/>
  <c r="A153" i="116"/>
  <c r="I153" i="116"/>
  <c r="Q153" i="116"/>
  <c r="R153" i="116"/>
  <c r="T153" i="116"/>
  <c r="U153" i="116"/>
  <c r="V153" i="116"/>
  <c r="W153" i="116"/>
  <c r="X153" i="116"/>
  <c r="Y153" i="116"/>
  <c r="AA153" i="116"/>
  <c r="AE153" i="116"/>
  <c r="AG153" i="116"/>
  <c r="AH153" i="116"/>
  <c r="AI153" i="116"/>
  <c r="AJ153" i="116"/>
  <c r="AK153" i="116"/>
  <c r="AL153" i="116"/>
  <c r="AM153" i="116"/>
  <c r="AN153" i="116"/>
  <c r="AO153" i="116"/>
  <c r="AP153" i="116"/>
  <c r="AQ153" i="116"/>
  <c r="AR153" i="116"/>
  <c r="AS153" i="116"/>
  <c r="AT153" i="116"/>
  <c r="AU153" i="116"/>
  <c r="AV153" i="116"/>
  <c r="AW153" i="116"/>
  <c r="AX153" i="116"/>
  <c r="BL153" i="116"/>
  <c r="BO153" i="116"/>
  <c r="BR153" i="116"/>
  <c r="BU153" i="116"/>
  <c r="BX153" i="116"/>
  <c r="CA153" i="116"/>
  <c r="CD153" i="116"/>
  <c r="CG153" i="116"/>
  <c r="CJ153" i="116"/>
  <c r="CT153" i="116"/>
  <c r="CY153" i="116"/>
  <c r="DM153" i="116"/>
  <c r="DN153" i="116"/>
  <c r="DO153" i="116"/>
  <c r="DP153" i="116"/>
  <c r="DQ153" i="116"/>
  <c r="DR153" i="116"/>
  <c r="A154" i="116"/>
  <c r="I154" i="116"/>
  <c r="Q154" i="116"/>
  <c r="R154" i="116"/>
  <c r="T154" i="116"/>
  <c r="U154" i="116"/>
  <c r="V154" i="116"/>
  <c r="W154" i="116"/>
  <c r="X154" i="116"/>
  <c r="Y154" i="116"/>
  <c r="AA154" i="116"/>
  <c r="AE154" i="116"/>
  <c r="AG154" i="116"/>
  <c r="AH154" i="116"/>
  <c r="AI154" i="116"/>
  <c r="AJ154" i="116"/>
  <c r="AK154" i="116"/>
  <c r="AL154" i="116"/>
  <c r="AM154" i="116"/>
  <c r="AN154" i="116"/>
  <c r="AO154" i="116"/>
  <c r="AP154" i="116"/>
  <c r="AQ154" i="116"/>
  <c r="AR154" i="116"/>
  <c r="AS154" i="116"/>
  <c r="AT154" i="116"/>
  <c r="AU154" i="116"/>
  <c r="AV154" i="116"/>
  <c r="AW154" i="116"/>
  <c r="AX154" i="116"/>
  <c r="BL154" i="116"/>
  <c r="BO154" i="116"/>
  <c r="BR154" i="116"/>
  <c r="BU154" i="116"/>
  <c r="BX154" i="116"/>
  <c r="CA154" i="116"/>
  <c r="CD154" i="116"/>
  <c r="CG154" i="116"/>
  <c r="CJ154" i="116"/>
  <c r="CT154" i="116"/>
  <c r="CY154" i="116"/>
  <c r="DM154" i="116"/>
  <c r="DN154" i="116"/>
  <c r="DO154" i="116"/>
  <c r="DP154" i="116"/>
  <c r="DQ154" i="116"/>
  <c r="DR154" i="116"/>
  <c r="A155" i="116"/>
  <c r="I155" i="116"/>
  <c r="Q155" i="116"/>
  <c r="R155" i="116"/>
  <c r="T155" i="116"/>
  <c r="U155" i="116"/>
  <c r="V155" i="116"/>
  <c r="W155" i="116"/>
  <c r="X155" i="116"/>
  <c r="Y155" i="116"/>
  <c r="AA155" i="116"/>
  <c r="AE155" i="116"/>
  <c r="AG155" i="116"/>
  <c r="AH155" i="116"/>
  <c r="AI155" i="116"/>
  <c r="AJ155" i="116"/>
  <c r="AK155" i="116"/>
  <c r="AL155" i="116"/>
  <c r="AM155" i="116"/>
  <c r="AN155" i="116"/>
  <c r="AO155" i="116"/>
  <c r="AP155" i="116"/>
  <c r="AQ155" i="116"/>
  <c r="AR155" i="116"/>
  <c r="AS155" i="116"/>
  <c r="AT155" i="116"/>
  <c r="AU155" i="116"/>
  <c r="AV155" i="116"/>
  <c r="AW155" i="116"/>
  <c r="AX155" i="116"/>
  <c r="BL155" i="116"/>
  <c r="BO155" i="116"/>
  <c r="BR155" i="116"/>
  <c r="BU155" i="116"/>
  <c r="BX155" i="116"/>
  <c r="CA155" i="116"/>
  <c r="CD155" i="116"/>
  <c r="CG155" i="116"/>
  <c r="CJ155" i="116"/>
  <c r="CT155" i="116"/>
  <c r="CY155" i="116"/>
  <c r="DM155" i="116"/>
  <c r="DN155" i="116"/>
  <c r="DO155" i="116"/>
  <c r="DP155" i="116"/>
  <c r="DQ155" i="116"/>
  <c r="DR155" i="116"/>
  <c r="A156" i="116"/>
  <c r="I156" i="116"/>
  <c r="Q156" i="116"/>
  <c r="R156" i="116"/>
  <c r="T156" i="116"/>
  <c r="U156" i="116"/>
  <c r="V156" i="116"/>
  <c r="W156" i="116"/>
  <c r="X156" i="116"/>
  <c r="Y156" i="116"/>
  <c r="AA156" i="116"/>
  <c r="AE156" i="116"/>
  <c r="AG156" i="116"/>
  <c r="AH156" i="116"/>
  <c r="AI156" i="116"/>
  <c r="AJ156" i="116"/>
  <c r="AK156" i="116"/>
  <c r="AL156" i="116"/>
  <c r="AM156" i="116"/>
  <c r="AN156" i="116"/>
  <c r="AO156" i="116"/>
  <c r="AP156" i="116"/>
  <c r="AQ156" i="116"/>
  <c r="AR156" i="116"/>
  <c r="AS156" i="116"/>
  <c r="AT156" i="116"/>
  <c r="AU156" i="116"/>
  <c r="AV156" i="116"/>
  <c r="AW156" i="116"/>
  <c r="AX156" i="116"/>
  <c r="BL156" i="116"/>
  <c r="BO156" i="116"/>
  <c r="BR156" i="116"/>
  <c r="BU156" i="116"/>
  <c r="BX156" i="116"/>
  <c r="CA156" i="116"/>
  <c r="CD156" i="116"/>
  <c r="CG156" i="116"/>
  <c r="CJ156" i="116"/>
  <c r="CT156" i="116"/>
  <c r="CY156" i="116"/>
  <c r="DM156" i="116"/>
  <c r="DN156" i="116"/>
  <c r="DO156" i="116"/>
  <c r="DP156" i="116"/>
  <c r="DQ156" i="116"/>
  <c r="DR156" i="116"/>
  <c r="A157" i="116"/>
  <c r="I157" i="116"/>
  <c r="Q157" i="116"/>
  <c r="R157" i="116"/>
  <c r="T157" i="116"/>
  <c r="U157" i="116"/>
  <c r="V157" i="116"/>
  <c r="W157" i="116"/>
  <c r="X157" i="116"/>
  <c r="Y157" i="116"/>
  <c r="AA157" i="116"/>
  <c r="AE157" i="116"/>
  <c r="AG157" i="116"/>
  <c r="AH157" i="116"/>
  <c r="AI157" i="116"/>
  <c r="AJ157" i="116"/>
  <c r="AK157" i="116"/>
  <c r="AL157" i="116"/>
  <c r="AM157" i="116"/>
  <c r="AN157" i="116"/>
  <c r="AO157" i="116"/>
  <c r="AP157" i="116"/>
  <c r="AQ157" i="116"/>
  <c r="AR157" i="116"/>
  <c r="AS157" i="116"/>
  <c r="AT157" i="116"/>
  <c r="AU157" i="116"/>
  <c r="AV157" i="116"/>
  <c r="AW157" i="116"/>
  <c r="AX157" i="116"/>
  <c r="BL157" i="116"/>
  <c r="BO157" i="116"/>
  <c r="BR157" i="116"/>
  <c r="BU157" i="116"/>
  <c r="BX157" i="116"/>
  <c r="CA157" i="116"/>
  <c r="CD157" i="116"/>
  <c r="CG157" i="116"/>
  <c r="CJ157" i="116"/>
  <c r="CT157" i="116"/>
  <c r="CY157" i="116"/>
  <c r="DM157" i="116"/>
  <c r="DN157" i="116"/>
  <c r="DO157" i="116"/>
  <c r="DP157" i="116"/>
  <c r="DQ157" i="116"/>
  <c r="DR157" i="116"/>
  <c r="A158" i="116"/>
  <c r="I158" i="116"/>
  <c r="Q158" i="116"/>
  <c r="R158" i="116"/>
  <c r="T158" i="116"/>
  <c r="U158" i="116"/>
  <c r="V158" i="116"/>
  <c r="W158" i="116"/>
  <c r="X158" i="116"/>
  <c r="Y158" i="116"/>
  <c r="AA158" i="116"/>
  <c r="AE158" i="116"/>
  <c r="AG158" i="116"/>
  <c r="AH158" i="116"/>
  <c r="AI158" i="116"/>
  <c r="AJ158" i="116"/>
  <c r="AK158" i="116"/>
  <c r="AL158" i="116"/>
  <c r="AM158" i="116"/>
  <c r="AN158" i="116"/>
  <c r="AO158" i="116"/>
  <c r="AP158" i="116"/>
  <c r="AQ158" i="116"/>
  <c r="AR158" i="116"/>
  <c r="AS158" i="116"/>
  <c r="AT158" i="116"/>
  <c r="AU158" i="116"/>
  <c r="AV158" i="116"/>
  <c r="AW158" i="116"/>
  <c r="AX158" i="116"/>
  <c r="BL158" i="116"/>
  <c r="BO158" i="116"/>
  <c r="BR158" i="116"/>
  <c r="BU158" i="116"/>
  <c r="BX158" i="116"/>
  <c r="CA158" i="116"/>
  <c r="CD158" i="116"/>
  <c r="CG158" i="116"/>
  <c r="CJ158" i="116"/>
  <c r="CT158" i="116"/>
  <c r="CY158" i="116"/>
  <c r="DM158" i="116"/>
  <c r="DN158" i="116"/>
  <c r="DO158" i="116"/>
  <c r="DP158" i="116"/>
  <c r="DQ158" i="116"/>
  <c r="DR158" i="116"/>
  <c r="A159" i="116"/>
  <c r="I159" i="116"/>
  <c r="Q159" i="116"/>
  <c r="R159" i="116"/>
  <c r="T159" i="116"/>
  <c r="U159" i="116"/>
  <c r="V159" i="116"/>
  <c r="W159" i="116"/>
  <c r="X159" i="116"/>
  <c r="Y159" i="116"/>
  <c r="AA159" i="116"/>
  <c r="AE159" i="116"/>
  <c r="AG159" i="116"/>
  <c r="AH159" i="116"/>
  <c r="AI159" i="116"/>
  <c r="AJ159" i="116"/>
  <c r="AK159" i="116"/>
  <c r="AL159" i="116"/>
  <c r="AM159" i="116"/>
  <c r="AN159" i="116"/>
  <c r="AO159" i="116"/>
  <c r="AP159" i="116"/>
  <c r="AQ159" i="116"/>
  <c r="AR159" i="116"/>
  <c r="AS159" i="116"/>
  <c r="AT159" i="116"/>
  <c r="AU159" i="116"/>
  <c r="AV159" i="116"/>
  <c r="AW159" i="116"/>
  <c r="AX159" i="116"/>
  <c r="BL159" i="116"/>
  <c r="BO159" i="116"/>
  <c r="BR159" i="116"/>
  <c r="BU159" i="116"/>
  <c r="BX159" i="116"/>
  <c r="CA159" i="116"/>
  <c r="CD159" i="116"/>
  <c r="CG159" i="116"/>
  <c r="CJ159" i="116"/>
  <c r="CT159" i="116"/>
  <c r="CY159" i="116"/>
  <c r="DM159" i="116"/>
  <c r="DN159" i="116"/>
  <c r="DO159" i="116"/>
  <c r="DP159" i="116"/>
  <c r="DQ159" i="116"/>
  <c r="DR159" i="116"/>
  <c r="A160" i="116"/>
  <c r="I160" i="116"/>
  <c r="Q160" i="116"/>
  <c r="R160" i="116"/>
  <c r="T160" i="116"/>
  <c r="U160" i="116"/>
  <c r="V160" i="116"/>
  <c r="W160" i="116"/>
  <c r="X160" i="116"/>
  <c r="Y160" i="116"/>
  <c r="AA160" i="116"/>
  <c r="AE160" i="116"/>
  <c r="AG160" i="116"/>
  <c r="AH160" i="116"/>
  <c r="AI160" i="116"/>
  <c r="AJ160" i="116"/>
  <c r="AK160" i="116"/>
  <c r="AL160" i="116"/>
  <c r="AM160" i="116"/>
  <c r="AN160" i="116"/>
  <c r="AO160" i="116"/>
  <c r="AP160" i="116"/>
  <c r="AQ160" i="116"/>
  <c r="AR160" i="116"/>
  <c r="AS160" i="116"/>
  <c r="AT160" i="116"/>
  <c r="AU160" i="116"/>
  <c r="AV160" i="116"/>
  <c r="AW160" i="116"/>
  <c r="AX160" i="116"/>
  <c r="BL160" i="116"/>
  <c r="BO160" i="116"/>
  <c r="BR160" i="116"/>
  <c r="BU160" i="116"/>
  <c r="BX160" i="116"/>
  <c r="CA160" i="116"/>
  <c r="CD160" i="116"/>
  <c r="CG160" i="116"/>
  <c r="CJ160" i="116"/>
  <c r="CT160" i="116"/>
  <c r="CY160" i="116"/>
  <c r="DM160" i="116"/>
  <c r="DN160" i="116"/>
  <c r="DO160" i="116"/>
  <c r="DP160" i="116"/>
  <c r="DQ160" i="116"/>
  <c r="DR160" i="116"/>
  <c r="A161" i="116"/>
  <c r="I161" i="116"/>
  <c r="Q161" i="116"/>
  <c r="R161" i="116"/>
  <c r="T161" i="116"/>
  <c r="U161" i="116"/>
  <c r="V161" i="116"/>
  <c r="W161" i="116"/>
  <c r="X161" i="116"/>
  <c r="Y161" i="116"/>
  <c r="AA161" i="116"/>
  <c r="AE161" i="116"/>
  <c r="AG161" i="116"/>
  <c r="AH161" i="116"/>
  <c r="AI161" i="116"/>
  <c r="AJ161" i="116"/>
  <c r="AK161" i="116"/>
  <c r="AL161" i="116"/>
  <c r="AM161" i="116"/>
  <c r="AN161" i="116"/>
  <c r="AO161" i="116"/>
  <c r="AP161" i="116"/>
  <c r="AQ161" i="116"/>
  <c r="AR161" i="116"/>
  <c r="AS161" i="116"/>
  <c r="AT161" i="116"/>
  <c r="AU161" i="116"/>
  <c r="AV161" i="116"/>
  <c r="AW161" i="116"/>
  <c r="AX161" i="116"/>
  <c r="BL161" i="116"/>
  <c r="BO161" i="116"/>
  <c r="BR161" i="116"/>
  <c r="BU161" i="116"/>
  <c r="BX161" i="116"/>
  <c r="CA161" i="116"/>
  <c r="CD161" i="116"/>
  <c r="CG161" i="116"/>
  <c r="CJ161" i="116"/>
  <c r="CT161" i="116"/>
  <c r="CY161" i="116"/>
  <c r="DM161" i="116"/>
  <c r="DN161" i="116"/>
  <c r="DO161" i="116"/>
  <c r="DP161" i="116"/>
  <c r="DQ161" i="116"/>
  <c r="DR161" i="116"/>
  <c r="A162" i="116"/>
  <c r="I162" i="116"/>
  <c r="Q162" i="116"/>
  <c r="R162" i="116"/>
  <c r="T162" i="116"/>
  <c r="U162" i="116"/>
  <c r="V162" i="116"/>
  <c r="W162" i="116"/>
  <c r="X162" i="116"/>
  <c r="Y162" i="116"/>
  <c r="AA162" i="116"/>
  <c r="AE162" i="116"/>
  <c r="AG162" i="116"/>
  <c r="AH162" i="116"/>
  <c r="AI162" i="116"/>
  <c r="AJ162" i="116"/>
  <c r="AK162" i="116"/>
  <c r="AL162" i="116"/>
  <c r="AM162" i="116"/>
  <c r="AN162" i="116"/>
  <c r="AO162" i="116"/>
  <c r="AP162" i="116"/>
  <c r="AQ162" i="116"/>
  <c r="AR162" i="116"/>
  <c r="AS162" i="116"/>
  <c r="AT162" i="116"/>
  <c r="AU162" i="116"/>
  <c r="AV162" i="116"/>
  <c r="AW162" i="116"/>
  <c r="AX162" i="116"/>
  <c r="BL162" i="116"/>
  <c r="BO162" i="116"/>
  <c r="BR162" i="116"/>
  <c r="BU162" i="116"/>
  <c r="BX162" i="116"/>
  <c r="CA162" i="116"/>
  <c r="CD162" i="116"/>
  <c r="CG162" i="116"/>
  <c r="CJ162" i="116"/>
  <c r="CT162" i="116"/>
  <c r="CY162" i="116"/>
  <c r="DM162" i="116"/>
  <c r="DN162" i="116"/>
  <c r="DO162" i="116"/>
  <c r="DP162" i="116"/>
  <c r="DQ162" i="116"/>
  <c r="DR162" i="116"/>
  <c r="A163" i="116"/>
  <c r="I163" i="116"/>
  <c r="Q163" i="116"/>
  <c r="R163" i="116"/>
  <c r="T163" i="116"/>
  <c r="U163" i="116"/>
  <c r="V163" i="116"/>
  <c r="W163" i="116"/>
  <c r="X163" i="116"/>
  <c r="Y163" i="116"/>
  <c r="AA163" i="116"/>
  <c r="AE163" i="116"/>
  <c r="AG163" i="116"/>
  <c r="AH163" i="116"/>
  <c r="AI163" i="116"/>
  <c r="AJ163" i="116"/>
  <c r="AK163" i="116"/>
  <c r="AL163" i="116"/>
  <c r="AM163" i="116"/>
  <c r="AN163" i="116"/>
  <c r="AO163" i="116"/>
  <c r="AP163" i="116"/>
  <c r="AQ163" i="116"/>
  <c r="AR163" i="116"/>
  <c r="AS163" i="116"/>
  <c r="AT163" i="116"/>
  <c r="AU163" i="116"/>
  <c r="AV163" i="116"/>
  <c r="AW163" i="116"/>
  <c r="AX163" i="116"/>
  <c r="BL163" i="116"/>
  <c r="BO163" i="116"/>
  <c r="BR163" i="116"/>
  <c r="BU163" i="116"/>
  <c r="BX163" i="116"/>
  <c r="CA163" i="116"/>
  <c r="CD163" i="116"/>
  <c r="CG163" i="116"/>
  <c r="CJ163" i="116"/>
  <c r="CT163" i="116"/>
  <c r="CY163" i="116"/>
  <c r="DM163" i="116"/>
  <c r="DN163" i="116"/>
  <c r="DO163" i="116"/>
  <c r="DP163" i="116"/>
  <c r="DQ163" i="116"/>
  <c r="DR163" i="116"/>
  <c r="A164" i="116"/>
  <c r="I164" i="116"/>
  <c r="Q164" i="116"/>
  <c r="R164" i="116"/>
  <c r="T164" i="116"/>
  <c r="U164" i="116"/>
  <c r="V164" i="116"/>
  <c r="W164" i="116"/>
  <c r="X164" i="116"/>
  <c r="Y164" i="116"/>
  <c r="AA164" i="116"/>
  <c r="AE164" i="116"/>
  <c r="AG164" i="116"/>
  <c r="AH164" i="116"/>
  <c r="AI164" i="116"/>
  <c r="AJ164" i="116"/>
  <c r="AK164" i="116"/>
  <c r="AL164" i="116"/>
  <c r="AM164" i="116"/>
  <c r="AN164" i="116"/>
  <c r="AO164" i="116"/>
  <c r="AP164" i="116"/>
  <c r="AQ164" i="116"/>
  <c r="AR164" i="116"/>
  <c r="AS164" i="116"/>
  <c r="AT164" i="116"/>
  <c r="AU164" i="116"/>
  <c r="AV164" i="116"/>
  <c r="AW164" i="116"/>
  <c r="AX164" i="116"/>
  <c r="BL164" i="116"/>
  <c r="BO164" i="116"/>
  <c r="BR164" i="116"/>
  <c r="BU164" i="116"/>
  <c r="BX164" i="116"/>
  <c r="CA164" i="116"/>
  <c r="CD164" i="116"/>
  <c r="CG164" i="116"/>
  <c r="CJ164" i="116"/>
  <c r="CT164" i="116"/>
  <c r="CY164" i="116"/>
  <c r="DM164" i="116"/>
  <c r="DN164" i="116"/>
  <c r="DO164" i="116"/>
  <c r="DP164" i="116"/>
  <c r="DQ164" i="116"/>
  <c r="DR164" i="116"/>
  <c r="A165" i="116"/>
  <c r="I165" i="116"/>
  <c r="Q165" i="116"/>
  <c r="R165" i="116"/>
  <c r="T165" i="116"/>
  <c r="U165" i="116"/>
  <c r="V165" i="116"/>
  <c r="W165" i="116"/>
  <c r="X165" i="116"/>
  <c r="Y165" i="116"/>
  <c r="AA165" i="116"/>
  <c r="AE165" i="116"/>
  <c r="AG165" i="116"/>
  <c r="AH165" i="116"/>
  <c r="AI165" i="116"/>
  <c r="AJ165" i="116"/>
  <c r="AK165" i="116"/>
  <c r="AL165" i="116"/>
  <c r="AM165" i="116"/>
  <c r="AN165" i="116"/>
  <c r="AO165" i="116"/>
  <c r="AP165" i="116"/>
  <c r="AQ165" i="116"/>
  <c r="AR165" i="116"/>
  <c r="AS165" i="116"/>
  <c r="AT165" i="116"/>
  <c r="AU165" i="116"/>
  <c r="AV165" i="116"/>
  <c r="AW165" i="116"/>
  <c r="AX165" i="116"/>
  <c r="BL165" i="116"/>
  <c r="BO165" i="116"/>
  <c r="BR165" i="116"/>
  <c r="BU165" i="116"/>
  <c r="BX165" i="116"/>
  <c r="CA165" i="116"/>
  <c r="CD165" i="116"/>
  <c r="CG165" i="116"/>
  <c r="CJ165" i="116"/>
  <c r="CT165" i="116"/>
  <c r="CY165" i="116"/>
  <c r="DM165" i="116"/>
  <c r="DN165" i="116"/>
  <c r="DO165" i="116"/>
  <c r="DP165" i="116"/>
  <c r="DQ165" i="116"/>
  <c r="DR165" i="116"/>
  <c r="A166" i="116"/>
  <c r="I166" i="116"/>
  <c r="Q166" i="116"/>
  <c r="R166" i="116"/>
  <c r="T166" i="116"/>
  <c r="U166" i="116"/>
  <c r="V166" i="116"/>
  <c r="W166" i="116"/>
  <c r="X166" i="116"/>
  <c r="Y166" i="116"/>
  <c r="AA166" i="116"/>
  <c r="AE166" i="116"/>
  <c r="AG166" i="116"/>
  <c r="AH166" i="116"/>
  <c r="AI166" i="116"/>
  <c r="AJ166" i="116"/>
  <c r="AK166" i="116"/>
  <c r="AL166" i="116"/>
  <c r="AM166" i="116"/>
  <c r="AN166" i="116"/>
  <c r="AO166" i="116"/>
  <c r="AP166" i="116"/>
  <c r="AQ166" i="116"/>
  <c r="AR166" i="116"/>
  <c r="AS166" i="116"/>
  <c r="AT166" i="116"/>
  <c r="AU166" i="116"/>
  <c r="AV166" i="116"/>
  <c r="AW166" i="116"/>
  <c r="AX166" i="116"/>
  <c r="BL166" i="116"/>
  <c r="BO166" i="116"/>
  <c r="BR166" i="116"/>
  <c r="BU166" i="116"/>
  <c r="BX166" i="116"/>
  <c r="CA166" i="116"/>
  <c r="CD166" i="116"/>
  <c r="CG166" i="116"/>
  <c r="CJ166" i="116"/>
  <c r="CT166" i="116"/>
  <c r="CY166" i="116"/>
  <c r="DM166" i="116"/>
  <c r="DN166" i="116"/>
  <c r="DO166" i="116"/>
  <c r="DP166" i="116"/>
  <c r="DQ166" i="116"/>
  <c r="DR166" i="116"/>
  <c r="A167" i="116"/>
  <c r="I167" i="116"/>
  <c r="Q167" i="116"/>
  <c r="R167" i="116"/>
  <c r="T167" i="116"/>
  <c r="U167" i="116"/>
  <c r="V167" i="116"/>
  <c r="W167" i="116"/>
  <c r="X167" i="116"/>
  <c r="Y167" i="116"/>
  <c r="AA167" i="116"/>
  <c r="AE167" i="116"/>
  <c r="AG167" i="116"/>
  <c r="AH167" i="116"/>
  <c r="AI167" i="116"/>
  <c r="AJ167" i="116"/>
  <c r="AK167" i="116"/>
  <c r="AL167" i="116"/>
  <c r="AM167" i="116"/>
  <c r="AN167" i="116"/>
  <c r="AO167" i="116"/>
  <c r="AP167" i="116"/>
  <c r="AQ167" i="116"/>
  <c r="AR167" i="116"/>
  <c r="AS167" i="116"/>
  <c r="AT167" i="116"/>
  <c r="AU167" i="116"/>
  <c r="AV167" i="116"/>
  <c r="AW167" i="116"/>
  <c r="AX167" i="116"/>
  <c r="BL167" i="116"/>
  <c r="BO167" i="116"/>
  <c r="BR167" i="116"/>
  <c r="BU167" i="116"/>
  <c r="BX167" i="116"/>
  <c r="CA167" i="116"/>
  <c r="CD167" i="116"/>
  <c r="CG167" i="116"/>
  <c r="CJ167" i="116"/>
  <c r="CT167" i="116"/>
  <c r="CY167" i="116"/>
  <c r="DM167" i="116"/>
  <c r="DN167" i="116"/>
  <c r="DO167" i="116"/>
  <c r="DP167" i="116"/>
  <c r="DQ167" i="116"/>
  <c r="DR167" i="116"/>
  <c r="A168" i="116"/>
  <c r="I168" i="116"/>
  <c r="Q168" i="116"/>
  <c r="R168" i="116"/>
  <c r="T168" i="116"/>
  <c r="U168" i="116"/>
  <c r="V168" i="116"/>
  <c r="W168" i="116"/>
  <c r="X168" i="116"/>
  <c r="Y168" i="116"/>
  <c r="AA168" i="116"/>
  <c r="AE168" i="116"/>
  <c r="AG168" i="116"/>
  <c r="AH168" i="116"/>
  <c r="AI168" i="116"/>
  <c r="AJ168" i="116"/>
  <c r="AK168" i="116"/>
  <c r="AL168" i="116"/>
  <c r="AM168" i="116"/>
  <c r="AN168" i="116"/>
  <c r="AO168" i="116"/>
  <c r="AP168" i="116"/>
  <c r="AQ168" i="116"/>
  <c r="AR168" i="116"/>
  <c r="AS168" i="116"/>
  <c r="AT168" i="116"/>
  <c r="AU168" i="116"/>
  <c r="AV168" i="116"/>
  <c r="AW168" i="116"/>
  <c r="AX168" i="116"/>
  <c r="BL168" i="116"/>
  <c r="BO168" i="116"/>
  <c r="BR168" i="116"/>
  <c r="BU168" i="116"/>
  <c r="BX168" i="116"/>
  <c r="CA168" i="116"/>
  <c r="CD168" i="116"/>
  <c r="CG168" i="116"/>
  <c r="CJ168" i="116"/>
  <c r="CT168" i="116"/>
  <c r="CY168" i="116"/>
  <c r="DM168" i="116"/>
  <c r="DN168" i="116"/>
  <c r="DO168" i="116"/>
  <c r="DP168" i="116"/>
  <c r="DQ168" i="116"/>
  <c r="DR168" i="116"/>
  <c r="A169" i="116"/>
  <c r="I169" i="116"/>
  <c r="Q169" i="116"/>
  <c r="R169" i="116"/>
  <c r="T169" i="116"/>
  <c r="U169" i="116"/>
  <c r="V169" i="116"/>
  <c r="W169" i="116"/>
  <c r="X169" i="116"/>
  <c r="Y169" i="116"/>
  <c r="AA169" i="116"/>
  <c r="AE169" i="116"/>
  <c r="AG169" i="116"/>
  <c r="AH169" i="116"/>
  <c r="AI169" i="116"/>
  <c r="AJ169" i="116"/>
  <c r="AK169" i="116"/>
  <c r="AL169" i="116"/>
  <c r="AM169" i="116"/>
  <c r="AN169" i="116"/>
  <c r="AO169" i="116"/>
  <c r="AP169" i="116"/>
  <c r="AQ169" i="116"/>
  <c r="AR169" i="116"/>
  <c r="AS169" i="116"/>
  <c r="AT169" i="116"/>
  <c r="AU169" i="116"/>
  <c r="AV169" i="116"/>
  <c r="AW169" i="116"/>
  <c r="AX169" i="116"/>
  <c r="BL169" i="116"/>
  <c r="BO169" i="116"/>
  <c r="BR169" i="116"/>
  <c r="BU169" i="116"/>
  <c r="BX169" i="116"/>
  <c r="CA169" i="116"/>
  <c r="CD169" i="116"/>
  <c r="CG169" i="116"/>
  <c r="CJ169" i="116"/>
  <c r="CT169" i="116"/>
  <c r="CY169" i="116"/>
  <c r="DM169" i="116"/>
  <c r="DN169" i="116"/>
  <c r="DO169" i="116"/>
  <c r="DP169" i="116"/>
  <c r="DQ169" i="116"/>
  <c r="DR169" i="116"/>
  <c r="A170" i="116"/>
  <c r="I170" i="116"/>
  <c r="Q170" i="116"/>
  <c r="R170" i="116"/>
  <c r="T170" i="116"/>
  <c r="U170" i="116"/>
  <c r="V170" i="116"/>
  <c r="W170" i="116"/>
  <c r="X170" i="116"/>
  <c r="Y170" i="116"/>
  <c r="AA170" i="116"/>
  <c r="AE170" i="116"/>
  <c r="AG170" i="116"/>
  <c r="AH170" i="116"/>
  <c r="AI170" i="116"/>
  <c r="AJ170" i="116"/>
  <c r="AK170" i="116"/>
  <c r="AL170" i="116"/>
  <c r="AM170" i="116"/>
  <c r="AN170" i="116"/>
  <c r="AO170" i="116"/>
  <c r="AP170" i="116"/>
  <c r="AQ170" i="116"/>
  <c r="AR170" i="116"/>
  <c r="AS170" i="116"/>
  <c r="AT170" i="116"/>
  <c r="AU170" i="116"/>
  <c r="AV170" i="116"/>
  <c r="AW170" i="116"/>
  <c r="AX170" i="116"/>
  <c r="BL170" i="116"/>
  <c r="BO170" i="116"/>
  <c r="BR170" i="116"/>
  <c r="BU170" i="116"/>
  <c r="BX170" i="116"/>
  <c r="CA170" i="116"/>
  <c r="CD170" i="116"/>
  <c r="CG170" i="116"/>
  <c r="CJ170" i="116"/>
  <c r="CT170" i="116"/>
  <c r="CY170" i="116"/>
  <c r="DM170" i="116"/>
  <c r="DN170" i="116"/>
  <c r="DO170" i="116"/>
  <c r="DP170" i="116"/>
  <c r="DQ170" i="116"/>
  <c r="DR170" i="116"/>
  <c r="A171" i="116"/>
  <c r="I171" i="116"/>
  <c r="Q171" i="116"/>
  <c r="R171" i="116"/>
  <c r="T171" i="116"/>
  <c r="U171" i="116"/>
  <c r="V171" i="116"/>
  <c r="W171" i="116"/>
  <c r="X171" i="116"/>
  <c r="Y171" i="116"/>
  <c r="AA171" i="116"/>
  <c r="AE171" i="116"/>
  <c r="AG171" i="116"/>
  <c r="AH171" i="116"/>
  <c r="AI171" i="116"/>
  <c r="AJ171" i="116"/>
  <c r="AK171" i="116"/>
  <c r="AL171" i="116"/>
  <c r="AM171" i="116"/>
  <c r="AN171" i="116"/>
  <c r="AO171" i="116"/>
  <c r="AP171" i="116"/>
  <c r="AQ171" i="116"/>
  <c r="AR171" i="116"/>
  <c r="AS171" i="116"/>
  <c r="AT171" i="116"/>
  <c r="AU171" i="116"/>
  <c r="AV171" i="116"/>
  <c r="AW171" i="116"/>
  <c r="AX171" i="116"/>
  <c r="BL171" i="116"/>
  <c r="BO171" i="116"/>
  <c r="BR171" i="116"/>
  <c r="BU171" i="116"/>
  <c r="BX171" i="116"/>
  <c r="CA171" i="116"/>
  <c r="CD171" i="116"/>
  <c r="CG171" i="116"/>
  <c r="CJ171" i="116"/>
  <c r="CT171" i="116"/>
  <c r="CY171" i="116"/>
  <c r="DM171" i="116"/>
  <c r="DN171" i="116"/>
  <c r="DO171" i="116"/>
  <c r="DP171" i="116"/>
  <c r="DQ171" i="116"/>
  <c r="DR171" i="116"/>
  <c r="A172" i="116"/>
  <c r="I172" i="116"/>
  <c r="Q172" i="116"/>
  <c r="R172" i="116"/>
  <c r="T172" i="116"/>
  <c r="U172" i="116"/>
  <c r="V172" i="116"/>
  <c r="W172" i="116"/>
  <c r="X172" i="116"/>
  <c r="Y172" i="116"/>
  <c r="AA172" i="116"/>
  <c r="AE172" i="116"/>
  <c r="AG172" i="116"/>
  <c r="AH172" i="116"/>
  <c r="AI172" i="116"/>
  <c r="AJ172" i="116"/>
  <c r="AK172" i="116"/>
  <c r="AL172" i="116"/>
  <c r="AM172" i="116"/>
  <c r="AN172" i="116"/>
  <c r="AO172" i="116"/>
  <c r="AP172" i="116"/>
  <c r="AQ172" i="116"/>
  <c r="AR172" i="116"/>
  <c r="AS172" i="116"/>
  <c r="AT172" i="116"/>
  <c r="AU172" i="116"/>
  <c r="AV172" i="116"/>
  <c r="AW172" i="116"/>
  <c r="AX172" i="116"/>
  <c r="BL172" i="116"/>
  <c r="BO172" i="116"/>
  <c r="BR172" i="116"/>
  <c r="BU172" i="116"/>
  <c r="BX172" i="116"/>
  <c r="CA172" i="116"/>
  <c r="CD172" i="116"/>
  <c r="CG172" i="116"/>
  <c r="CJ172" i="116"/>
  <c r="CT172" i="116"/>
  <c r="CY172" i="116"/>
  <c r="DM172" i="116"/>
  <c r="DN172" i="116"/>
  <c r="DO172" i="116"/>
  <c r="DP172" i="116"/>
  <c r="DQ172" i="116"/>
  <c r="DR172" i="116"/>
  <c r="A173" i="116"/>
  <c r="I173" i="116"/>
  <c r="Q173" i="116"/>
  <c r="R173" i="116"/>
  <c r="T173" i="116"/>
  <c r="U173" i="116"/>
  <c r="V173" i="116"/>
  <c r="W173" i="116"/>
  <c r="X173" i="116"/>
  <c r="Y173" i="116"/>
  <c r="AA173" i="116"/>
  <c r="AE173" i="116"/>
  <c r="AG173" i="116"/>
  <c r="AH173" i="116"/>
  <c r="AI173" i="116"/>
  <c r="AJ173" i="116"/>
  <c r="AK173" i="116"/>
  <c r="AL173" i="116"/>
  <c r="AM173" i="116"/>
  <c r="AN173" i="116"/>
  <c r="AO173" i="116"/>
  <c r="AP173" i="116"/>
  <c r="AQ173" i="116"/>
  <c r="AR173" i="116"/>
  <c r="AS173" i="116"/>
  <c r="AT173" i="116"/>
  <c r="AU173" i="116"/>
  <c r="AV173" i="116"/>
  <c r="AW173" i="116"/>
  <c r="AX173" i="116"/>
  <c r="BL173" i="116"/>
  <c r="BO173" i="116"/>
  <c r="BR173" i="116"/>
  <c r="BU173" i="116"/>
  <c r="BX173" i="116"/>
  <c r="CA173" i="116"/>
  <c r="CD173" i="116"/>
  <c r="CG173" i="116"/>
  <c r="CJ173" i="116"/>
  <c r="CT173" i="116"/>
  <c r="CY173" i="116"/>
  <c r="DM173" i="116"/>
  <c r="DN173" i="116"/>
  <c r="DO173" i="116"/>
  <c r="DP173" i="116"/>
  <c r="DQ173" i="116"/>
  <c r="DR173" i="116"/>
  <c r="A174" i="116"/>
  <c r="I174" i="116"/>
  <c r="Q174" i="116"/>
  <c r="R174" i="116"/>
  <c r="T174" i="116"/>
  <c r="U174" i="116"/>
  <c r="V174" i="116"/>
  <c r="W174" i="116"/>
  <c r="X174" i="116"/>
  <c r="Y174" i="116"/>
  <c r="AA174" i="116"/>
  <c r="AE174" i="116"/>
  <c r="AG174" i="116"/>
  <c r="AH174" i="116"/>
  <c r="AI174" i="116"/>
  <c r="AJ174" i="116"/>
  <c r="AK174" i="116"/>
  <c r="AL174" i="116"/>
  <c r="AM174" i="116"/>
  <c r="AN174" i="116"/>
  <c r="AO174" i="116"/>
  <c r="AP174" i="116"/>
  <c r="AQ174" i="116"/>
  <c r="AR174" i="116"/>
  <c r="AS174" i="116"/>
  <c r="AT174" i="116"/>
  <c r="AU174" i="116"/>
  <c r="AV174" i="116"/>
  <c r="AW174" i="116"/>
  <c r="AX174" i="116"/>
  <c r="BL174" i="116"/>
  <c r="BO174" i="116"/>
  <c r="BR174" i="116"/>
  <c r="BU174" i="116"/>
  <c r="BX174" i="116"/>
  <c r="CA174" i="116"/>
  <c r="CD174" i="116"/>
  <c r="CG174" i="116"/>
  <c r="CJ174" i="116"/>
  <c r="CT174" i="116"/>
  <c r="CY174" i="116"/>
  <c r="DM174" i="116"/>
  <c r="DN174" i="116"/>
  <c r="DO174" i="116"/>
  <c r="DP174" i="116"/>
  <c r="DQ174" i="116"/>
  <c r="DR174" i="116"/>
  <c r="A175" i="116"/>
  <c r="I175" i="116"/>
  <c r="Q175" i="116"/>
  <c r="R175" i="116"/>
  <c r="T175" i="116"/>
  <c r="U175" i="116"/>
  <c r="V175" i="116"/>
  <c r="W175" i="116"/>
  <c r="X175" i="116"/>
  <c r="Y175" i="116"/>
  <c r="AA175" i="116"/>
  <c r="AE175" i="116"/>
  <c r="AG175" i="116"/>
  <c r="AH175" i="116"/>
  <c r="AI175" i="116"/>
  <c r="AJ175" i="116"/>
  <c r="AK175" i="116"/>
  <c r="AL175" i="116"/>
  <c r="AM175" i="116"/>
  <c r="AN175" i="116"/>
  <c r="AO175" i="116"/>
  <c r="AP175" i="116"/>
  <c r="AQ175" i="116"/>
  <c r="AR175" i="116"/>
  <c r="AS175" i="116"/>
  <c r="AT175" i="116"/>
  <c r="AU175" i="116"/>
  <c r="AV175" i="116"/>
  <c r="AW175" i="116"/>
  <c r="AX175" i="116"/>
  <c r="BL175" i="116"/>
  <c r="BO175" i="116"/>
  <c r="BR175" i="116"/>
  <c r="BU175" i="116"/>
  <c r="BX175" i="116"/>
  <c r="CA175" i="116"/>
  <c r="CD175" i="116"/>
  <c r="CG175" i="116"/>
  <c r="CJ175" i="116"/>
  <c r="CT175" i="116"/>
  <c r="CY175" i="116"/>
  <c r="DM175" i="116"/>
  <c r="DN175" i="116"/>
  <c r="DO175" i="116"/>
  <c r="DP175" i="116"/>
  <c r="DQ175" i="116"/>
  <c r="DR175" i="116"/>
  <c r="A176" i="116"/>
  <c r="I176" i="116"/>
  <c r="Q176" i="116"/>
  <c r="R176" i="116"/>
  <c r="T176" i="116"/>
  <c r="U176" i="116"/>
  <c r="V176" i="116"/>
  <c r="W176" i="116"/>
  <c r="X176" i="116"/>
  <c r="Y176" i="116"/>
  <c r="AA176" i="116"/>
  <c r="AE176" i="116"/>
  <c r="AG176" i="116"/>
  <c r="AH176" i="116"/>
  <c r="AI176" i="116"/>
  <c r="AJ176" i="116"/>
  <c r="AK176" i="116"/>
  <c r="AL176" i="116"/>
  <c r="AM176" i="116"/>
  <c r="AN176" i="116"/>
  <c r="AO176" i="116"/>
  <c r="AP176" i="116"/>
  <c r="AQ176" i="116"/>
  <c r="AR176" i="116"/>
  <c r="AS176" i="116"/>
  <c r="AT176" i="116"/>
  <c r="AU176" i="116"/>
  <c r="AV176" i="116"/>
  <c r="AW176" i="116"/>
  <c r="AX176" i="116"/>
  <c r="BL176" i="116"/>
  <c r="BO176" i="116"/>
  <c r="BR176" i="116"/>
  <c r="BU176" i="116"/>
  <c r="BX176" i="116"/>
  <c r="CA176" i="116"/>
  <c r="CD176" i="116"/>
  <c r="CG176" i="116"/>
  <c r="CJ176" i="116"/>
  <c r="CT176" i="116"/>
  <c r="CY176" i="116"/>
  <c r="DM176" i="116"/>
  <c r="DN176" i="116"/>
  <c r="DO176" i="116"/>
  <c r="DP176" i="116"/>
  <c r="DQ176" i="116"/>
  <c r="DR176" i="116"/>
  <c r="A177" i="116"/>
  <c r="I177" i="116"/>
  <c r="Q177" i="116"/>
  <c r="R177" i="116"/>
  <c r="T177" i="116"/>
  <c r="U177" i="116"/>
  <c r="V177" i="116"/>
  <c r="W177" i="116"/>
  <c r="X177" i="116"/>
  <c r="Y177" i="116"/>
  <c r="AA177" i="116"/>
  <c r="AE177" i="116"/>
  <c r="AG177" i="116"/>
  <c r="AH177" i="116"/>
  <c r="AI177" i="116"/>
  <c r="AJ177" i="116"/>
  <c r="AK177" i="116"/>
  <c r="AL177" i="116"/>
  <c r="AM177" i="116"/>
  <c r="AN177" i="116"/>
  <c r="AO177" i="116"/>
  <c r="AP177" i="116"/>
  <c r="AQ177" i="116"/>
  <c r="AR177" i="116"/>
  <c r="AS177" i="116"/>
  <c r="AT177" i="116"/>
  <c r="AU177" i="116"/>
  <c r="AV177" i="116"/>
  <c r="AW177" i="116"/>
  <c r="AX177" i="116"/>
  <c r="BL177" i="116"/>
  <c r="BO177" i="116"/>
  <c r="BR177" i="116"/>
  <c r="BU177" i="116"/>
  <c r="BX177" i="116"/>
  <c r="CA177" i="116"/>
  <c r="CD177" i="116"/>
  <c r="CG177" i="116"/>
  <c r="CJ177" i="116"/>
  <c r="CT177" i="116"/>
  <c r="CY177" i="116"/>
  <c r="DM177" i="116"/>
  <c r="DN177" i="116"/>
  <c r="DO177" i="116"/>
  <c r="DP177" i="116"/>
  <c r="DQ177" i="116"/>
  <c r="DR177" i="116"/>
  <c r="A178" i="116"/>
  <c r="I178" i="116"/>
  <c r="Q178" i="116"/>
  <c r="R178" i="116"/>
  <c r="T178" i="116"/>
  <c r="U178" i="116"/>
  <c r="V178" i="116"/>
  <c r="W178" i="116"/>
  <c r="X178" i="116"/>
  <c r="Y178" i="116"/>
  <c r="AA178" i="116"/>
  <c r="AE178" i="116"/>
  <c r="AG178" i="116"/>
  <c r="AH178" i="116"/>
  <c r="AI178" i="116"/>
  <c r="AJ178" i="116"/>
  <c r="AK178" i="116"/>
  <c r="AL178" i="116"/>
  <c r="AM178" i="116"/>
  <c r="AN178" i="116"/>
  <c r="AO178" i="116"/>
  <c r="AP178" i="116"/>
  <c r="AQ178" i="116"/>
  <c r="AR178" i="116"/>
  <c r="AS178" i="116"/>
  <c r="AT178" i="116"/>
  <c r="AU178" i="116"/>
  <c r="AV178" i="116"/>
  <c r="AW178" i="116"/>
  <c r="AX178" i="116"/>
  <c r="BL178" i="116"/>
  <c r="BO178" i="116"/>
  <c r="BR178" i="116"/>
  <c r="BU178" i="116"/>
  <c r="BX178" i="116"/>
  <c r="CA178" i="116"/>
  <c r="CD178" i="116"/>
  <c r="CG178" i="116"/>
  <c r="CJ178" i="116"/>
  <c r="CT178" i="116"/>
  <c r="CY178" i="116"/>
  <c r="DM178" i="116"/>
  <c r="DN178" i="116"/>
  <c r="DO178" i="116"/>
  <c r="DP178" i="116"/>
  <c r="DQ178" i="116"/>
  <c r="DR178" i="116"/>
  <c r="A179" i="116"/>
  <c r="I179" i="116"/>
  <c r="Q179" i="116"/>
  <c r="R179" i="116"/>
  <c r="T179" i="116"/>
  <c r="U179" i="116"/>
  <c r="V179" i="116"/>
  <c r="W179" i="116"/>
  <c r="X179" i="116"/>
  <c r="Y179" i="116"/>
  <c r="AA179" i="116"/>
  <c r="AE179" i="116"/>
  <c r="AG179" i="116"/>
  <c r="AH179" i="116"/>
  <c r="AI179" i="116"/>
  <c r="AJ179" i="116"/>
  <c r="AK179" i="116"/>
  <c r="AL179" i="116"/>
  <c r="AM179" i="116"/>
  <c r="AN179" i="116"/>
  <c r="AO179" i="116"/>
  <c r="AP179" i="116"/>
  <c r="AQ179" i="116"/>
  <c r="AR179" i="116"/>
  <c r="AS179" i="116"/>
  <c r="AT179" i="116"/>
  <c r="AU179" i="116"/>
  <c r="AV179" i="116"/>
  <c r="AW179" i="116"/>
  <c r="AX179" i="116"/>
  <c r="BL179" i="116"/>
  <c r="BO179" i="116"/>
  <c r="BR179" i="116"/>
  <c r="BU179" i="116"/>
  <c r="BX179" i="116"/>
  <c r="CA179" i="116"/>
  <c r="CD179" i="116"/>
  <c r="CG179" i="116"/>
  <c r="CJ179" i="116"/>
  <c r="CT179" i="116"/>
  <c r="CY179" i="116"/>
  <c r="DM179" i="116"/>
  <c r="DN179" i="116"/>
  <c r="DO179" i="116"/>
  <c r="DP179" i="116"/>
  <c r="DQ179" i="116"/>
  <c r="DR179" i="116"/>
  <c r="A180" i="116"/>
  <c r="I180" i="116"/>
  <c r="Q180" i="116"/>
  <c r="R180" i="116"/>
  <c r="T180" i="116"/>
  <c r="U180" i="116"/>
  <c r="V180" i="116"/>
  <c r="W180" i="116"/>
  <c r="X180" i="116"/>
  <c r="Y180" i="116"/>
  <c r="AA180" i="116"/>
  <c r="AE180" i="116"/>
  <c r="AG180" i="116"/>
  <c r="AH180" i="116"/>
  <c r="AI180" i="116"/>
  <c r="AJ180" i="116"/>
  <c r="AK180" i="116"/>
  <c r="AL180" i="116"/>
  <c r="AM180" i="116"/>
  <c r="AN180" i="116"/>
  <c r="AO180" i="116"/>
  <c r="AP180" i="116"/>
  <c r="AQ180" i="116"/>
  <c r="AR180" i="116"/>
  <c r="AS180" i="116"/>
  <c r="AT180" i="116"/>
  <c r="AU180" i="116"/>
  <c r="AV180" i="116"/>
  <c r="AW180" i="116"/>
  <c r="AX180" i="116"/>
  <c r="BL180" i="116"/>
  <c r="BO180" i="116"/>
  <c r="BR180" i="116"/>
  <c r="BU180" i="116"/>
  <c r="BX180" i="116"/>
  <c r="CA180" i="116"/>
  <c r="CD180" i="116"/>
  <c r="CG180" i="116"/>
  <c r="CJ180" i="116"/>
  <c r="CT180" i="116"/>
  <c r="CY180" i="116"/>
  <c r="DM180" i="116"/>
  <c r="DN180" i="116"/>
  <c r="DO180" i="116"/>
  <c r="DP180" i="116"/>
  <c r="DQ180" i="116"/>
  <c r="DR180" i="116"/>
  <c r="A181" i="116"/>
  <c r="I181" i="116"/>
  <c r="Q181" i="116"/>
  <c r="R181" i="116"/>
  <c r="T181" i="116"/>
  <c r="U181" i="116"/>
  <c r="V181" i="116"/>
  <c r="W181" i="116"/>
  <c r="X181" i="116"/>
  <c r="Y181" i="116"/>
  <c r="AA181" i="116"/>
  <c r="AE181" i="116"/>
  <c r="AG181" i="116"/>
  <c r="AH181" i="116"/>
  <c r="AI181" i="116"/>
  <c r="AJ181" i="116"/>
  <c r="AK181" i="116"/>
  <c r="AL181" i="116"/>
  <c r="AM181" i="116"/>
  <c r="AN181" i="116"/>
  <c r="AO181" i="116"/>
  <c r="AP181" i="116"/>
  <c r="AQ181" i="116"/>
  <c r="AR181" i="116"/>
  <c r="AS181" i="116"/>
  <c r="AT181" i="116"/>
  <c r="AU181" i="116"/>
  <c r="AV181" i="116"/>
  <c r="AW181" i="116"/>
  <c r="AX181" i="116"/>
  <c r="BL181" i="116"/>
  <c r="BO181" i="116"/>
  <c r="BR181" i="116"/>
  <c r="BU181" i="116"/>
  <c r="BX181" i="116"/>
  <c r="CA181" i="116"/>
  <c r="CD181" i="116"/>
  <c r="CG181" i="116"/>
  <c r="CJ181" i="116"/>
  <c r="CT181" i="116"/>
  <c r="CY181" i="116"/>
  <c r="DM181" i="116"/>
  <c r="DN181" i="116"/>
  <c r="DO181" i="116"/>
  <c r="DP181" i="116"/>
  <c r="DQ181" i="116"/>
  <c r="DR181" i="116"/>
  <c r="A182" i="116"/>
  <c r="I182" i="116"/>
  <c r="Q182" i="116"/>
  <c r="R182" i="116"/>
  <c r="T182" i="116"/>
  <c r="U182" i="116"/>
  <c r="V182" i="116"/>
  <c r="W182" i="116"/>
  <c r="X182" i="116"/>
  <c r="Y182" i="116"/>
  <c r="AA182" i="116"/>
  <c r="AE182" i="116"/>
  <c r="AG182" i="116"/>
  <c r="AH182" i="116"/>
  <c r="AI182" i="116"/>
  <c r="AJ182" i="116"/>
  <c r="AK182" i="116"/>
  <c r="AL182" i="116"/>
  <c r="AM182" i="116"/>
  <c r="AN182" i="116"/>
  <c r="AO182" i="116"/>
  <c r="AP182" i="116"/>
  <c r="AQ182" i="116"/>
  <c r="AR182" i="116"/>
  <c r="AS182" i="116"/>
  <c r="AT182" i="116"/>
  <c r="AU182" i="116"/>
  <c r="AV182" i="116"/>
  <c r="AW182" i="116"/>
  <c r="AX182" i="116"/>
  <c r="BL182" i="116"/>
  <c r="BO182" i="116"/>
  <c r="BR182" i="116"/>
  <c r="BU182" i="116"/>
  <c r="BX182" i="116"/>
  <c r="CA182" i="116"/>
  <c r="CD182" i="116"/>
  <c r="CG182" i="116"/>
  <c r="CJ182" i="116"/>
  <c r="CT182" i="116"/>
  <c r="CY182" i="116"/>
  <c r="DM182" i="116"/>
  <c r="DN182" i="116"/>
  <c r="DO182" i="116"/>
  <c r="DP182" i="116"/>
  <c r="DQ182" i="116"/>
  <c r="DR182" i="116"/>
  <c r="A183" i="116"/>
  <c r="I183" i="116"/>
  <c r="Q183" i="116"/>
  <c r="R183" i="116"/>
  <c r="T183" i="116"/>
  <c r="U183" i="116"/>
  <c r="V183" i="116"/>
  <c r="W183" i="116"/>
  <c r="X183" i="116"/>
  <c r="Y183" i="116"/>
  <c r="AA183" i="116"/>
  <c r="AE183" i="116"/>
  <c r="AG183" i="116"/>
  <c r="AH183" i="116"/>
  <c r="AI183" i="116"/>
  <c r="AJ183" i="116"/>
  <c r="AK183" i="116"/>
  <c r="AL183" i="116"/>
  <c r="AM183" i="116"/>
  <c r="AN183" i="116"/>
  <c r="AO183" i="116"/>
  <c r="AP183" i="116"/>
  <c r="AQ183" i="116"/>
  <c r="AR183" i="116"/>
  <c r="AS183" i="116"/>
  <c r="AT183" i="116"/>
  <c r="AU183" i="116"/>
  <c r="AV183" i="116"/>
  <c r="AW183" i="116"/>
  <c r="AX183" i="116"/>
  <c r="BL183" i="116"/>
  <c r="BO183" i="116"/>
  <c r="BR183" i="116"/>
  <c r="BU183" i="116"/>
  <c r="BX183" i="116"/>
  <c r="CA183" i="116"/>
  <c r="CD183" i="116"/>
  <c r="CG183" i="116"/>
  <c r="CJ183" i="116"/>
  <c r="CT183" i="116"/>
  <c r="CY183" i="116"/>
  <c r="DM183" i="116"/>
  <c r="DN183" i="116"/>
  <c r="DO183" i="116"/>
  <c r="DP183" i="116"/>
  <c r="DQ183" i="116"/>
  <c r="DR183" i="116"/>
  <c r="A184" i="116"/>
  <c r="I184" i="116"/>
  <c r="Q184" i="116"/>
  <c r="R184" i="116"/>
  <c r="T184" i="116"/>
  <c r="U184" i="116"/>
  <c r="V184" i="116"/>
  <c r="W184" i="116"/>
  <c r="X184" i="116"/>
  <c r="Y184" i="116"/>
  <c r="AA184" i="116"/>
  <c r="AE184" i="116"/>
  <c r="AG184" i="116"/>
  <c r="AH184" i="116"/>
  <c r="AI184" i="116"/>
  <c r="AJ184" i="116"/>
  <c r="AK184" i="116"/>
  <c r="AL184" i="116"/>
  <c r="AM184" i="116"/>
  <c r="AN184" i="116"/>
  <c r="AO184" i="116"/>
  <c r="AP184" i="116"/>
  <c r="AQ184" i="116"/>
  <c r="AR184" i="116"/>
  <c r="AS184" i="116"/>
  <c r="AT184" i="116"/>
  <c r="AU184" i="116"/>
  <c r="AV184" i="116"/>
  <c r="AW184" i="116"/>
  <c r="AX184" i="116"/>
  <c r="BL184" i="116"/>
  <c r="BO184" i="116"/>
  <c r="BR184" i="116"/>
  <c r="BU184" i="116"/>
  <c r="BX184" i="116"/>
  <c r="CA184" i="116"/>
  <c r="CD184" i="116"/>
  <c r="CG184" i="116"/>
  <c r="CJ184" i="116"/>
  <c r="CT184" i="116"/>
  <c r="CY184" i="116"/>
  <c r="DM184" i="116"/>
  <c r="DN184" i="116"/>
  <c r="DO184" i="116"/>
  <c r="DP184" i="116"/>
  <c r="DQ184" i="116"/>
  <c r="DR184" i="116"/>
  <c r="A185" i="116"/>
  <c r="I185" i="116"/>
  <c r="Q185" i="116"/>
  <c r="R185" i="116"/>
  <c r="T185" i="116"/>
  <c r="U185" i="116"/>
  <c r="V185" i="116"/>
  <c r="W185" i="116"/>
  <c r="X185" i="116"/>
  <c r="Y185" i="116"/>
  <c r="AA185" i="116"/>
  <c r="AE185" i="116"/>
  <c r="AG185" i="116"/>
  <c r="AH185" i="116"/>
  <c r="AI185" i="116"/>
  <c r="AJ185" i="116"/>
  <c r="AK185" i="116"/>
  <c r="AL185" i="116"/>
  <c r="AM185" i="116"/>
  <c r="AN185" i="116"/>
  <c r="AO185" i="116"/>
  <c r="AP185" i="116"/>
  <c r="AQ185" i="116"/>
  <c r="AR185" i="116"/>
  <c r="AS185" i="116"/>
  <c r="AT185" i="116"/>
  <c r="AU185" i="116"/>
  <c r="AV185" i="116"/>
  <c r="AW185" i="116"/>
  <c r="AX185" i="116"/>
  <c r="BL185" i="116"/>
  <c r="BO185" i="116"/>
  <c r="BR185" i="116"/>
  <c r="BU185" i="116"/>
  <c r="BX185" i="116"/>
  <c r="CA185" i="116"/>
  <c r="CD185" i="116"/>
  <c r="CG185" i="116"/>
  <c r="CJ185" i="116"/>
  <c r="CT185" i="116"/>
  <c r="CY185" i="116"/>
  <c r="DM185" i="116"/>
  <c r="DN185" i="116"/>
  <c r="DO185" i="116"/>
  <c r="DP185" i="116"/>
  <c r="DQ185" i="116"/>
  <c r="DR185" i="116"/>
  <c r="A186" i="116"/>
  <c r="I186" i="116"/>
  <c r="Q186" i="116"/>
  <c r="R186" i="116"/>
  <c r="T186" i="116"/>
  <c r="U186" i="116"/>
  <c r="V186" i="116"/>
  <c r="W186" i="116"/>
  <c r="X186" i="116"/>
  <c r="Y186" i="116"/>
  <c r="AA186" i="116"/>
  <c r="AE186" i="116"/>
  <c r="AG186" i="116"/>
  <c r="AH186" i="116"/>
  <c r="AI186" i="116"/>
  <c r="AJ186" i="116"/>
  <c r="AK186" i="116"/>
  <c r="AL186" i="116"/>
  <c r="AM186" i="116"/>
  <c r="AN186" i="116"/>
  <c r="AO186" i="116"/>
  <c r="AP186" i="116"/>
  <c r="AQ186" i="116"/>
  <c r="AR186" i="116"/>
  <c r="AS186" i="116"/>
  <c r="AT186" i="116"/>
  <c r="AU186" i="116"/>
  <c r="AV186" i="116"/>
  <c r="AW186" i="116"/>
  <c r="AX186" i="116"/>
  <c r="BL186" i="116"/>
  <c r="BO186" i="116"/>
  <c r="BR186" i="116"/>
  <c r="BU186" i="116"/>
  <c r="BX186" i="116"/>
  <c r="CA186" i="116"/>
  <c r="CD186" i="116"/>
  <c r="CG186" i="116"/>
  <c r="CJ186" i="116"/>
  <c r="CT186" i="116"/>
  <c r="CY186" i="116"/>
  <c r="DM186" i="116"/>
  <c r="DN186" i="116"/>
  <c r="DO186" i="116"/>
  <c r="DP186" i="116"/>
  <c r="DQ186" i="116"/>
  <c r="DR186" i="116"/>
  <c r="A187" i="116"/>
  <c r="I187" i="116"/>
  <c r="Q187" i="116"/>
  <c r="R187" i="116"/>
  <c r="T187" i="116"/>
  <c r="U187" i="116"/>
  <c r="V187" i="116"/>
  <c r="W187" i="116"/>
  <c r="X187" i="116"/>
  <c r="Y187" i="116"/>
  <c r="AA187" i="116"/>
  <c r="AE187" i="116"/>
  <c r="AG187" i="116"/>
  <c r="AH187" i="116"/>
  <c r="AI187" i="116"/>
  <c r="AJ187" i="116"/>
  <c r="AK187" i="116"/>
  <c r="AL187" i="116"/>
  <c r="AM187" i="116"/>
  <c r="AN187" i="116"/>
  <c r="AO187" i="116"/>
  <c r="AP187" i="116"/>
  <c r="AQ187" i="116"/>
  <c r="AR187" i="116"/>
  <c r="AS187" i="116"/>
  <c r="AT187" i="116"/>
  <c r="AU187" i="116"/>
  <c r="AV187" i="116"/>
  <c r="AW187" i="116"/>
  <c r="AX187" i="116"/>
  <c r="BL187" i="116"/>
  <c r="BO187" i="116"/>
  <c r="BR187" i="116"/>
  <c r="BU187" i="116"/>
  <c r="BX187" i="116"/>
  <c r="CA187" i="116"/>
  <c r="CD187" i="116"/>
  <c r="CG187" i="116"/>
  <c r="CJ187" i="116"/>
  <c r="CT187" i="116"/>
  <c r="CY187" i="116"/>
  <c r="DM187" i="116"/>
  <c r="DN187" i="116"/>
  <c r="DO187" i="116"/>
  <c r="DP187" i="116"/>
  <c r="DQ187" i="116"/>
  <c r="DR187" i="116"/>
  <c r="A188" i="116"/>
  <c r="I188" i="116"/>
  <c r="Q188" i="116"/>
  <c r="R188" i="116"/>
  <c r="T188" i="116"/>
  <c r="U188" i="116"/>
  <c r="V188" i="116"/>
  <c r="W188" i="116"/>
  <c r="X188" i="116"/>
  <c r="Y188" i="116"/>
  <c r="AA188" i="116"/>
  <c r="AE188" i="116"/>
  <c r="AG188" i="116"/>
  <c r="AH188" i="116"/>
  <c r="AI188" i="116"/>
  <c r="AJ188" i="116"/>
  <c r="AK188" i="116"/>
  <c r="AL188" i="116"/>
  <c r="AM188" i="116"/>
  <c r="AN188" i="116"/>
  <c r="AO188" i="116"/>
  <c r="AP188" i="116"/>
  <c r="AQ188" i="116"/>
  <c r="AR188" i="116"/>
  <c r="AS188" i="116"/>
  <c r="AT188" i="116"/>
  <c r="AU188" i="116"/>
  <c r="AV188" i="116"/>
  <c r="AW188" i="116"/>
  <c r="AX188" i="116"/>
  <c r="BL188" i="116"/>
  <c r="BO188" i="116"/>
  <c r="BR188" i="116"/>
  <c r="BU188" i="116"/>
  <c r="BX188" i="116"/>
  <c r="CA188" i="116"/>
  <c r="CD188" i="116"/>
  <c r="CG188" i="116"/>
  <c r="CJ188" i="116"/>
  <c r="CT188" i="116"/>
  <c r="CY188" i="116"/>
  <c r="DM188" i="116"/>
  <c r="DN188" i="116"/>
  <c r="DO188" i="116"/>
  <c r="DP188" i="116"/>
  <c r="DQ188" i="116"/>
  <c r="DR188" i="116"/>
  <c r="A189" i="116"/>
  <c r="I189" i="116"/>
  <c r="Q189" i="116"/>
  <c r="R189" i="116"/>
  <c r="T189" i="116"/>
  <c r="U189" i="116"/>
  <c r="V189" i="116"/>
  <c r="W189" i="116"/>
  <c r="X189" i="116"/>
  <c r="Y189" i="116"/>
  <c r="AA189" i="116"/>
  <c r="AE189" i="116"/>
  <c r="AG189" i="116"/>
  <c r="AH189" i="116"/>
  <c r="AI189" i="116"/>
  <c r="AJ189" i="116"/>
  <c r="AK189" i="116"/>
  <c r="AL189" i="116"/>
  <c r="AM189" i="116"/>
  <c r="AN189" i="116"/>
  <c r="AO189" i="116"/>
  <c r="AP189" i="116"/>
  <c r="AQ189" i="116"/>
  <c r="AR189" i="116"/>
  <c r="AS189" i="116"/>
  <c r="AT189" i="116"/>
  <c r="AU189" i="116"/>
  <c r="AV189" i="116"/>
  <c r="AW189" i="116"/>
  <c r="AX189" i="116"/>
  <c r="BL189" i="116"/>
  <c r="BO189" i="116"/>
  <c r="BR189" i="116"/>
  <c r="BU189" i="116"/>
  <c r="BX189" i="116"/>
  <c r="CA189" i="116"/>
  <c r="CD189" i="116"/>
  <c r="CG189" i="116"/>
  <c r="CJ189" i="116"/>
  <c r="CT189" i="116"/>
  <c r="CY189" i="116"/>
  <c r="DM189" i="116"/>
  <c r="DN189" i="116"/>
  <c r="DO189" i="116"/>
  <c r="DP189" i="116"/>
  <c r="DQ189" i="116"/>
  <c r="DR189" i="116"/>
  <c r="A190" i="116"/>
  <c r="I190" i="116"/>
  <c r="Q190" i="116"/>
  <c r="R190" i="116"/>
  <c r="T190" i="116"/>
  <c r="U190" i="116"/>
  <c r="V190" i="116"/>
  <c r="W190" i="116"/>
  <c r="X190" i="116"/>
  <c r="Y190" i="116"/>
  <c r="AA190" i="116"/>
  <c r="AE190" i="116"/>
  <c r="AG190" i="116"/>
  <c r="AH190" i="116"/>
  <c r="AI190" i="116"/>
  <c r="AJ190" i="116"/>
  <c r="AK190" i="116"/>
  <c r="AL190" i="116"/>
  <c r="AM190" i="116"/>
  <c r="AN190" i="116"/>
  <c r="AO190" i="116"/>
  <c r="AP190" i="116"/>
  <c r="AQ190" i="116"/>
  <c r="AR190" i="116"/>
  <c r="AS190" i="116"/>
  <c r="AT190" i="116"/>
  <c r="AU190" i="116"/>
  <c r="AV190" i="116"/>
  <c r="AW190" i="116"/>
  <c r="AX190" i="116"/>
  <c r="BL190" i="116"/>
  <c r="BO190" i="116"/>
  <c r="BR190" i="116"/>
  <c r="BU190" i="116"/>
  <c r="BX190" i="116"/>
  <c r="CA190" i="116"/>
  <c r="CD190" i="116"/>
  <c r="CG190" i="116"/>
  <c r="CJ190" i="116"/>
  <c r="CT190" i="116"/>
  <c r="CY190" i="116"/>
  <c r="DM190" i="116"/>
  <c r="DN190" i="116"/>
  <c r="DO190" i="116"/>
  <c r="DP190" i="116"/>
  <c r="DQ190" i="116"/>
  <c r="DR190" i="116"/>
  <c r="A191" i="116"/>
  <c r="I191" i="116"/>
  <c r="Q191" i="116"/>
  <c r="R191" i="116"/>
  <c r="T191" i="116"/>
  <c r="U191" i="116"/>
  <c r="V191" i="116"/>
  <c r="W191" i="116"/>
  <c r="X191" i="116"/>
  <c r="Y191" i="116"/>
  <c r="AA191" i="116"/>
  <c r="AE191" i="116"/>
  <c r="AG191" i="116"/>
  <c r="AH191" i="116"/>
  <c r="AI191" i="116"/>
  <c r="AJ191" i="116"/>
  <c r="AK191" i="116"/>
  <c r="AL191" i="116"/>
  <c r="AM191" i="116"/>
  <c r="AN191" i="116"/>
  <c r="AO191" i="116"/>
  <c r="AP191" i="116"/>
  <c r="AQ191" i="116"/>
  <c r="AR191" i="116"/>
  <c r="AS191" i="116"/>
  <c r="AT191" i="116"/>
  <c r="AU191" i="116"/>
  <c r="AV191" i="116"/>
  <c r="AW191" i="116"/>
  <c r="AX191" i="116"/>
  <c r="BL191" i="116"/>
  <c r="BO191" i="116"/>
  <c r="BR191" i="116"/>
  <c r="BU191" i="116"/>
  <c r="BX191" i="116"/>
  <c r="CA191" i="116"/>
  <c r="CD191" i="116"/>
  <c r="CG191" i="116"/>
  <c r="CJ191" i="116"/>
  <c r="CT191" i="116"/>
  <c r="CY191" i="116"/>
  <c r="DM191" i="116"/>
  <c r="DN191" i="116"/>
  <c r="DO191" i="116"/>
  <c r="DP191" i="116"/>
  <c r="DQ191" i="116"/>
  <c r="DR191" i="116"/>
  <c r="A192" i="116"/>
  <c r="I192" i="116"/>
  <c r="Q192" i="116"/>
  <c r="R192" i="116"/>
  <c r="T192" i="116"/>
  <c r="U192" i="116"/>
  <c r="V192" i="116"/>
  <c r="W192" i="116"/>
  <c r="X192" i="116"/>
  <c r="Y192" i="116"/>
  <c r="AA192" i="116"/>
  <c r="AE192" i="116"/>
  <c r="AG192" i="116"/>
  <c r="AH192" i="116"/>
  <c r="AI192" i="116"/>
  <c r="AJ192" i="116"/>
  <c r="AK192" i="116"/>
  <c r="AL192" i="116"/>
  <c r="AM192" i="116"/>
  <c r="AN192" i="116"/>
  <c r="AO192" i="116"/>
  <c r="AP192" i="116"/>
  <c r="AQ192" i="116"/>
  <c r="AR192" i="116"/>
  <c r="AS192" i="116"/>
  <c r="AT192" i="116"/>
  <c r="AU192" i="116"/>
  <c r="AV192" i="116"/>
  <c r="AW192" i="116"/>
  <c r="AX192" i="116"/>
  <c r="BL192" i="116"/>
  <c r="BO192" i="116"/>
  <c r="BR192" i="116"/>
  <c r="BU192" i="116"/>
  <c r="BX192" i="116"/>
  <c r="CA192" i="116"/>
  <c r="CD192" i="116"/>
  <c r="CG192" i="116"/>
  <c r="CJ192" i="116"/>
  <c r="CT192" i="116"/>
  <c r="CY192" i="116"/>
  <c r="DM192" i="116"/>
  <c r="DN192" i="116"/>
  <c r="DO192" i="116"/>
  <c r="DP192" i="116"/>
  <c r="DQ192" i="116"/>
  <c r="DR192" i="116"/>
  <c r="A193" i="116"/>
  <c r="I193" i="116"/>
  <c r="Q193" i="116"/>
  <c r="R193" i="116"/>
  <c r="T193" i="116"/>
  <c r="U193" i="116"/>
  <c r="V193" i="116"/>
  <c r="W193" i="116"/>
  <c r="X193" i="116"/>
  <c r="Y193" i="116"/>
  <c r="AA193" i="116"/>
  <c r="AE193" i="116"/>
  <c r="AG193" i="116"/>
  <c r="AH193" i="116"/>
  <c r="AI193" i="116"/>
  <c r="AJ193" i="116"/>
  <c r="AK193" i="116"/>
  <c r="AL193" i="116"/>
  <c r="AM193" i="116"/>
  <c r="AN193" i="116"/>
  <c r="AO193" i="116"/>
  <c r="AP193" i="116"/>
  <c r="AQ193" i="116"/>
  <c r="AR193" i="116"/>
  <c r="AS193" i="116"/>
  <c r="AT193" i="116"/>
  <c r="AU193" i="116"/>
  <c r="AV193" i="116"/>
  <c r="AW193" i="116"/>
  <c r="AX193" i="116"/>
  <c r="BL193" i="116"/>
  <c r="BO193" i="116"/>
  <c r="BR193" i="116"/>
  <c r="BU193" i="116"/>
  <c r="BX193" i="116"/>
  <c r="CA193" i="116"/>
  <c r="CD193" i="116"/>
  <c r="CG193" i="116"/>
  <c r="CJ193" i="116"/>
  <c r="CT193" i="116"/>
  <c r="CY193" i="116"/>
  <c r="DM193" i="116"/>
  <c r="DN193" i="116"/>
  <c r="DO193" i="116"/>
  <c r="DP193" i="116"/>
  <c r="DQ193" i="116"/>
  <c r="DR193" i="116"/>
  <c r="A194" i="116"/>
  <c r="I194" i="116"/>
  <c r="Q194" i="116"/>
  <c r="R194" i="116"/>
  <c r="T194" i="116"/>
  <c r="U194" i="116"/>
  <c r="V194" i="116"/>
  <c r="W194" i="116"/>
  <c r="X194" i="116"/>
  <c r="Y194" i="116"/>
  <c r="AA194" i="116"/>
  <c r="AE194" i="116"/>
  <c r="AG194" i="116"/>
  <c r="AH194" i="116"/>
  <c r="AI194" i="116"/>
  <c r="AJ194" i="116"/>
  <c r="AK194" i="116"/>
  <c r="AL194" i="116"/>
  <c r="AM194" i="116"/>
  <c r="AN194" i="116"/>
  <c r="AO194" i="116"/>
  <c r="AP194" i="116"/>
  <c r="AQ194" i="116"/>
  <c r="AR194" i="116"/>
  <c r="AS194" i="116"/>
  <c r="AT194" i="116"/>
  <c r="AU194" i="116"/>
  <c r="AV194" i="116"/>
  <c r="AW194" i="116"/>
  <c r="AX194" i="116"/>
  <c r="BL194" i="116"/>
  <c r="BO194" i="116"/>
  <c r="BR194" i="116"/>
  <c r="BU194" i="116"/>
  <c r="BX194" i="116"/>
  <c r="CA194" i="116"/>
  <c r="CD194" i="116"/>
  <c r="CG194" i="116"/>
  <c r="CJ194" i="116"/>
  <c r="CT194" i="116"/>
  <c r="CY194" i="116"/>
  <c r="DM194" i="116"/>
  <c r="DN194" i="116"/>
  <c r="DO194" i="116"/>
  <c r="DP194" i="116"/>
  <c r="DQ194" i="116"/>
  <c r="DR194" i="116"/>
  <c r="A195" i="116"/>
  <c r="I195" i="116"/>
  <c r="Q195" i="116"/>
  <c r="R195" i="116"/>
  <c r="T195" i="116"/>
  <c r="U195" i="116"/>
  <c r="V195" i="116"/>
  <c r="W195" i="116"/>
  <c r="X195" i="116"/>
  <c r="Y195" i="116"/>
  <c r="AA195" i="116"/>
  <c r="AE195" i="116"/>
  <c r="AG195" i="116"/>
  <c r="AH195" i="116"/>
  <c r="AI195" i="116"/>
  <c r="AJ195" i="116"/>
  <c r="AK195" i="116"/>
  <c r="AL195" i="116"/>
  <c r="AM195" i="116"/>
  <c r="AN195" i="116"/>
  <c r="AO195" i="116"/>
  <c r="AP195" i="116"/>
  <c r="AQ195" i="116"/>
  <c r="AR195" i="116"/>
  <c r="AS195" i="116"/>
  <c r="AT195" i="116"/>
  <c r="AU195" i="116"/>
  <c r="AV195" i="116"/>
  <c r="AW195" i="116"/>
  <c r="AX195" i="116"/>
  <c r="BL195" i="116"/>
  <c r="BO195" i="116"/>
  <c r="BR195" i="116"/>
  <c r="BU195" i="116"/>
  <c r="BX195" i="116"/>
  <c r="CA195" i="116"/>
  <c r="CD195" i="116"/>
  <c r="CG195" i="116"/>
  <c r="CJ195" i="116"/>
  <c r="CT195" i="116"/>
  <c r="CY195" i="116"/>
  <c r="DM195" i="116"/>
  <c r="DN195" i="116"/>
  <c r="DO195" i="116"/>
  <c r="DP195" i="116"/>
  <c r="DQ195" i="116"/>
  <c r="DR195" i="116"/>
  <c r="A196" i="116"/>
  <c r="I196" i="116"/>
  <c r="Q196" i="116"/>
  <c r="R196" i="116"/>
  <c r="T196" i="116"/>
  <c r="U196" i="116"/>
  <c r="V196" i="116"/>
  <c r="W196" i="116"/>
  <c r="X196" i="116"/>
  <c r="Y196" i="116"/>
  <c r="AA196" i="116"/>
  <c r="AE196" i="116"/>
  <c r="AG196" i="116"/>
  <c r="AH196" i="116"/>
  <c r="AI196" i="116"/>
  <c r="AJ196" i="116"/>
  <c r="AK196" i="116"/>
  <c r="AL196" i="116"/>
  <c r="AM196" i="116"/>
  <c r="AN196" i="116"/>
  <c r="AO196" i="116"/>
  <c r="AP196" i="116"/>
  <c r="AQ196" i="116"/>
  <c r="AR196" i="116"/>
  <c r="AS196" i="116"/>
  <c r="AT196" i="116"/>
  <c r="AU196" i="116"/>
  <c r="AV196" i="116"/>
  <c r="AW196" i="116"/>
  <c r="AX196" i="116"/>
  <c r="BL196" i="116"/>
  <c r="BO196" i="116"/>
  <c r="BR196" i="116"/>
  <c r="BU196" i="116"/>
  <c r="BX196" i="116"/>
  <c r="CA196" i="116"/>
  <c r="CD196" i="116"/>
  <c r="CG196" i="116"/>
  <c r="CJ196" i="116"/>
  <c r="CT196" i="116"/>
  <c r="CY196" i="116"/>
  <c r="DM196" i="116"/>
  <c r="DN196" i="116"/>
  <c r="DO196" i="116"/>
  <c r="DP196" i="116"/>
  <c r="DQ196" i="116"/>
  <c r="DR196" i="116"/>
  <c r="A197" i="116"/>
  <c r="I197" i="116"/>
  <c r="Q197" i="116"/>
  <c r="R197" i="116"/>
  <c r="T197" i="116"/>
  <c r="U197" i="116"/>
  <c r="V197" i="116"/>
  <c r="W197" i="116"/>
  <c r="X197" i="116"/>
  <c r="Y197" i="116"/>
  <c r="AA197" i="116"/>
  <c r="AE197" i="116"/>
  <c r="AG197" i="116"/>
  <c r="AH197" i="116"/>
  <c r="AI197" i="116"/>
  <c r="AJ197" i="116"/>
  <c r="AK197" i="116"/>
  <c r="AL197" i="116"/>
  <c r="AM197" i="116"/>
  <c r="AN197" i="116"/>
  <c r="AO197" i="116"/>
  <c r="AP197" i="116"/>
  <c r="AQ197" i="116"/>
  <c r="AR197" i="116"/>
  <c r="AS197" i="116"/>
  <c r="AT197" i="116"/>
  <c r="AU197" i="116"/>
  <c r="AV197" i="116"/>
  <c r="AW197" i="116"/>
  <c r="AX197" i="116"/>
  <c r="BL197" i="116"/>
  <c r="BO197" i="116"/>
  <c r="BR197" i="116"/>
  <c r="BU197" i="116"/>
  <c r="BX197" i="116"/>
  <c r="CA197" i="116"/>
  <c r="CD197" i="116"/>
  <c r="CG197" i="116"/>
  <c r="CJ197" i="116"/>
  <c r="CT197" i="116"/>
  <c r="CY197" i="116"/>
  <c r="DM197" i="116"/>
  <c r="DN197" i="116"/>
  <c r="DO197" i="116"/>
  <c r="DP197" i="116"/>
  <c r="DQ197" i="116"/>
  <c r="DR197" i="116"/>
  <c r="A198" i="116"/>
  <c r="I198" i="116"/>
  <c r="Q198" i="116"/>
  <c r="R198" i="116"/>
  <c r="T198" i="116"/>
  <c r="U198" i="116"/>
  <c r="V198" i="116"/>
  <c r="W198" i="116"/>
  <c r="X198" i="116"/>
  <c r="Y198" i="116"/>
  <c r="AA198" i="116"/>
  <c r="AE198" i="116"/>
  <c r="AG198" i="116"/>
  <c r="AH198" i="116"/>
  <c r="AI198" i="116"/>
  <c r="AJ198" i="116"/>
  <c r="AK198" i="116"/>
  <c r="AL198" i="116"/>
  <c r="AM198" i="116"/>
  <c r="AN198" i="116"/>
  <c r="AO198" i="116"/>
  <c r="AP198" i="116"/>
  <c r="AQ198" i="116"/>
  <c r="AR198" i="116"/>
  <c r="AS198" i="116"/>
  <c r="AT198" i="116"/>
  <c r="AU198" i="116"/>
  <c r="AV198" i="116"/>
  <c r="AW198" i="116"/>
  <c r="AX198" i="116"/>
  <c r="BL198" i="116"/>
  <c r="BO198" i="116"/>
  <c r="BR198" i="116"/>
  <c r="BU198" i="116"/>
  <c r="BX198" i="116"/>
  <c r="CA198" i="116"/>
  <c r="CD198" i="116"/>
  <c r="CG198" i="116"/>
  <c r="CJ198" i="116"/>
  <c r="CT198" i="116"/>
  <c r="CY198" i="116"/>
  <c r="DM198" i="116"/>
  <c r="DN198" i="116"/>
  <c r="DO198" i="116"/>
  <c r="DP198" i="116"/>
  <c r="DQ198" i="116"/>
  <c r="DR198" i="116"/>
  <c r="A199" i="116"/>
  <c r="I199" i="116"/>
  <c r="Q199" i="116"/>
  <c r="R199" i="116"/>
  <c r="T199" i="116"/>
  <c r="U199" i="116"/>
  <c r="V199" i="116"/>
  <c r="W199" i="116"/>
  <c r="X199" i="116"/>
  <c r="Y199" i="116"/>
  <c r="AA199" i="116"/>
  <c r="AE199" i="116"/>
  <c r="AG199" i="116"/>
  <c r="AH199" i="116"/>
  <c r="AI199" i="116"/>
  <c r="AJ199" i="116"/>
  <c r="AK199" i="116"/>
  <c r="AL199" i="116"/>
  <c r="AM199" i="116"/>
  <c r="AN199" i="116"/>
  <c r="AO199" i="116"/>
  <c r="AP199" i="116"/>
  <c r="AQ199" i="116"/>
  <c r="AR199" i="116"/>
  <c r="AS199" i="116"/>
  <c r="AT199" i="116"/>
  <c r="AU199" i="116"/>
  <c r="AV199" i="116"/>
  <c r="AW199" i="116"/>
  <c r="AX199" i="116"/>
  <c r="BL199" i="116"/>
  <c r="BO199" i="116"/>
  <c r="BR199" i="116"/>
  <c r="BU199" i="116"/>
  <c r="BX199" i="116"/>
  <c r="CA199" i="116"/>
  <c r="CD199" i="116"/>
  <c r="CG199" i="116"/>
  <c r="CJ199" i="116"/>
  <c r="CT199" i="116"/>
  <c r="CY199" i="116"/>
  <c r="DM199" i="116"/>
  <c r="DN199" i="116"/>
  <c r="DO199" i="116"/>
  <c r="DP199" i="116"/>
  <c r="DQ199" i="116"/>
  <c r="DR199" i="116"/>
  <c r="A200" i="116"/>
  <c r="I200" i="116"/>
  <c r="Q200" i="116"/>
  <c r="R200" i="116"/>
  <c r="T200" i="116"/>
  <c r="U200" i="116"/>
  <c r="V200" i="116"/>
  <c r="W200" i="116"/>
  <c r="X200" i="116"/>
  <c r="Y200" i="116"/>
  <c r="AA200" i="116"/>
  <c r="AE200" i="116"/>
  <c r="AG200" i="116"/>
  <c r="AH200" i="116"/>
  <c r="AI200" i="116"/>
  <c r="AJ200" i="116"/>
  <c r="AK200" i="116"/>
  <c r="AL200" i="116"/>
  <c r="AM200" i="116"/>
  <c r="AN200" i="116"/>
  <c r="AO200" i="116"/>
  <c r="AP200" i="116"/>
  <c r="AQ200" i="116"/>
  <c r="AR200" i="116"/>
  <c r="AS200" i="116"/>
  <c r="AT200" i="116"/>
  <c r="AU200" i="116"/>
  <c r="AV200" i="116"/>
  <c r="AW200" i="116"/>
  <c r="AX200" i="116"/>
  <c r="BL200" i="116"/>
  <c r="BO200" i="116"/>
  <c r="BR200" i="116"/>
  <c r="BU200" i="116"/>
  <c r="BX200" i="116"/>
  <c r="CA200" i="116"/>
  <c r="CD200" i="116"/>
  <c r="CG200" i="116"/>
  <c r="CJ200" i="116"/>
  <c r="CT200" i="116"/>
  <c r="CY200" i="116"/>
  <c r="DM200" i="116"/>
  <c r="DN200" i="116"/>
  <c r="DO200" i="116"/>
  <c r="DP200" i="116"/>
  <c r="DQ200" i="116"/>
  <c r="DR200" i="116"/>
  <c r="A201" i="116"/>
  <c r="I201" i="116"/>
  <c r="Q201" i="116"/>
  <c r="R201" i="116"/>
  <c r="T201" i="116"/>
  <c r="U201" i="116"/>
  <c r="V201" i="116"/>
  <c r="W201" i="116"/>
  <c r="X201" i="116"/>
  <c r="Y201" i="116"/>
  <c r="AA201" i="116"/>
  <c r="AE201" i="116"/>
  <c r="AG201" i="116"/>
  <c r="AH201" i="116"/>
  <c r="AI201" i="116"/>
  <c r="AJ201" i="116"/>
  <c r="AK201" i="116"/>
  <c r="AL201" i="116"/>
  <c r="AM201" i="116"/>
  <c r="AN201" i="116"/>
  <c r="AO201" i="116"/>
  <c r="AP201" i="116"/>
  <c r="AQ201" i="116"/>
  <c r="AR201" i="116"/>
  <c r="AS201" i="116"/>
  <c r="AT201" i="116"/>
  <c r="AU201" i="116"/>
  <c r="AV201" i="116"/>
  <c r="AW201" i="116"/>
  <c r="AX201" i="116"/>
  <c r="BL201" i="116"/>
  <c r="BO201" i="116"/>
  <c r="BR201" i="116"/>
  <c r="BU201" i="116"/>
  <c r="BX201" i="116"/>
  <c r="CA201" i="116"/>
  <c r="CD201" i="116"/>
  <c r="CG201" i="116"/>
  <c r="CJ201" i="116"/>
  <c r="CT201" i="116"/>
  <c r="CY201" i="116"/>
  <c r="DM201" i="116"/>
  <c r="DN201" i="116"/>
  <c r="DO201" i="116"/>
  <c r="DP201" i="116"/>
  <c r="DQ201" i="116"/>
  <c r="DR201" i="116"/>
  <c r="A202" i="116"/>
  <c r="I202" i="116"/>
  <c r="Q202" i="116"/>
  <c r="R202" i="116"/>
  <c r="T202" i="116"/>
  <c r="U202" i="116"/>
  <c r="V202" i="116"/>
  <c r="W202" i="116"/>
  <c r="X202" i="116"/>
  <c r="Y202" i="116"/>
  <c r="AA202" i="116"/>
  <c r="AE202" i="116"/>
  <c r="AG202" i="116"/>
  <c r="AH202" i="116"/>
  <c r="AI202" i="116"/>
  <c r="AJ202" i="116"/>
  <c r="AK202" i="116"/>
  <c r="AL202" i="116"/>
  <c r="AM202" i="116"/>
  <c r="AN202" i="116"/>
  <c r="AO202" i="116"/>
  <c r="AP202" i="116"/>
  <c r="AQ202" i="116"/>
  <c r="AR202" i="116"/>
  <c r="AS202" i="116"/>
  <c r="AT202" i="116"/>
  <c r="AU202" i="116"/>
  <c r="AV202" i="116"/>
  <c r="AW202" i="116"/>
  <c r="AX202" i="116"/>
  <c r="BL202" i="116"/>
  <c r="BO202" i="116"/>
  <c r="BR202" i="116"/>
  <c r="BU202" i="116"/>
  <c r="BX202" i="116"/>
  <c r="CA202" i="116"/>
  <c r="CD202" i="116"/>
  <c r="CG202" i="116"/>
  <c r="CJ202" i="116"/>
  <c r="CT202" i="116"/>
  <c r="CY202" i="116"/>
  <c r="DM202" i="116"/>
  <c r="DN202" i="116"/>
  <c r="DO202" i="116"/>
  <c r="DP202" i="116"/>
  <c r="DQ202" i="116"/>
  <c r="DR202" i="116"/>
  <c r="A203" i="116"/>
  <c r="I203" i="116"/>
  <c r="Q203" i="116"/>
  <c r="R203" i="116"/>
  <c r="T203" i="116"/>
  <c r="U203" i="116"/>
  <c r="V203" i="116"/>
  <c r="W203" i="116"/>
  <c r="X203" i="116"/>
  <c r="Y203" i="116"/>
  <c r="AA203" i="116"/>
  <c r="AE203" i="116"/>
  <c r="AG203" i="116"/>
  <c r="AH203" i="116"/>
  <c r="AI203" i="116"/>
  <c r="AJ203" i="116"/>
  <c r="AK203" i="116"/>
  <c r="AL203" i="116"/>
  <c r="AM203" i="116"/>
  <c r="AN203" i="116"/>
  <c r="AO203" i="116"/>
  <c r="AP203" i="116"/>
  <c r="AQ203" i="116"/>
  <c r="AR203" i="116"/>
  <c r="AS203" i="116"/>
  <c r="AT203" i="116"/>
  <c r="AU203" i="116"/>
  <c r="AV203" i="116"/>
  <c r="AW203" i="116"/>
  <c r="AX203" i="116"/>
  <c r="BL203" i="116"/>
  <c r="BO203" i="116"/>
  <c r="BR203" i="116"/>
  <c r="BU203" i="116"/>
  <c r="BX203" i="116"/>
  <c r="CA203" i="116"/>
  <c r="CD203" i="116"/>
  <c r="CG203" i="116"/>
  <c r="CJ203" i="116"/>
  <c r="CT203" i="116"/>
  <c r="CY203" i="116"/>
  <c r="DM203" i="116"/>
  <c r="DN203" i="116"/>
  <c r="DO203" i="116"/>
  <c r="DP203" i="116"/>
  <c r="DQ203" i="116"/>
  <c r="DR203" i="116"/>
  <c r="A204" i="116"/>
  <c r="I204" i="116"/>
  <c r="Q204" i="116"/>
  <c r="R204" i="116"/>
  <c r="T204" i="116"/>
  <c r="U204" i="116"/>
  <c r="V204" i="116"/>
  <c r="W204" i="116"/>
  <c r="X204" i="116"/>
  <c r="Y204" i="116"/>
  <c r="AA204" i="116"/>
  <c r="AE204" i="116"/>
  <c r="AG204" i="116"/>
  <c r="AH204" i="116"/>
  <c r="AI204" i="116"/>
  <c r="AJ204" i="116"/>
  <c r="AK204" i="116"/>
  <c r="AL204" i="116"/>
  <c r="AM204" i="116"/>
  <c r="AN204" i="116"/>
  <c r="AO204" i="116"/>
  <c r="AP204" i="116"/>
  <c r="AQ204" i="116"/>
  <c r="AR204" i="116"/>
  <c r="AS204" i="116"/>
  <c r="AT204" i="116"/>
  <c r="AU204" i="116"/>
  <c r="AV204" i="116"/>
  <c r="AW204" i="116"/>
  <c r="AX204" i="116"/>
  <c r="BL204" i="116"/>
  <c r="BO204" i="116"/>
  <c r="BR204" i="116"/>
  <c r="BU204" i="116"/>
  <c r="BX204" i="116"/>
  <c r="CA204" i="116"/>
  <c r="CD204" i="116"/>
  <c r="CG204" i="116"/>
  <c r="CJ204" i="116"/>
  <c r="CT204" i="116"/>
  <c r="CY204" i="116"/>
  <c r="DM204" i="116"/>
  <c r="DN204" i="116"/>
  <c r="DO204" i="116"/>
  <c r="DP204" i="116"/>
  <c r="DQ204" i="116"/>
  <c r="DR204" i="116"/>
  <c r="A205" i="116"/>
  <c r="I205" i="116"/>
  <c r="Q205" i="116"/>
  <c r="R205" i="116"/>
  <c r="T205" i="116"/>
  <c r="U205" i="116"/>
  <c r="V205" i="116"/>
  <c r="W205" i="116"/>
  <c r="X205" i="116"/>
  <c r="Y205" i="116"/>
  <c r="AA205" i="116"/>
  <c r="AE205" i="116"/>
  <c r="AG205" i="116"/>
  <c r="AH205" i="116"/>
  <c r="AI205" i="116"/>
  <c r="AJ205" i="116"/>
  <c r="AK205" i="116"/>
  <c r="AL205" i="116"/>
  <c r="AM205" i="116"/>
  <c r="AN205" i="116"/>
  <c r="AO205" i="116"/>
  <c r="AP205" i="116"/>
  <c r="AQ205" i="116"/>
  <c r="AR205" i="116"/>
  <c r="AS205" i="116"/>
  <c r="AT205" i="116"/>
  <c r="AU205" i="116"/>
  <c r="AV205" i="116"/>
  <c r="AW205" i="116"/>
  <c r="AX205" i="116"/>
  <c r="BL205" i="116"/>
  <c r="BO205" i="116"/>
  <c r="BR205" i="116"/>
  <c r="BU205" i="116"/>
  <c r="BX205" i="116"/>
  <c r="CA205" i="116"/>
  <c r="CD205" i="116"/>
  <c r="CG205" i="116"/>
  <c r="CJ205" i="116"/>
  <c r="CT205" i="116"/>
  <c r="CY205" i="116"/>
  <c r="DM205" i="116"/>
  <c r="DN205" i="116"/>
  <c r="DO205" i="116"/>
  <c r="DP205" i="116"/>
  <c r="DQ205" i="116"/>
  <c r="DR205" i="116"/>
  <c r="A206" i="116"/>
  <c r="I206" i="116"/>
  <c r="Q206" i="116"/>
  <c r="R206" i="116"/>
  <c r="T206" i="116"/>
  <c r="U206" i="116"/>
  <c r="V206" i="116"/>
  <c r="W206" i="116"/>
  <c r="X206" i="116"/>
  <c r="Y206" i="116"/>
  <c r="AA206" i="116"/>
  <c r="AE206" i="116"/>
  <c r="AG206" i="116"/>
  <c r="AH206" i="116"/>
  <c r="AI206" i="116"/>
  <c r="AJ206" i="116"/>
  <c r="AK206" i="116"/>
  <c r="AL206" i="116"/>
  <c r="AM206" i="116"/>
  <c r="AN206" i="116"/>
  <c r="AO206" i="116"/>
  <c r="AP206" i="116"/>
  <c r="AQ206" i="116"/>
  <c r="AR206" i="116"/>
  <c r="AS206" i="116"/>
  <c r="AT206" i="116"/>
  <c r="AU206" i="116"/>
  <c r="AV206" i="116"/>
  <c r="AW206" i="116"/>
  <c r="AX206" i="116"/>
  <c r="BL206" i="116"/>
  <c r="BO206" i="116"/>
  <c r="BR206" i="116"/>
  <c r="BU206" i="116"/>
  <c r="BX206" i="116"/>
  <c r="CA206" i="116"/>
  <c r="CD206" i="116"/>
  <c r="CG206" i="116"/>
  <c r="CJ206" i="116"/>
  <c r="CT206" i="116"/>
  <c r="CY206" i="116"/>
  <c r="DM206" i="116"/>
  <c r="DN206" i="116"/>
  <c r="DO206" i="116"/>
  <c r="DP206" i="116"/>
  <c r="DQ206" i="116"/>
  <c r="DR206" i="116"/>
  <c r="A207" i="116"/>
  <c r="I207" i="116"/>
  <c r="Q207" i="116"/>
  <c r="R207" i="116"/>
  <c r="T207" i="116"/>
  <c r="U207" i="116"/>
  <c r="V207" i="116"/>
  <c r="W207" i="116"/>
  <c r="X207" i="116"/>
  <c r="Y207" i="116"/>
  <c r="AA207" i="116"/>
  <c r="AE207" i="116"/>
  <c r="AG207" i="116"/>
  <c r="AH207" i="116"/>
  <c r="AI207" i="116"/>
  <c r="AJ207" i="116"/>
  <c r="AK207" i="116"/>
  <c r="AL207" i="116"/>
  <c r="AM207" i="116"/>
  <c r="AN207" i="116"/>
  <c r="AO207" i="116"/>
  <c r="AP207" i="116"/>
  <c r="AQ207" i="116"/>
  <c r="AR207" i="116"/>
  <c r="AS207" i="116"/>
  <c r="AT207" i="116"/>
  <c r="AU207" i="116"/>
  <c r="AV207" i="116"/>
  <c r="AW207" i="116"/>
  <c r="AX207" i="116"/>
  <c r="BL207" i="116"/>
  <c r="BO207" i="116"/>
  <c r="BR207" i="116"/>
  <c r="BU207" i="116"/>
  <c r="BX207" i="116"/>
  <c r="CA207" i="116"/>
  <c r="CD207" i="116"/>
  <c r="CG207" i="116"/>
  <c r="CJ207" i="116"/>
  <c r="CT207" i="116"/>
  <c r="CY207" i="116"/>
  <c r="DM207" i="116"/>
  <c r="DN207" i="116"/>
  <c r="DO207" i="116"/>
  <c r="DP207" i="116"/>
  <c r="DQ207" i="116"/>
  <c r="DR207" i="116"/>
  <c r="A208" i="116"/>
  <c r="I208" i="116"/>
  <c r="Q208" i="116"/>
  <c r="R208" i="116"/>
  <c r="T208" i="116"/>
  <c r="U208" i="116"/>
  <c r="V208" i="116"/>
  <c r="W208" i="116"/>
  <c r="X208" i="116"/>
  <c r="Y208" i="116"/>
  <c r="AA208" i="116"/>
  <c r="AE208" i="116"/>
  <c r="AG208" i="116"/>
  <c r="AH208" i="116"/>
  <c r="AI208" i="116"/>
  <c r="AJ208" i="116"/>
  <c r="AK208" i="116"/>
  <c r="AL208" i="116"/>
  <c r="AM208" i="116"/>
  <c r="AN208" i="116"/>
  <c r="AO208" i="116"/>
  <c r="AP208" i="116"/>
  <c r="AQ208" i="116"/>
  <c r="AR208" i="116"/>
  <c r="AS208" i="116"/>
  <c r="AT208" i="116"/>
  <c r="AU208" i="116"/>
  <c r="AV208" i="116"/>
  <c r="AW208" i="116"/>
  <c r="AX208" i="116"/>
  <c r="BL208" i="116"/>
  <c r="BO208" i="116"/>
  <c r="BR208" i="116"/>
  <c r="BU208" i="116"/>
  <c r="BX208" i="116"/>
  <c r="CA208" i="116"/>
  <c r="CD208" i="116"/>
  <c r="CG208" i="116"/>
  <c r="CJ208" i="116"/>
  <c r="CT208" i="116"/>
  <c r="CY208" i="116"/>
  <c r="DM208" i="116"/>
  <c r="DN208" i="116"/>
  <c r="DO208" i="116"/>
  <c r="DP208" i="116"/>
  <c r="DQ208" i="116"/>
  <c r="DR208" i="116"/>
  <c r="A209" i="116"/>
  <c r="I209" i="116"/>
  <c r="Q209" i="116"/>
  <c r="R209" i="116"/>
  <c r="T209" i="116"/>
  <c r="U209" i="116"/>
  <c r="V209" i="116"/>
  <c r="W209" i="116"/>
  <c r="X209" i="116"/>
  <c r="Y209" i="116"/>
  <c r="AA209" i="116"/>
  <c r="AE209" i="116"/>
  <c r="AG209" i="116"/>
  <c r="AH209" i="116"/>
  <c r="AI209" i="116"/>
  <c r="AJ209" i="116"/>
  <c r="AK209" i="116"/>
  <c r="AL209" i="116"/>
  <c r="AM209" i="116"/>
  <c r="AN209" i="116"/>
  <c r="AO209" i="116"/>
  <c r="AP209" i="116"/>
  <c r="AQ209" i="116"/>
  <c r="AR209" i="116"/>
  <c r="AS209" i="116"/>
  <c r="AT209" i="116"/>
  <c r="AU209" i="116"/>
  <c r="AV209" i="116"/>
  <c r="AW209" i="116"/>
  <c r="AX209" i="116"/>
  <c r="BL209" i="116"/>
  <c r="BO209" i="116"/>
  <c r="BR209" i="116"/>
  <c r="BU209" i="116"/>
  <c r="BX209" i="116"/>
  <c r="CA209" i="116"/>
  <c r="CD209" i="116"/>
  <c r="CG209" i="116"/>
  <c r="CJ209" i="116"/>
  <c r="CT209" i="116"/>
  <c r="CY209" i="116"/>
  <c r="DM209" i="116"/>
  <c r="DN209" i="116"/>
  <c r="DO209" i="116"/>
  <c r="DP209" i="116"/>
  <c r="DQ209" i="116"/>
  <c r="DR209" i="116"/>
  <c r="A210" i="116"/>
  <c r="I210" i="116"/>
  <c r="Q210" i="116"/>
  <c r="R210" i="116"/>
  <c r="T210" i="116"/>
  <c r="U210" i="116"/>
  <c r="V210" i="116"/>
  <c r="W210" i="116"/>
  <c r="X210" i="116"/>
  <c r="Y210" i="116"/>
  <c r="AA210" i="116"/>
  <c r="AE210" i="116"/>
  <c r="AG210" i="116"/>
  <c r="AH210" i="116"/>
  <c r="AI210" i="116"/>
  <c r="AJ210" i="116"/>
  <c r="AK210" i="116"/>
  <c r="AL210" i="116"/>
  <c r="AM210" i="116"/>
  <c r="AN210" i="116"/>
  <c r="AO210" i="116"/>
  <c r="AP210" i="116"/>
  <c r="AQ210" i="116"/>
  <c r="AR210" i="116"/>
  <c r="AS210" i="116"/>
  <c r="AT210" i="116"/>
  <c r="AU210" i="116"/>
  <c r="AV210" i="116"/>
  <c r="AW210" i="116"/>
  <c r="AX210" i="116"/>
  <c r="BL210" i="116"/>
  <c r="BO210" i="116"/>
  <c r="BR210" i="116"/>
  <c r="BU210" i="116"/>
  <c r="BX210" i="116"/>
  <c r="CA210" i="116"/>
  <c r="CD210" i="116"/>
  <c r="CG210" i="116"/>
  <c r="CJ210" i="116"/>
  <c r="CT210" i="116"/>
  <c r="CY210" i="116"/>
  <c r="DM210" i="116"/>
  <c r="DN210" i="116"/>
  <c r="DO210" i="116"/>
  <c r="DP210" i="116"/>
  <c r="DQ210" i="116"/>
  <c r="DR210" i="116"/>
  <c r="A211" i="116"/>
  <c r="I211" i="116"/>
  <c r="Q211" i="116"/>
  <c r="R211" i="116"/>
  <c r="T211" i="116"/>
  <c r="U211" i="116"/>
  <c r="V211" i="116"/>
  <c r="W211" i="116"/>
  <c r="X211" i="116"/>
  <c r="Y211" i="116"/>
  <c r="AA211" i="116"/>
  <c r="AE211" i="116"/>
  <c r="AG211" i="116"/>
  <c r="AH211" i="116"/>
  <c r="AI211" i="116"/>
  <c r="AJ211" i="116"/>
  <c r="AK211" i="116"/>
  <c r="AL211" i="116"/>
  <c r="AM211" i="116"/>
  <c r="AN211" i="116"/>
  <c r="AO211" i="116"/>
  <c r="AP211" i="116"/>
  <c r="AQ211" i="116"/>
  <c r="AR211" i="116"/>
  <c r="AS211" i="116"/>
  <c r="AT211" i="116"/>
  <c r="AU211" i="116"/>
  <c r="AV211" i="116"/>
  <c r="AW211" i="116"/>
  <c r="AX211" i="116"/>
  <c r="BL211" i="116"/>
  <c r="BO211" i="116"/>
  <c r="BR211" i="116"/>
  <c r="BU211" i="116"/>
  <c r="BX211" i="116"/>
  <c r="CA211" i="116"/>
  <c r="CD211" i="116"/>
  <c r="CG211" i="116"/>
  <c r="CJ211" i="116"/>
  <c r="CT211" i="116"/>
  <c r="CY211" i="116"/>
  <c r="DM211" i="116"/>
  <c r="DN211" i="116"/>
  <c r="DO211" i="116"/>
  <c r="DP211" i="116"/>
  <c r="DQ211" i="116"/>
  <c r="DR211" i="116"/>
  <c r="A212" i="116"/>
  <c r="I212" i="116"/>
  <c r="Q212" i="116"/>
  <c r="R212" i="116"/>
  <c r="T212" i="116"/>
  <c r="U212" i="116"/>
  <c r="V212" i="116"/>
  <c r="W212" i="116"/>
  <c r="X212" i="116"/>
  <c r="Y212" i="116"/>
  <c r="AA212" i="116"/>
  <c r="AE212" i="116"/>
  <c r="AG212" i="116"/>
  <c r="AH212" i="116"/>
  <c r="AI212" i="116"/>
  <c r="AJ212" i="116"/>
  <c r="AK212" i="116"/>
  <c r="AL212" i="116"/>
  <c r="AM212" i="116"/>
  <c r="AN212" i="116"/>
  <c r="AO212" i="116"/>
  <c r="AP212" i="116"/>
  <c r="AQ212" i="116"/>
  <c r="AR212" i="116"/>
  <c r="AS212" i="116"/>
  <c r="AT212" i="116"/>
  <c r="AU212" i="116"/>
  <c r="AV212" i="116"/>
  <c r="AW212" i="116"/>
  <c r="AX212" i="116"/>
  <c r="BL212" i="116"/>
  <c r="BO212" i="116"/>
  <c r="BR212" i="116"/>
  <c r="BU212" i="116"/>
  <c r="BX212" i="116"/>
  <c r="CA212" i="116"/>
  <c r="CD212" i="116"/>
  <c r="CG212" i="116"/>
  <c r="CJ212" i="116"/>
  <c r="CT212" i="116"/>
  <c r="CY212" i="116"/>
  <c r="DM212" i="116"/>
  <c r="DN212" i="116"/>
  <c r="DO212" i="116"/>
  <c r="DP212" i="116"/>
  <c r="DQ212" i="116"/>
  <c r="DR212" i="116"/>
  <c r="A213" i="116"/>
  <c r="I213" i="116"/>
  <c r="Q213" i="116"/>
  <c r="R213" i="116"/>
  <c r="T213" i="116"/>
  <c r="U213" i="116"/>
  <c r="V213" i="116"/>
  <c r="W213" i="116"/>
  <c r="X213" i="116"/>
  <c r="Y213" i="116"/>
  <c r="AA213" i="116"/>
  <c r="AE213" i="116"/>
  <c r="AG213" i="116"/>
  <c r="AH213" i="116"/>
  <c r="AI213" i="116"/>
  <c r="AJ213" i="116"/>
  <c r="AK213" i="116"/>
  <c r="AL213" i="116"/>
  <c r="AM213" i="116"/>
  <c r="AN213" i="116"/>
  <c r="AO213" i="116"/>
  <c r="AP213" i="116"/>
  <c r="AQ213" i="116"/>
  <c r="AR213" i="116"/>
  <c r="AS213" i="116"/>
  <c r="AT213" i="116"/>
  <c r="AU213" i="116"/>
  <c r="AV213" i="116"/>
  <c r="AW213" i="116"/>
  <c r="AX213" i="116"/>
  <c r="BL213" i="116"/>
  <c r="BO213" i="116"/>
  <c r="BR213" i="116"/>
  <c r="BU213" i="116"/>
  <c r="BX213" i="116"/>
  <c r="CA213" i="116"/>
  <c r="CD213" i="116"/>
  <c r="CG213" i="116"/>
  <c r="CJ213" i="116"/>
  <c r="CT213" i="116"/>
  <c r="CY213" i="116"/>
  <c r="DM213" i="116"/>
  <c r="DN213" i="116"/>
  <c r="DO213" i="116"/>
  <c r="DP213" i="116"/>
  <c r="DQ213" i="116"/>
  <c r="DR213" i="116"/>
  <c r="A214" i="116"/>
  <c r="I214" i="116"/>
  <c r="Q214" i="116"/>
  <c r="R214" i="116"/>
  <c r="T214" i="116"/>
  <c r="U214" i="116"/>
  <c r="V214" i="116"/>
  <c r="W214" i="116"/>
  <c r="X214" i="116"/>
  <c r="Y214" i="116"/>
  <c r="AA214" i="116"/>
  <c r="AE214" i="116"/>
  <c r="AG214" i="116"/>
  <c r="AH214" i="116"/>
  <c r="AI214" i="116"/>
  <c r="AJ214" i="116"/>
  <c r="AK214" i="116"/>
  <c r="AL214" i="116"/>
  <c r="AM214" i="116"/>
  <c r="AN214" i="116"/>
  <c r="AO214" i="116"/>
  <c r="AP214" i="116"/>
  <c r="AQ214" i="116"/>
  <c r="AR214" i="116"/>
  <c r="AS214" i="116"/>
  <c r="AT214" i="116"/>
  <c r="AU214" i="116"/>
  <c r="AV214" i="116"/>
  <c r="AW214" i="116"/>
  <c r="AX214" i="116"/>
  <c r="BL214" i="116"/>
  <c r="BO214" i="116"/>
  <c r="BR214" i="116"/>
  <c r="BU214" i="116"/>
  <c r="BX214" i="116"/>
  <c r="CA214" i="116"/>
  <c r="CD214" i="116"/>
  <c r="CG214" i="116"/>
  <c r="CJ214" i="116"/>
  <c r="CT214" i="116"/>
  <c r="CY214" i="116"/>
  <c r="DM214" i="116"/>
  <c r="DN214" i="116"/>
  <c r="DO214" i="116"/>
  <c r="DP214" i="116"/>
  <c r="DQ214" i="116"/>
  <c r="DR214" i="116"/>
  <c r="A215" i="116"/>
  <c r="I215" i="116"/>
  <c r="Q215" i="116"/>
  <c r="R215" i="116"/>
  <c r="T215" i="116"/>
  <c r="U215" i="116"/>
  <c r="V215" i="116"/>
  <c r="W215" i="116"/>
  <c r="X215" i="116"/>
  <c r="Y215" i="116"/>
  <c r="AA215" i="116"/>
  <c r="AE215" i="116"/>
  <c r="AG215" i="116"/>
  <c r="AH215" i="116"/>
  <c r="AI215" i="116"/>
  <c r="AJ215" i="116"/>
  <c r="AK215" i="116"/>
  <c r="AL215" i="116"/>
  <c r="AM215" i="116"/>
  <c r="AN215" i="116"/>
  <c r="AO215" i="116"/>
  <c r="AP215" i="116"/>
  <c r="AQ215" i="116"/>
  <c r="AR215" i="116"/>
  <c r="AS215" i="116"/>
  <c r="AT215" i="116"/>
  <c r="AU215" i="116"/>
  <c r="AV215" i="116"/>
  <c r="AW215" i="116"/>
  <c r="AX215" i="116"/>
  <c r="BL215" i="116"/>
  <c r="BO215" i="116"/>
  <c r="BR215" i="116"/>
  <c r="BU215" i="116"/>
  <c r="BX215" i="116"/>
  <c r="CA215" i="116"/>
  <c r="CD215" i="116"/>
  <c r="CG215" i="116"/>
  <c r="CJ215" i="116"/>
  <c r="CT215" i="116"/>
  <c r="CY215" i="116"/>
  <c r="DM215" i="116"/>
  <c r="DN215" i="116"/>
  <c r="DO215" i="116"/>
  <c r="DP215" i="116"/>
  <c r="DQ215" i="116"/>
  <c r="DR215" i="116"/>
  <c r="A216" i="116"/>
  <c r="I216" i="116"/>
  <c r="Q216" i="116"/>
  <c r="R216" i="116"/>
  <c r="T216" i="116"/>
  <c r="U216" i="116"/>
  <c r="V216" i="116"/>
  <c r="W216" i="116"/>
  <c r="X216" i="116"/>
  <c r="Y216" i="116"/>
  <c r="AA216" i="116"/>
  <c r="AE216" i="116"/>
  <c r="AG216" i="116"/>
  <c r="AH216" i="116"/>
  <c r="AI216" i="116"/>
  <c r="AJ216" i="116"/>
  <c r="AK216" i="116"/>
  <c r="AL216" i="116"/>
  <c r="AM216" i="116"/>
  <c r="AN216" i="116"/>
  <c r="AO216" i="116"/>
  <c r="AP216" i="116"/>
  <c r="AQ216" i="116"/>
  <c r="AR216" i="116"/>
  <c r="AS216" i="116"/>
  <c r="AT216" i="116"/>
  <c r="AU216" i="116"/>
  <c r="AV216" i="116"/>
  <c r="AW216" i="116"/>
  <c r="AX216" i="116"/>
  <c r="BL216" i="116"/>
  <c r="BO216" i="116"/>
  <c r="BR216" i="116"/>
  <c r="BU216" i="116"/>
  <c r="BX216" i="116"/>
  <c r="CA216" i="116"/>
  <c r="CD216" i="116"/>
  <c r="CG216" i="116"/>
  <c r="CJ216" i="116"/>
  <c r="CT216" i="116"/>
  <c r="CY216" i="116"/>
  <c r="DM216" i="116"/>
  <c r="DN216" i="116"/>
  <c r="DO216" i="116"/>
  <c r="DP216" i="116"/>
  <c r="DQ216" i="116"/>
  <c r="DR216" i="116"/>
  <c r="A217" i="116"/>
  <c r="I217" i="116"/>
  <c r="Q217" i="116"/>
  <c r="R217" i="116"/>
  <c r="T217" i="116"/>
  <c r="U217" i="116"/>
  <c r="V217" i="116"/>
  <c r="W217" i="116"/>
  <c r="X217" i="116"/>
  <c r="Y217" i="116"/>
  <c r="AA217" i="116"/>
  <c r="AE217" i="116"/>
  <c r="AG217" i="116"/>
  <c r="AH217" i="116"/>
  <c r="AI217" i="116"/>
  <c r="AJ217" i="116"/>
  <c r="AK217" i="116"/>
  <c r="AL217" i="116"/>
  <c r="AM217" i="116"/>
  <c r="AN217" i="116"/>
  <c r="AO217" i="116"/>
  <c r="AP217" i="116"/>
  <c r="AQ217" i="116"/>
  <c r="AR217" i="116"/>
  <c r="AS217" i="116"/>
  <c r="AT217" i="116"/>
  <c r="AU217" i="116"/>
  <c r="AV217" i="116"/>
  <c r="AW217" i="116"/>
  <c r="AX217" i="116"/>
  <c r="BL217" i="116"/>
  <c r="BO217" i="116"/>
  <c r="BR217" i="116"/>
  <c r="BU217" i="116"/>
  <c r="BX217" i="116"/>
  <c r="CA217" i="116"/>
  <c r="CD217" i="116"/>
  <c r="CG217" i="116"/>
  <c r="CJ217" i="116"/>
  <c r="CT217" i="116"/>
  <c r="CY217" i="116"/>
  <c r="DM217" i="116"/>
  <c r="DN217" i="116"/>
  <c r="DO217" i="116"/>
  <c r="DP217" i="116"/>
  <c r="DQ217" i="116"/>
  <c r="DR217" i="116"/>
  <c r="A218" i="116"/>
  <c r="I218" i="116"/>
  <c r="Q218" i="116"/>
  <c r="R218" i="116"/>
  <c r="T218" i="116"/>
  <c r="U218" i="116"/>
  <c r="V218" i="116"/>
  <c r="W218" i="116"/>
  <c r="X218" i="116"/>
  <c r="Y218" i="116"/>
  <c r="AA218" i="116"/>
  <c r="AE218" i="116"/>
  <c r="AG218" i="116"/>
  <c r="AH218" i="116"/>
  <c r="AI218" i="116"/>
  <c r="AJ218" i="116"/>
  <c r="AK218" i="116"/>
  <c r="AL218" i="116"/>
  <c r="AM218" i="116"/>
  <c r="AN218" i="116"/>
  <c r="AO218" i="116"/>
  <c r="AP218" i="116"/>
  <c r="AQ218" i="116"/>
  <c r="AR218" i="116"/>
  <c r="AS218" i="116"/>
  <c r="AT218" i="116"/>
  <c r="AU218" i="116"/>
  <c r="AV218" i="116"/>
  <c r="AW218" i="116"/>
  <c r="AX218" i="116"/>
  <c r="BL218" i="116"/>
  <c r="BO218" i="116"/>
  <c r="BR218" i="116"/>
  <c r="BU218" i="116"/>
  <c r="BX218" i="116"/>
  <c r="CA218" i="116"/>
  <c r="CD218" i="116"/>
  <c r="CG218" i="116"/>
  <c r="CJ218" i="116"/>
  <c r="CT218" i="116"/>
  <c r="CY218" i="116"/>
  <c r="DM218" i="116"/>
  <c r="DN218" i="116"/>
  <c r="DO218" i="116"/>
  <c r="DP218" i="116"/>
  <c r="DQ218" i="116"/>
  <c r="DR218" i="116"/>
  <c r="A219" i="116"/>
  <c r="I219" i="116"/>
  <c r="Q219" i="116"/>
  <c r="R219" i="116"/>
  <c r="T219" i="116"/>
  <c r="U219" i="116"/>
  <c r="V219" i="116"/>
  <c r="W219" i="116"/>
  <c r="X219" i="116"/>
  <c r="Y219" i="116"/>
  <c r="AA219" i="116"/>
  <c r="AE219" i="116"/>
  <c r="AG219" i="116"/>
  <c r="AH219" i="116"/>
  <c r="AI219" i="116"/>
  <c r="AJ219" i="116"/>
  <c r="AK219" i="116"/>
  <c r="AL219" i="116"/>
  <c r="AM219" i="116"/>
  <c r="AN219" i="116"/>
  <c r="AO219" i="116"/>
  <c r="AP219" i="116"/>
  <c r="AQ219" i="116"/>
  <c r="AR219" i="116"/>
  <c r="AS219" i="116"/>
  <c r="AT219" i="116"/>
  <c r="AU219" i="116"/>
  <c r="AV219" i="116"/>
  <c r="AW219" i="116"/>
  <c r="AX219" i="116"/>
  <c r="BL219" i="116"/>
  <c r="BO219" i="116"/>
  <c r="BR219" i="116"/>
  <c r="BU219" i="116"/>
  <c r="BX219" i="116"/>
  <c r="CA219" i="116"/>
  <c r="CD219" i="116"/>
  <c r="CG219" i="116"/>
  <c r="CJ219" i="116"/>
  <c r="CT219" i="116"/>
  <c r="CY219" i="116"/>
  <c r="DM219" i="116"/>
  <c r="DN219" i="116"/>
  <c r="DO219" i="116"/>
  <c r="DP219" i="116"/>
  <c r="DQ219" i="116"/>
  <c r="DR219" i="116"/>
  <c r="A220" i="116"/>
  <c r="I220" i="116"/>
  <c r="Q220" i="116"/>
  <c r="R220" i="116"/>
  <c r="T220" i="116"/>
  <c r="U220" i="116"/>
  <c r="V220" i="116"/>
  <c r="W220" i="116"/>
  <c r="X220" i="116"/>
  <c r="Y220" i="116"/>
  <c r="AA220" i="116"/>
  <c r="AE220" i="116"/>
  <c r="AG220" i="116"/>
  <c r="AH220" i="116"/>
  <c r="AI220" i="116"/>
  <c r="AJ220" i="116"/>
  <c r="AK220" i="116"/>
  <c r="AL220" i="116"/>
  <c r="AM220" i="116"/>
  <c r="AN220" i="116"/>
  <c r="AO220" i="116"/>
  <c r="AP220" i="116"/>
  <c r="AQ220" i="116"/>
  <c r="AR220" i="116"/>
  <c r="AS220" i="116"/>
  <c r="AT220" i="116"/>
  <c r="AU220" i="116"/>
  <c r="AV220" i="116"/>
  <c r="AW220" i="116"/>
  <c r="AX220" i="116"/>
  <c r="BL220" i="116"/>
  <c r="BO220" i="116"/>
  <c r="BR220" i="116"/>
  <c r="BU220" i="116"/>
  <c r="BX220" i="116"/>
  <c r="CA220" i="116"/>
  <c r="CD220" i="116"/>
  <c r="CG220" i="116"/>
  <c r="CJ220" i="116"/>
  <c r="CT220" i="116"/>
  <c r="CY220" i="116"/>
  <c r="DM220" i="116"/>
  <c r="DN220" i="116"/>
  <c r="DO220" i="116"/>
  <c r="DP220" i="116"/>
  <c r="DQ220" i="116"/>
  <c r="DR220" i="116"/>
  <c r="A221" i="116"/>
  <c r="I221" i="116"/>
  <c r="Q221" i="116"/>
  <c r="R221" i="116"/>
  <c r="T221" i="116"/>
  <c r="U221" i="116"/>
  <c r="V221" i="116"/>
  <c r="W221" i="116"/>
  <c r="X221" i="116"/>
  <c r="Y221" i="116"/>
  <c r="AA221" i="116"/>
  <c r="AE221" i="116"/>
  <c r="AG221" i="116"/>
  <c r="AH221" i="116"/>
  <c r="AI221" i="116"/>
  <c r="AJ221" i="116"/>
  <c r="AK221" i="116"/>
  <c r="AL221" i="116"/>
  <c r="AM221" i="116"/>
  <c r="AN221" i="116"/>
  <c r="AO221" i="116"/>
  <c r="AP221" i="116"/>
  <c r="AQ221" i="116"/>
  <c r="AR221" i="116"/>
  <c r="AS221" i="116"/>
  <c r="AT221" i="116"/>
  <c r="AU221" i="116"/>
  <c r="AV221" i="116"/>
  <c r="AW221" i="116"/>
  <c r="AX221" i="116"/>
  <c r="BL221" i="116"/>
  <c r="BO221" i="116"/>
  <c r="BR221" i="116"/>
  <c r="BU221" i="116"/>
  <c r="BX221" i="116"/>
  <c r="CA221" i="116"/>
  <c r="CD221" i="116"/>
  <c r="CG221" i="116"/>
  <c r="CJ221" i="116"/>
  <c r="CT221" i="116"/>
  <c r="CY221" i="116"/>
  <c r="DM221" i="116"/>
  <c r="DN221" i="116"/>
  <c r="DO221" i="116"/>
  <c r="DP221" i="116"/>
  <c r="DQ221" i="116"/>
  <c r="DR221" i="116"/>
  <c r="A222" i="116"/>
  <c r="I222" i="116"/>
  <c r="Q222" i="116"/>
  <c r="R222" i="116"/>
  <c r="T222" i="116"/>
  <c r="U222" i="116"/>
  <c r="V222" i="116"/>
  <c r="W222" i="116"/>
  <c r="X222" i="116"/>
  <c r="Y222" i="116"/>
  <c r="AA222" i="116"/>
  <c r="AE222" i="116"/>
  <c r="AG222" i="116"/>
  <c r="AH222" i="116"/>
  <c r="AI222" i="116"/>
  <c r="AJ222" i="116"/>
  <c r="AK222" i="116"/>
  <c r="AL222" i="116"/>
  <c r="AM222" i="116"/>
  <c r="AN222" i="116"/>
  <c r="AO222" i="116"/>
  <c r="AP222" i="116"/>
  <c r="AQ222" i="116"/>
  <c r="AR222" i="116"/>
  <c r="AS222" i="116"/>
  <c r="AT222" i="116"/>
  <c r="AU222" i="116"/>
  <c r="AV222" i="116"/>
  <c r="AW222" i="116"/>
  <c r="AX222" i="116"/>
  <c r="BL222" i="116"/>
  <c r="BO222" i="116"/>
  <c r="BR222" i="116"/>
  <c r="BU222" i="116"/>
  <c r="BX222" i="116"/>
  <c r="CA222" i="116"/>
  <c r="CD222" i="116"/>
  <c r="CG222" i="116"/>
  <c r="CJ222" i="116"/>
  <c r="CT222" i="116"/>
  <c r="CY222" i="116"/>
  <c r="DM222" i="116"/>
  <c r="DN222" i="116"/>
  <c r="DO222" i="116"/>
  <c r="DP222" i="116"/>
  <c r="DQ222" i="116"/>
  <c r="DR222" i="116"/>
  <c r="A223" i="116"/>
  <c r="I223" i="116"/>
  <c r="Q223" i="116"/>
  <c r="R223" i="116"/>
  <c r="T223" i="116"/>
  <c r="U223" i="116"/>
  <c r="V223" i="116"/>
  <c r="W223" i="116"/>
  <c r="X223" i="116"/>
  <c r="Y223" i="116"/>
  <c r="AA223" i="116"/>
  <c r="AE223" i="116"/>
  <c r="AG223" i="116"/>
  <c r="AH223" i="116"/>
  <c r="AI223" i="116"/>
  <c r="AJ223" i="116"/>
  <c r="AK223" i="116"/>
  <c r="AL223" i="116"/>
  <c r="AM223" i="116"/>
  <c r="AN223" i="116"/>
  <c r="AO223" i="116"/>
  <c r="AP223" i="116"/>
  <c r="AQ223" i="116"/>
  <c r="AR223" i="116"/>
  <c r="AS223" i="116"/>
  <c r="AT223" i="116"/>
  <c r="AU223" i="116"/>
  <c r="AV223" i="116"/>
  <c r="AW223" i="116"/>
  <c r="AX223" i="116"/>
  <c r="BL223" i="116"/>
  <c r="BO223" i="116"/>
  <c r="BR223" i="116"/>
  <c r="BU223" i="116"/>
  <c r="BX223" i="116"/>
  <c r="CA223" i="116"/>
  <c r="CD223" i="116"/>
  <c r="CG223" i="116"/>
  <c r="CJ223" i="116"/>
  <c r="CT223" i="116"/>
  <c r="CY223" i="116"/>
  <c r="DM223" i="116"/>
  <c r="DN223" i="116"/>
  <c r="DO223" i="116"/>
  <c r="DP223" i="116"/>
  <c r="DQ223" i="116"/>
  <c r="DR223" i="116"/>
  <c r="A224" i="116"/>
  <c r="I224" i="116"/>
  <c r="Q224" i="116"/>
  <c r="R224" i="116"/>
  <c r="T224" i="116"/>
  <c r="U224" i="116"/>
  <c r="V224" i="116"/>
  <c r="W224" i="116"/>
  <c r="X224" i="116"/>
  <c r="Y224" i="116"/>
  <c r="AA224" i="116"/>
  <c r="AE224" i="116"/>
  <c r="AG224" i="116"/>
  <c r="AH224" i="116"/>
  <c r="AI224" i="116"/>
  <c r="AJ224" i="116"/>
  <c r="AK224" i="116"/>
  <c r="AL224" i="116"/>
  <c r="AM224" i="116"/>
  <c r="AN224" i="116"/>
  <c r="AO224" i="116"/>
  <c r="AP224" i="116"/>
  <c r="AQ224" i="116"/>
  <c r="AR224" i="116"/>
  <c r="AS224" i="116"/>
  <c r="AT224" i="116"/>
  <c r="AU224" i="116"/>
  <c r="AV224" i="116"/>
  <c r="AW224" i="116"/>
  <c r="AX224" i="116"/>
  <c r="BL224" i="116"/>
  <c r="BO224" i="116"/>
  <c r="BR224" i="116"/>
  <c r="BU224" i="116"/>
  <c r="BX224" i="116"/>
  <c r="CA224" i="116"/>
  <c r="CD224" i="116"/>
  <c r="CG224" i="116"/>
  <c r="CJ224" i="116"/>
  <c r="CT224" i="116"/>
  <c r="CY224" i="116"/>
  <c r="DM224" i="116"/>
  <c r="DN224" i="116"/>
  <c r="DO224" i="116"/>
  <c r="DP224" i="116"/>
  <c r="DQ224" i="116"/>
  <c r="DR224" i="116"/>
  <c r="A225" i="116"/>
  <c r="I225" i="116"/>
  <c r="Q225" i="116"/>
  <c r="R225" i="116"/>
  <c r="T225" i="116"/>
  <c r="U225" i="116"/>
  <c r="V225" i="116"/>
  <c r="W225" i="116"/>
  <c r="X225" i="116"/>
  <c r="Y225" i="116"/>
  <c r="AA225" i="116"/>
  <c r="AE225" i="116"/>
  <c r="AG225" i="116"/>
  <c r="AH225" i="116"/>
  <c r="AI225" i="116"/>
  <c r="AJ225" i="116"/>
  <c r="AK225" i="116"/>
  <c r="AL225" i="116"/>
  <c r="AM225" i="116"/>
  <c r="AN225" i="116"/>
  <c r="AO225" i="116"/>
  <c r="AP225" i="116"/>
  <c r="AQ225" i="116"/>
  <c r="AR225" i="116"/>
  <c r="AS225" i="116"/>
  <c r="AT225" i="116"/>
  <c r="AU225" i="116"/>
  <c r="AV225" i="116"/>
  <c r="AW225" i="116"/>
  <c r="AX225" i="116"/>
  <c r="BL225" i="116"/>
  <c r="BO225" i="116"/>
  <c r="BR225" i="116"/>
  <c r="BU225" i="116"/>
  <c r="BX225" i="116"/>
  <c r="CA225" i="116"/>
  <c r="CD225" i="116"/>
  <c r="CG225" i="116"/>
  <c r="CJ225" i="116"/>
  <c r="CT225" i="116"/>
  <c r="CY225" i="116"/>
  <c r="DM225" i="116"/>
  <c r="DN225" i="116"/>
  <c r="DO225" i="116"/>
  <c r="DP225" i="116"/>
  <c r="DQ225" i="116"/>
  <c r="DR225" i="116"/>
  <c r="A226" i="116"/>
  <c r="I226" i="116"/>
  <c r="Q226" i="116"/>
  <c r="R226" i="116"/>
  <c r="T226" i="116"/>
  <c r="U226" i="116"/>
  <c r="V226" i="116"/>
  <c r="W226" i="116"/>
  <c r="X226" i="116"/>
  <c r="Y226" i="116"/>
  <c r="AA226" i="116"/>
  <c r="AE226" i="116"/>
  <c r="AG226" i="116"/>
  <c r="AH226" i="116"/>
  <c r="AI226" i="116"/>
  <c r="AJ226" i="116"/>
  <c r="AK226" i="116"/>
  <c r="AL226" i="116"/>
  <c r="AM226" i="116"/>
  <c r="AN226" i="116"/>
  <c r="AO226" i="116"/>
  <c r="AP226" i="116"/>
  <c r="AQ226" i="116"/>
  <c r="AR226" i="116"/>
  <c r="AS226" i="116"/>
  <c r="AT226" i="116"/>
  <c r="AU226" i="116"/>
  <c r="AV226" i="116"/>
  <c r="AW226" i="116"/>
  <c r="AX226" i="116"/>
  <c r="BL226" i="116"/>
  <c r="BO226" i="116"/>
  <c r="BR226" i="116"/>
  <c r="BU226" i="116"/>
  <c r="BX226" i="116"/>
  <c r="CA226" i="116"/>
  <c r="CD226" i="116"/>
  <c r="CG226" i="116"/>
  <c r="CJ226" i="116"/>
  <c r="CT226" i="116"/>
  <c r="CY226" i="116"/>
  <c r="DM226" i="116"/>
  <c r="DN226" i="116"/>
  <c r="DO226" i="116"/>
  <c r="DP226" i="116"/>
  <c r="DQ226" i="116"/>
  <c r="DR226" i="116"/>
  <c r="A227" i="116"/>
  <c r="I227" i="116"/>
  <c r="Q227" i="116"/>
  <c r="R227" i="116"/>
  <c r="T227" i="116"/>
  <c r="U227" i="116"/>
  <c r="V227" i="116"/>
  <c r="W227" i="116"/>
  <c r="X227" i="116"/>
  <c r="Y227" i="116"/>
  <c r="AA227" i="116"/>
  <c r="AE227" i="116"/>
  <c r="AG227" i="116"/>
  <c r="AH227" i="116"/>
  <c r="AI227" i="116"/>
  <c r="AJ227" i="116"/>
  <c r="AK227" i="116"/>
  <c r="AL227" i="116"/>
  <c r="AM227" i="116"/>
  <c r="AN227" i="116"/>
  <c r="AO227" i="116"/>
  <c r="AP227" i="116"/>
  <c r="AQ227" i="116"/>
  <c r="AR227" i="116"/>
  <c r="AS227" i="116"/>
  <c r="AT227" i="116"/>
  <c r="AU227" i="116"/>
  <c r="AV227" i="116"/>
  <c r="AW227" i="116"/>
  <c r="AX227" i="116"/>
  <c r="BL227" i="116"/>
  <c r="BO227" i="116"/>
  <c r="BR227" i="116"/>
  <c r="BU227" i="116"/>
  <c r="BX227" i="116"/>
  <c r="CA227" i="116"/>
  <c r="CD227" i="116"/>
  <c r="CG227" i="116"/>
  <c r="CJ227" i="116"/>
  <c r="CT227" i="116"/>
  <c r="CY227" i="116"/>
  <c r="DM227" i="116"/>
  <c r="DN227" i="116"/>
  <c r="DO227" i="116"/>
  <c r="DP227" i="116"/>
  <c r="DQ227" i="116"/>
  <c r="DR227" i="116"/>
  <c r="A228" i="116"/>
  <c r="I228" i="116"/>
  <c r="Q228" i="116"/>
  <c r="R228" i="116"/>
  <c r="T228" i="116"/>
  <c r="U228" i="116"/>
  <c r="V228" i="116"/>
  <c r="W228" i="116"/>
  <c r="X228" i="116"/>
  <c r="Y228" i="116"/>
  <c r="AA228" i="116"/>
  <c r="AE228" i="116"/>
  <c r="AG228" i="116"/>
  <c r="AH228" i="116"/>
  <c r="AI228" i="116"/>
  <c r="AJ228" i="116"/>
  <c r="AK228" i="116"/>
  <c r="AL228" i="116"/>
  <c r="AM228" i="116"/>
  <c r="AN228" i="116"/>
  <c r="AO228" i="116"/>
  <c r="AP228" i="116"/>
  <c r="AQ228" i="116"/>
  <c r="AR228" i="116"/>
  <c r="AS228" i="116"/>
  <c r="AT228" i="116"/>
  <c r="AU228" i="116"/>
  <c r="AV228" i="116"/>
  <c r="AW228" i="116"/>
  <c r="AX228" i="116"/>
  <c r="BL228" i="116"/>
  <c r="BO228" i="116"/>
  <c r="BR228" i="116"/>
  <c r="BU228" i="116"/>
  <c r="BX228" i="116"/>
  <c r="CA228" i="116"/>
  <c r="CD228" i="116"/>
  <c r="CG228" i="116"/>
  <c r="CJ228" i="116"/>
  <c r="CT228" i="116"/>
  <c r="CY228" i="116"/>
  <c r="DM228" i="116"/>
  <c r="DN228" i="116"/>
  <c r="DO228" i="116"/>
  <c r="DP228" i="116"/>
  <c r="DQ228" i="116"/>
  <c r="DR228" i="116"/>
  <c r="A229" i="116"/>
  <c r="I229" i="116"/>
  <c r="Q229" i="116"/>
  <c r="R229" i="116"/>
  <c r="T229" i="116"/>
  <c r="U229" i="116"/>
  <c r="V229" i="116"/>
  <c r="W229" i="116"/>
  <c r="X229" i="116"/>
  <c r="Y229" i="116"/>
  <c r="AA229" i="116"/>
  <c r="AE229" i="116"/>
  <c r="AG229" i="116"/>
  <c r="AH229" i="116"/>
  <c r="AI229" i="116"/>
  <c r="AJ229" i="116"/>
  <c r="AK229" i="116"/>
  <c r="AL229" i="116"/>
  <c r="AM229" i="116"/>
  <c r="AN229" i="116"/>
  <c r="AO229" i="116"/>
  <c r="AP229" i="116"/>
  <c r="AQ229" i="116"/>
  <c r="AR229" i="116"/>
  <c r="AS229" i="116"/>
  <c r="AT229" i="116"/>
  <c r="AU229" i="116"/>
  <c r="AV229" i="116"/>
  <c r="AW229" i="116"/>
  <c r="AX229" i="116"/>
  <c r="BL229" i="116"/>
  <c r="BO229" i="116"/>
  <c r="BR229" i="116"/>
  <c r="BU229" i="116"/>
  <c r="BX229" i="116"/>
  <c r="CA229" i="116"/>
  <c r="CD229" i="116"/>
  <c r="CG229" i="116"/>
  <c r="CJ229" i="116"/>
  <c r="CT229" i="116"/>
  <c r="CY229" i="116"/>
  <c r="DM229" i="116"/>
  <c r="DN229" i="116"/>
  <c r="DO229" i="116"/>
  <c r="DP229" i="116"/>
  <c r="DQ229" i="116"/>
  <c r="DR229" i="116"/>
  <c r="A230" i="116"/>
  <c r="I230" i="116"/>
  <c r="Q230" i="116"/>
  <c r="R230" i="116"/>
  <c r="T230" i="116"/>
  <c r="U230" i="116"/>
  <c r="V230" i="116"/>
  <c r="W230" i="116"/>
  <c r="X230" i="116"/>
  <c r="Y230" i="116"/>
  <c r="AA230" i="116"/>
  <c r="AE230" i="116"/>
  <c r="AG230" i="116"/>
  <c r="AH230" i="116"/>
  <c r="AI230" i="116"/>
  <c r="AJ230" i="116"/>
  <c r="AK230" i="116"/>
  <c r="AL230" i="116"/>
  <c r="AM230" i="116"/>
  <c r="AN230" i="116"/>
  <c r="AO230" i="116"/>
  <c r="AP230" i="116"/>
  <c r="AQ230" i="116"/>
  <c r="AR230" i="116"/>
  <c r="AS230" i="116"/>
  <c r="AT230" i="116"/>
  <c r="AU230" i="116"/>
  <c r="AV230" i="116"/>
  <c r="AW230" i="116"/>
  <c r="AX230" i="116"/>
  <c r="BL230" i="116"/>
  <c r="BO230" i="116"/>
  <c r="BR230" i="116"/>
  <c r="BU230" i="116"/>
  <c r="BX230" i="116"/>
  <c r="CA230" i="116"/>
  <c r="CD230" i="116"/>
  <c r="CG230" i="116"/>
  <c r="CJ230" i="116"/>
  <c r="CT230" i="116"/>
  <c r="CY230" i="116"/>
  <c r="DM230" i="116"/>
  <c r="DN230" i="116"/>
  <c r="DO230" i="116"/>
  <c r="DP230" i="116"/>
  <c r="DQ230" i="116"/>
  <c r="DR230" i="116"/>
  <c r="A231" i="116"/>
  <c r="I231" i="116"/>
  <c r="Q231" i="116"/>
  <c r="R231" i="116"/>
  <c r="T231" i="116"/>
  <c r="U231" i="116"/>
  <c r="V231" i="116"/>
  <c r="W231" i="116"/>
  <c r="X231" i="116"/>
  <c r="Y231" i="116"/>
  <c r="AA231" i="116"/>
  <c r="AE231" i="116"/>
  <c r="AG231" i="116"/>
  <c r="AH231" i="116"/>
  <c r="AI231" i="116"/>
  <c r="AJ231" i="116"/>
  <c r="AK231" i="116"/>
  <c r="AL231" i="116"/>
  <c r="AM231" i="116"/>
  <c r="AN231" i="116"/>
  <c r="AO231" i="116"/>
  <c r="AP231" i="116"/>
  <c r="AQ231" i="116"/>
  <c r="AR231" i="116"/>
  <c r="AS231" i="116"/>
  <c r="AT231" i="116"/>
  <c r="AU231" i="116"/>
  <c r="AV231" i="116"/>
  <c r="AW231" i="116"/>
  <c r="AX231" i="116"/>
  <c r="BL231" i="116"/>
  <c r="BO231" i="116"/>
  <c r="BR231" i="116"/>
  <c r="BU231" i="116"/>
  <c r="BX231" i="116"/>
  <c r="CA231" i="116"/>
  <c r="CD231" i="116"/>
  <c r="CG231" i="116"/>
  <c r="CJ231" i="116"/>
  <c r="CT231" i="116"/>
  <c r="CY231" i="116"/>
  <c r="DM231" i="116"/>
  <c r="DN231" i="116"/>
  <c r="DO231" i="116"/>
  <c r="DP231" i="116"/>
  <c r="DQ231" i="116"/>
  <c r="DR231" i="116"/>
  <c r="A232" i="116"/>
  <c r="I232" i="116"/>
  <c r="Q232" i="116"/>
  <c r="R232" i="116"/>
  <c r="T232" i="116"/>
  <c r="U232" i="116"/>
  <c r="V232" i="116"/>
  <c r="W232" i="116"/>
  <c r="X232" i="116"/>
  <c r="Y232" i="116"/>
  <c r="AA232" i="116"/>
  <c r="AE232" i="116"/>
  <c r="AG232" i="116"/>
  <c r="AH232" i="116"/>
  <c r="AI232" i="116"/>
  <c r="AJ232" i="116"/>
  <c r="AK232" i="116"/>
  <c r="AL232" i="116"/>
  <c r="AM232" i="116"/>
  <c r="AN232" i="116"/>
  <c r="AO232" i="116"/>
  <c r="AP232" i="116"/>
  <c r="AQ232" i="116"/>
  <c r="AR232" i="116"/>
  <c r="AS232" i="116"/>
  <c r="AT232" i="116"/>
  <c r="AU232" i="116"/>
  <c r="AV232" i="116"/>
  <c r="AW232" i="116"/>
  <c r="AX232" i="116"/>
  <c r="BL232" i="116"/>
  <c r="BO232" i="116"/>
  <c r="BR232" i="116"/>
  <c r="BU232" i="116"/>
  <c r="BX232" i="116"/>
  <c r="CA232" i="116"/>
  <c r="CD232" i="116"/>
  <c r="CG232" i="116"/>
  <c r="CJ232" i="116"/>
  <c r="CT232" i="116"/>
  <c r="CY232" i="116"/>
  <c r="DM232" i="116"/>
  <c r="DN232" i="116"/>
  <c r="DO232" i="116"/>
  <c r="DP232" i="116"/>
  <c r="DQ232" i="116"/>
  <c r="DR232" i="116"/>
  <c r="A233" i="116"/>
  <c r="I233" i="116"/>
  <c r="Q233" i="116"/>
  <c r="R233" i="116"/>
  <c r="T233" i="116"/>
  <c r="U233" i="116"/>
  <c r="V233" i="116"/>
  <c r="W233" i="116"/>
  <c r="X233" i="116"/>
  <c r="Y233" i="116"/>
  <c r="AA233" i="116"/>
  <c r="AE233" i="116"/>
  <c r="AG233" i="116"/>
  <c r="AH233" i="116"/>
  <c r="AI233" i="116"/>
  <c r="AJ233" i="116"/>
  <c r="AK233" i="116"/>
  <c r="AL233" i="116"/>
  <c r="AM233" i="116"/>
  <c r="AN233" i="116"/>
  <c r="AO233" i="116"/>
  <c r="AP233" i="116"/>
  <c r="AQ233" i="116"/>
  <c r="AR233" i="116"/>
  <c r="AS233" i="116"/>
  <c r="AT233" i="116"/>
  <c r="AU233" i="116"/>
  <c r="AV233" i="116"/>
  <c r="AW233" i="116"/>
  <c r="AX233" i="116"/>
  <c r="BL233" i="116"/>
  <c r="BO233" i="116"/>
  <c r="BR233" i="116"/>
  <c r="BU233" i="116"/>
  <c r="BX233" i="116"/>
  <c r="CA233" i="116"/>
  <c r="CD233" i="116"/>
  <c r="CG233" i="116"/>
  <c r="CJ233" i="116"/>
  <c r="CT233" i="116"/>
  <c r="CY233" i="116"/>
  <c r="DM233" i="116"/>
  <c r="DN233" i="116"/>
  <c r="DO233" i="116"/>
  <c r="DP233" i="116"/>
  <c r="DQ233" i="116"/>
  <c r="DR233" i="116"/>
  <c r="A234" i="116"/>
  <c r="I234" i="116"/>
  <c r="Q234" i="116"/>
  <c r="R234" i="116"/>
  <c r="T234" i="116"/>
  <c r="U234" i="116"/>
  <c r="V234" i="116"/>
  <c r="W234" i="116"/>
  <c r="X234" i="116"/>
  <c r="Y234" i="116"/>
  <c r="AA234" i="116"/>
  <c r="AE234" i="116"/>
  <c r="AG234" i="116"/>
  <c r="AH234" i="116"/>
  <c r="AI234" i="116"/>
  <c r="AJ234" i="116"/>
  <c r="AK234" i="116"/>
  <c r="AL234" i="116"/>
  <c r="AM234" i="116"/>
  <c r="AN234" i="116"/>
  <c r="AO234" i="116"/>
  <c r="AP234" i="116"/>
  <c r="AQ234" i="116"/>
  <c r="AR234" i="116"/>
  <c r="AS234" i="116"/>
  <c r="AT234" i="116"/>
  <c r="AU234" i="116"/>
  <c r="AV234" i="116"/>
  <c r="AW234" i="116"/>
  <c r="AX234" i="116"/>
  <c r="BL234" i="116"/>
  <c r="BO234" i="116"/>
  <c r="BR234" i="116"/>
  <c r="BU234" i="116"/>
  <c r="BX234" i="116"/>
  <c r="CA234" i="116"/>
  <c r="CD234" i="116"/>
  <c r="CG234" i="116"/>
  <c r="CJ234" i="116"/>
  <c r="CT234" i="116"/>
  <c r="CY234" i="116"/>
  <c r="DM234" i="116"/>
  <c r="DN234" i="116"/>
  <c r="DO234" i="116"/>
  <c r="DP234" i="116"/>
  <c r="DQ234" i="116"/>
  <c r="DR234" i="116"/>
  <c r="A235" i="116"/>
  <c r="I235" i="116"/>
  <c r="Q235" i="116"/>
  <c r="R235" i="116"/>
  <c r="T235" i="116"/>
  <c r="U235" i="116"/>
  <c r="V235" i="116"/>
  <c r="W235" i="116"/>
  <c r="X235" i="116"/>
  <c r="Y235" i="116"/>
  <c r="AA235" i="116"/>
  <c r="AE235" i="116"/>
  <c r="AG235" i="116"/>
  <c r="AH235" i="116"/>
  <c r="AI235" i="116"/>
  <c r="AJ235" i="116"/>
  <c r="AK235" i="116"/>
  <c r="AL235" i="116"/>
  <c r="AM235" i="116"/>
  <c r="AN235" i="116"/>
  <c r="AO235" i="116"/>
  <c r="AP235" i="116"/>
  <c r="AQ235" i="116"/>
  <c r="AR235" i="116"/>
  <c r="AS235" i="116"/>
  <c r="AT235" i="116"/>
  <c r="AU235" i="116"/>
  <c r="AV235" i="116"/>
  <c r="AW235" i="116"/>
  <c r="AX235" i="116"/>
  <c r="BL235" i="116"/>
  <c r="BO235" i="116"/>
  <c r="BR235" i="116"/>
  <c r="BU235" i="116"/>
  <c r="BX235" i="116"/>
  <c r="CA235" i="116"/>
  <c r="CD235" i="116"/>
  <c r="CG235" i="116"/>
  <c r="CJ235" i="116"/>
  <c r="CT235" i="116"/>
  <c r="CY235" i="116"/>
  <c r="DM235" i="116"/>
  <c r="DN235" i="116"/>
  <c r="DO235" i="116"/>
  <c r="DP235" i="116"/>
  <c r="DQ235" i="116"/>
  <c r="DR235" i="116"/>
  <c r="A236" i="116"/>
  <c r="I236" i="116"/>
  <c r="Q236" i="116"/>
  <c r="R236" i="116"/>
  <c r="T236" i="116"/>
  <c r="U236" i="116"/>
  <c r="V236" i="116"/>
  <c r="W236" i="116"/>
  <c r="X236" i="116"/>
  <c r="Y236" i="116"/>
  <c r="AA236" i="116"/>
  <c r="AE236" i="116"/>
  <c r="AG236" i="116"/>
  <c r="AH236" i="116"/>
  <c r="AI236" i="116"/>
  <c r="AJ236" i="116"/>
  <c r="AK236" i="116"/>
  <c r="AL236" i="116"/>
  <c r="AM236" i="116"/>
  <c r="AN236" i="116"/>
  <c r="AO236" i="116"/>
  <c r="AP236" i="116"/>
  <c r="AQ236" i="116"/>
  <c r="AR236" i="116"/>
  <c r="AS236" i="116"/>
  <c r="AT236" i="116"/>
  <c r="AU236" i="116"/>
  <c r="AV236" i="116"/>
  <c r="AW236" i="116"/>
  <c r="AX236" i="116"/>
  <c r="BL236" i="116"/>
  <c r="BO236" i="116"/>
  <c r="BR236" i="116"/>
  <c r="BU236" i="116"/>
  <c r="BX236" i="116"/>
  <c r="CA236" i="116"/>
  <c r="CD236" i="116"/>
  <c r="CG236" i="116"/>
  <c r="CJ236" i="116"/>
  <c r="CT236" i="116"/>
  <c r="CY236" i="116"/>
  <c r="DM236" i="116"/>
  <c r="DN236" i="116"/>
  <c r="DO236" i="116"/>
  <c r="DP236" i="116"/>
  <c r="DQ236" i="116"/>
  <c r="DR236" i="116"/>
  <c r="A237" i="116"/>
  <c r="I237" i="116"/>
  <c r="Q237" i="116"/>
  <c r="R237" i="116"/>
  <c r="T237" i="116"/>
  <c r="U237" i="116"/>
  <c r="V237" i="116"/>
  <c r="W237" i="116"/>
  <c r="X237" i="116"/>
  <c r="Y237" i="116"/>
  <c r="AA237" i="116"/>
  <c r="AE237" i="116"/>
  <c r="AG237" i="116"/>
  <c r="AH237" i="116"/>
  <c r="AI237" i="116"/>
  <c r="AJ237" i="116"/>
  <c r="AK237" i="116"/>
  <c r="AL237" i="116"/>
  <c r="AM237" i="116"/>
  <c r="AN237" i="116"/>
  <c r="AO237" i="116"/>
  <c r="AP237" i="116"/>
  <c r="AQ237" i="116"/>
  <c r="AR237" i="116"/>
  <c r="AS237" i="116"/>
  <c r="AT237" i="116"/>
  <c r="AU237" i="116"/>
  <c r="AV237" i="116"/>
  <c r="AW237" i="116"/>
  <c r="AX237" i="116"/>
  <c r="BL237" i="116"/>
  <c r="BO237" i="116"/>
  <c r="BR237" i="116"/>
  <c r="BU237" i="116"/>
  <c r="BX237" i="116"/>
  <c r="CA237" i="116"/>
  <c r="CD237" i="116"/>
  <c r="CG237" i="116"/>
  <c r="CJ237" i="116"/>
  <c r="CT237" i="116"/>
  <c r="CY237" i="116"/>
  <c r="DM237" i="116"/>
  <c r="DN237" i="116"/>
  <c r="DO237" i="116"/>
  <c r="DP237" i="116"/>
  <c r="DQ237" i="116"/>
  <c r="DR237" i="116"/>
  <c r="A238" i="116"/>
  <c r="I238" i="116"/>
  <c r="Q238" i="116"/>
  <c r="R238" i="116"/>
  <c r="T238" i="116"/>
  <c r="U238" i="116"/>
  <c r="V238" i="116"/>
  <c r="W238" i="116"/>
  <c r="X238" i="116"/>
  <c r="Y238" i="116"/>
  <c r="AA238" i="116"/>
  <c r="AE238" i="116"/>
  <c r="AG238" i="116"/>
  <c r="AH238" i="116"/>
  <c r="AI238" i="116"/>
  <c r="AJ238" i="116"/>
  <c r="AK238" i="116"/>
  <c r="AL238" i="116"/>
  <c r="AM238" i="116"/>
  <c r="AN238" i="116"/>
  <c r="AO238" i="116"/>
  <c r="AP238" i="116"/>
  <c r="AQ238" i="116"/>
  <c r="AR238" i="116"/>
  <c r="AS238" i="116"/>
  <c r="AT238" i="116"/>
  <c r="AU238" i="116"/>
  <c r="AV238" i="116"/>
  <c r="AW238" i="116"/>
  <c r="AX238" i="116"/>
  <c r="BL238" i="116"/>
  <c r="BO238" i="116"/>
  <c r="BR238" i="116"/>
  <c r="BU238" i="116"/>
  <c r="BX238" i="116"/>
  <c r="CA238" i="116"/>
  <c r="CD238" i="116"/>
  <c r="CG238" i="116"/>
  <c r="CJ238" i="116"/>
  <c r="CT238" i="116"/>
  <c r="CY238" i="116"/>
  <c r="DM238" i="116"/>
  <c r="DN238" i="116"/>
  <c r="DO238" i="116"/>
  <c r="DP238" i="116"/>
  <c r="DQ238" i="116"/>
  <c r="DR238" i="116"/>
  <c r="A239" i="116"/>
  <c r="I239" i="116"/>
  <c r="Q239" i="116"/>
  <c r="R239" i="116"/>
  <c r="T239" i="116"/>
  <c r="U239" i="116"/>
  <c r="V239" i="116"/>
  <c r="W239" i="116"/>
  <c r="X239" i="116"/>
  <c r="Y239" i="116"/>
  <c r="AA239" i="116"/>
  <c r="AE239" i="116"/>
  <c r="AG239" i="116"/>
  <c r="AH239" i="116"/>
  <c r="AI239" i="116"/>
  <c r="AJ239" i="116"/>
  <c r="AK239" i="116"/>
  <c r="AL239" i="116"/>
  <c r="AM239" i="116"/>
  <c r="AN239" i="116"/>
  <c r="AO239" i="116"/>
  <c r="AP239" i="116"/>
  <c r="AQ239" i="116"/>
  <c r="AR239" i="116"/>
  <c r="AS239" i="116"/>
  <c r="AT239" i="116"/>
  <c r="AU239" i="116"/>
  <c r="AV239" i="116"/>
  <c r="AW239" i="116"/>
  <c r="AX239" i="116"/>
  <c r="BL239" i="116"/>
  <c r="BO239" i="116"/>
  <c r="BR239" i="116"/>
  <c r="BU239" i="116"/>
  <c r="BX239" i="116"/>
  <c r="CA239" i="116"/>
  <c r="CD239" i="116"/>
  <c r="CG239" i="116"/>
  <c r="CJ239" i="116"/>
  <c r="CT239" i="116"/>
  <c r="CY239" i="116"/>
  <c r="DM239" i="116"/>
  <c r="DN239" i="116"/>
  <c r="DO239" i="116"/>
  <c r="DP239" i="116"/>
  <c r="DQ239" i="116"/>
  <c r="DR239" i="116"/>
  <c r="A240" i="116"/>
  <c r="I240" i="116"/>
  <c r="Q240" i="116"/>
  <c r="R240" i="116"/>
  <c r="T240" i="116"/>
  <c r="U240" i="116"/>
  <c r="V240" i="116"/>
  <c r="W240" i="116"/>
  <c r="X240" i="116"/>
  <c r="Y240" i="116"/>
  <c r="AA240" i="116"/>
  <c r="AE240" i="116"/>
  <c r="AG240" i="116"/>
  <c r="AH240" i="116"/>
  <c r="AI240" i="116"/>
  <c r="AJ240" i="116"/>
  <c r="AK240" i="116"/>
  <c r="AL240" i="116"/>
  <c r="AM240" i="116"/>
  <c r="AN240" i="116"/>
  <c r="AO240" i="116"/>
  <c r="AP240" i="116"/>
  <c r="AQ240" i="116"/>
  <c r="AR240" i="116"/>
  <c r="AS240" i="116"/>
  <c r="AT240" i="116"/>
  <c r="AU240" i="116"/>
  <c r="AV240" i="116"/>
  <c r="AW240" i="116"/>
  <c r="AX240" i="116"/>
  <c r="BL240" i="116"/>
  <c r="BO240" i="116"/>
  <c r="BR240" i="116"/>
  <c r="BU240" i="116"/>
  <c r="BX240" i="116"/>
  <c r="CA240" i="116"/>
  <c r="CD240" i="116"/>
  <c r="CG240" i="116"/>
  <c r="CJ240" i="116"/>
  <c r="CT240" i="116"/>
  <c r="CY240" i="116"/>
  <c r="DM240" i="116"/>
  <c r="DN240" i="116"/>
  <c r="DO240" i="116"/>
  <c r="DP240" i="116"/>
  <c r="DQ240" i="116"/>
  <c r="DR240" i="116"/>
  <c r="A241" i="116"/>
  <c r="I241" i="116"/>
  <c r="Q241" i="116"/>
  <c r="R241" i="116"/>
  <c r="T241" i="116"/>
  <c r="U241" i="116"/>
  <c r="V241" i="116"/>
  <c r="W241" i="116"/>
  <c r="X241" i="116"/>
  <c r="Y241" i="116"/>
  <c r="AA241" i="116"/>
  <c r="AE241" i="116"/>
  <c r="AG241" i="116"/>
  <c r="AH241" i="116"/>
  <c r="AI241" i="116"/>
  <c r="AJ241" i="116"/>
  <c r="AK241" i="116"/>
  <c r="AL241" i="116"/>
  <c r="AM241" i="116"/>
  <c r="AN241" i="116"/>
  <c r="AO241" i="116"/>
  <c r="AP241" i="116"/>
  <c r="AQ241" i="116"/>
  <c r="AR241" i="116"/>
  <c r="AS241" i="116"/>
  <c r="AT241" i="116"/>
  <c r="AU241" i="116"/>
  <c r="AV241" i="116"/>
  <c r="AW241" i="116"/>
  <c r="AX241" i="116"/>
  <c r="BL241" i="116"/>
  <c r="BO241" i="116"/>
  <c r="BR241" i="116"/>
  <c r="BU241" i="116"/>
  <c r="BX241" i="116"/>
  <c r="CA241" i="116"/>
  <c r="CD241" i="116"/>
  <c r="CG241" i="116"/>
  <c r="CJ241" i="116"/>
  <c r="CT241" i="116"/>
  <c r="CY241" i="116"/>
  <c r="DM241" i="116"/>
  <c r="DN241" i="116"/>
  <c r="DO241" i="116"/>
  <c r="DP241" i="116"/>
  <c r="DQ241" i="116"/>
  <c r="DR241" i="116"/>
  <c r="A242" i="116"/>
  <c r="I242" i="116"/>
  <c r="Q242" i="116"/>
  <c r="R242" i="116"/>
  <c r="T242" i="116"/>
  <c r="U242" i="116"/>
  <c r="V242" i="116"/>
  <c r="W242" i="116"/>
  <c r="X242" i="116"/>
  <c r="Y242" i="116"/>
  <c r="AA242" i="116"/>
  <c r="AE242" i="116"/>
  <c r="AG242" i="116"/>
  <c r="AH242" i="116"/>
  <c r="AI242" i="116"/>
  <c r="AJ242" i="116"/>
  <c r="AK242" i="116"/>
  <c r="AL242" i="116"/>
  <c r="AM242" i="116"/>
  <c r="AN242" i="116"/>
  <c r="AO242" i="116"/>
  <c r="AP242" i="116"/>
  <c r="AQ242" i="116"/>
  <c r="AR242" i="116"/>
  <c r="AS242" i="116"/>
  <c r="AT242" i="116"/>
  <c r="AU242" i="116"/>
  <c r="AV242" i="116"/>
  <c r="AW242" i="116"/>
  <c r="AX242" i="116"/>
  <c r="BL242" i="116"/>
  <c r="BO242" i="116"/>
  <c r="BR242" i="116"/>
  <c r="BU242" i="116"/>
  <c r="BX242" i="116"/>
  <c r="CA242" i="116"/>
  <c r="CD242" i="116"/>
  <c r="CG242" i="116"/>
  <c r="CJ242" i="116"/>
  <c r="CT242" i="116"/>
  <c r="CY242" i="116"/>
  <c r="DM242" i="116"/>
  <c r="DN242" i="116"/>
  <c r="DO242" i="116"/>
  <c r="DP242" i="116"/>
  <c r="DQ242" i="116"/>
  <c r="DR242" i="116"/>
  <c r="A243" i="116"/>
  <c r="I243" i="116"/>
  <c r="Q243" i="116"/>
  <c r="R243" i="116"/>
  <c r="T243" i="116"/>
  <c r="U243" i="116"/>
  <c r="V243" i="116"/>
  <c r="W243" i="116"/>
  <c r="X243" i="116"/>
  <c r="Y243" i="116"/>
  <c r="AA243" i="116"/>
  <c r="AE243" i="116"/>
  <c r="AG243" i="116"/>
  <c r="AH243" i="116"/>
  <c r="AI243" i="116"/>
  <c r="AJ243" i="116"/>
  <c r="AK243" i="116"/>
  <c r="AL243" i="116"/>
  <c r="AM243" i="116"/>
  <c r="AN243" i="116"/>
  <c r="AO243" i="116"/>
  <c r="AP243" i="116"/>
  <c r="AQ243" i="116"/>
  <c r="AR243" i="116"/>
  <c r="AS243" i="116"/>
  <c r="AT243" i="116"/>
  <c r="AU243" i="116"/>
  <c r="AV243" i="116"/>
  <c r="AW243" i="116"/>
  <c r="AX243" i="116"/>
  <c r="BL243" i="116"/>
  <c r="BO243" i="116"/>
  <c r="BR243" i="116"/>
  <c r="BU243" i="116"/>
  <c r="BX243" i="116"/>
  <c r="CA243" i="116"/>
  <c r="CD243" i="116"/>
  <c r="CG243" i="116"/>
  <c r="CJ243" i="116"/>
  <c r="CT243" i="116"/>
  <c r="CY243" i="116"/>
  <c r="DM243" i="116"/>
  <c r="DN243" i="116"/>
  <c r="DO243" i="116"/>
  <c r="DP243" i="116"/>
  <c r="DQ243" i="116"/>
  <c r="DR243" i="116"/>
  <c r="A244" i="116"/>
  <c r="I244" i="116"/>
  <c r="Q244" i="116"/>
  <c r="R244" i="116"/>
  <c r="T244" i="116"/>
  <c r="U244" i="116"/>
  <c r="V244" i="116"/>
  <c r="W244" i="116"/>
  <c r="X244" i="116"/>
  <c r="Y244" i="116"/>
  <c r="AA244" i="116"/>
  <c r="AE244" i="116"/>
  <c r="AG244" i="116"/>
  <c r="AH244" i="116"/>
  <c r="AI244" i="116"/>
  <c r="AJ244" i="116"/>
  <c r="AK244" i="116"/>
  <c r="AL244" i="116"/>
  <c r="AM244" i="116"/>
  <c r="AN244" i="116"/>
  <c r="AO244" i="116"/>
  <c r="AP244" i="116"/>
  <c r="AQ244" i="116"/>
  <c r="AR244" i="116"/>
  <c r="AS244" i="116"/>
  <c r="AT244" i="116"/>
  <c r="AU244" i="116"/>
  <c r="AV244" i="116"/>
  <c r="AW244" i="116"/>
  <c r="AX244" i="116"/>
  <c r="BL244" i="116"/>
  <c r="BO244" i="116"/>
  <c r="BR244" i="116"/>
  <c r="BU244" i="116"/>
  <c r="BX244" i="116"/>
  <c r="CA244" i="116"/>
  <c r="CD244" i="116"/>
  <c r="CG244" i="116"/>
  <c r="CJ244" i="116"/>
  <c r="CT244" i="116"/>
  <c r="CY244" i="116"/>
  <c r="DM244" i="116"/>
  <c r="DN244" i="116"/>
  <c r="DO244" i="116"/>
  <c r="DP244" i="116"/>
  <c r="DQ244" i="116"/>
  <c r="DR244" i="116"/>
  <c r="A245" i="116"/>
  <c r="I245" i="116"/>
  <c r="Q245" i="116"/>
  <c r="R245" i="116"/>
  <c r="T245" i="116"/>
  <c r="U245" i="116"/>
  <c r="V245" i="116"/>
  <c r="W245" i="116"/>
  <c r="X245" i="116"/>
  <c r="Y245" i="116"/>
  <c r="AA245" i="116"/>
  <c r="AE245" i="116"/>
  <c r="AG245" i="116"/>
  <c r="AH245" i="116"/>
  <c r="AI245" i="116"/>
  <c r="AJ245" i="116"/>
  <c r="AK245" i="116"/>
  <c r="AL245" i="116"/>
  <c r="AM245" i="116"/>
  <c r="AN245" i="116"/>
  <c r="AO245" i="116"/>
  <c r="AP245" i="116"/>
  <c r="AQ245" i="116"/>
  <c r="AR245" i="116"/>
  <c r="AS245" i="116"/>
  <c r="AT245" i="116"/>
  <c r="AU245" i="116"/>
  <c r="AV245" i="116"/>
  <c r="AW245" i="116"/>
  <c r="AX245" i="116"/>
  <c r="BL245" i="116"/>
  <c r="BO245" i="116"/>
  <c r="BR245" i="116"/>
  <c r="BU245" i="116"/>
  <c r="BX245" i="116"/>
  <c r="CA245" i="116"/>
  <c r="CD245" i="116"/>
  <c r="CG245" i="116"/>
  <c r="CJ245" i="116"/>
  <c r="CT245" i="116"/>
  <c r="CY245" i="116"/>
  <c r="DM245" i="116"/>
  <c r="DN245" i="116"/>
  <c r="DO245" i="116"/>
  <c r="DP245" i="116"/>
  <c r="DQ245" i="116"/>
  <c r="DR245" i="116"/>
  <c r="A246" i="116"/>
  <c r="I246" i="116"/>
  <c r="Q246" i="116"/>
  <c r="R246" i="116"/>
  <c r="T246" i="116"/>
  <c r="U246" i="116"/>
  <c r="V246" i="116"/>
  <c r="W246" i="116"/>
  <c r="X246" i="116"/>
  <c r="Y246" i="116"/>
  <c r="AA246" i="116"/>
  <c r="AE246" i="116"/>
  <c r="AG246" i="116"/>
  <c r="AH246" i="116"/>
  <c r="AI246" i="116"/>
  <c r="AJ246" i="116"/>
  <c r="AK246" i="116"/>
  <c r="AL246" i="116"/>
  <c r="AM246" i="116"/>
  <c r="AN246" i="116"/>
  <c r="AO246" i="116"/>
  <c r="AP246" i="116"/>
  <c r="AQ246" i="116"/>
  <c r="AR246" i="116"/>
  <c r="AS246" i="116"/>
  <c r="AT246" i="116"/>
  <c r="AU246" i="116"/>
  <c r="AV246" i="116"/>
  <c r="AW246" i="116"/>
  <c r="AX246" i="116"/>
  <c r="BL246" i="116"/>
  <c r="BO246" i="116"/>
  <c r="BR246" i="116"/>
  <c r="BU246" i="116"/>
  <c r="BX246" i="116"/>
  <c r="CA246" i="116"/>
  <c r="CD246" i="116"/>
  <c r="CG246" i="116"/>
  <c r="CJ246" i="116"/>
  <c r="CT246" i="116"/>
  <c r="CY246" i="116"/>
  <c r="DM246" i="116"/>
  <c r="DN246" i="116"/>
  <c r="DO246" i="116"/>
  <c r="DP246" i="116"/>
  <c r="DQ246" i="116"/>
  <c r="DR246" i="116"/>
  <c r="A247" i="116"/>
  <c r="I247" i="116"/>
  <c r="Q247" i="116"/>
  <c r="R247" i="116"/>
  <c r="T247" i="116"/>
  <c r="U247" i="116"/>
  <c r="V247" i="116"/>
  <c r="W247" i="116"/>
  <c r="X247" i="116"/>
  <c r="Y247" i="116"/>
  <c r="AA247" i="116"/>
  <c r="AE247" i="116"/>
  <c r="AG247" i="116"/>
  <c r="AH247" i="116"/>
  <c r="AI247" i="116"/>
  <c r="AJ247" i="116"/>
  <c r="AK247" i="116"/>
  <c r="AL247" i="116"/>
  <c r="AM247" i="116"/>
  <c r="AN247" i="116"/>
  <c r="AO247" i="116"/>
  <c r="AP247" i="116"/>
  <c r="AQ247" i="116"/>
  <c r="AR247" i="116"/>
  <c r="AS247" i="116"/>
  <c r="AT247" i="116"/>
  <c r="AU247" i="116"/>
  <c r="AV247" i="116"/>
  <c r="AW247" i="116"/>
  <c r="AX247" i="116"/>
  <c r="BL247" i="116"/>
  <c r="BO247" i="116"/>
  <c r="BR247" i="116"/>
  <c r="BU247" i="116"/>
  <c r="BX247" i="116"/>
  <c r="CA247" i="116"/>
  <c r="CD247" i="116"/>
  <c r="CG247" i="116"/>
  <c r="CJ247" i="116"/>
  <c r="CT247" i="116"/>
  <c r="CY247" i="116"/>
  <c r="DM247" i="116"/>
  <c r="DN247" i="116"/>
  <c r="DO247" i="116"/>
  <c r="DP247" i="116"/>
  <c r="DQ247" i="116"/>
  <c r="DR247" i="116"/>
  <c r="A248" i="116"/>
  <c r="I248" i="116"/>
  <c r="Q248" i="116"/>
  <c r="R248" i="116"/>
  <c r="T248" i="116"/>
  <c r="U248" i="116"/>
  <c r="V248" i="116"/>
  <c r="W248" i="116"/>
  <c r="X248" i="116"/>
  <c r="Y248" i="116"/>
  <c r="AA248" i="116"/>
  <c r="AE248" i="116"/>
  <c r="AG248" i="116"/>
  <c r="AH248" i="116"/>
  <c r="AI248" i="116"/>
  <c r="AJ248" i="116"/>
  <c r="AK248" i="116"/>
  <c r="AL248" i="116"/>
  <c r="AM248" i="116"/>
  <c r="AN248" i="116"/>
  <c r="AO248" i="116"/>
  <c r="AP248" i="116"/>
  <c r="AQ248" i="116"/>
  <c r="AR248" i="116"/>
  <c r="AS248" i="116"/>
  <c r="AT248" i="116"/>
  <c r="AU248" i="116"/>
  <c r="AV248" i="116"/>
  <c r="AW248" i="116"/>
  <c r="AX248" i="116"/>
  <c r="BL248" i="116"/>
  <c r="BO248" i="116"/>
  <c r="BR248" i="116"/>
  <c r="BU248" i="116"/>
  <c r="BX248" i="116"/>
  <c r="CA248" i="116"/>
  <c r="CD248" i="116"/>
  <c r="CG248" i="116"/>
  <c r="CJ248" i="116"/>
  <c r="CT248" i="116"/>
  <c r="CY248" i="116"/>
  <c r="DM248" i="116"/>
  <c r="DN248" i="116"/>
  <c r="DO248" i="116"/>
  <c r="DP248" i="116"/>
  <c r="DQ248" i="116"/>
  <c r="DR248" i="116"/>
  <c r="A249" i="116"/>
  <c r="I249" i="116"/>
  <c r="Q249" i="116"/>
  <c r="R249" i="116"/>
  <c r="T249" i="116"/>
  <c r="U249" i="116"/>
  <c r="V249" i="116"/>
  <c r="W249" i="116"/>
  <c r="X249" i="116"/>
  <c r="Y249" i="116"/>
  <c r="AA249" i="116"/>
  <c r="AE249" i="116"/>
  <c r="AG249" i="116"/>
  <c r="AH249" i="116"/>
  <c r="AI249" i="116"/>
  <c r="AJ249" i="116"/>
  <c r="AK249" i="116"/>
  <c r="AL249" i="116"/>
  <c r="AM249" i="116"/>
  <c r="AN249" i="116"/>
  <c r="AO249" i="116"/>
  <c r="AP249" i="116"/>
  <c r="AQ249" i="116"/>
  <c r="AR249" i="116"/>
  <c r="AS249" i="116"/>
  <c r="AT249" i="116"/>
  <c r="AU249" i="116"/>
  <c r="AV249" i="116"/>
  <c r="AW249" i="116"/>
  <c r="AX249" i="116"/>
  <c r="BL249" i="116"/>
  <c r="BO249" i="116"/>
  <c r="BR249" i="116"/>
  <c r="BU249" i="116"/>
  <c r="BX249" i="116"/>
  <c r="CA249" i="116"/>
  <c r="CD249" i="116"/>
  <c r="CG249" i="116"/>
  <c r="CJ249" i="116"/>
  <c r="CT249" i="116"/>
  <c r="CY249" i="116"/>
  <c r="DM249" i="116"/>
  <c r="DN249" i="116"/>
  <c r="DO249" i="116"/>
  <c r="DP249" i="116"/>
  <c r="DQ249" i="116"/>
  <c r="DR249" i="116"/>
  <c r="A250" i="116"/>
  <c r="I250" i="116"/>
  <c r="Q250" i="116"/>
  <c r="R250" i="116"/>
  <c r="T250" i="116"/>
  <c r="U250" i="116"/>
  <c r="V250" i="116"/>
  <c r="W250" i="116"/>
  <c r="X250" i="116"/>
  <c r="Y250" i="116"/>
  <c r="AA250" i="116"/>
  <c r="AE250" i="116"/>
  <c r="AG250" i="116"/>
  <c r="AH250" i="116"/>
  <c r="AI250" i="116"/>
  <c r="AJ250" i="116"/>
  <c r="AK250" i="116"/>
  <c r="AL250" i="116"/>
  <c r="AM250" i="116"/>
  <c r="AN250" i="116"/>
  <c r="AO250" i="116"/>
  <c r="AP250" i="116"/>
  <c r="AQ250" i="116"/>
  <c r="AR250" i="116"/>
  <c r="AS250" i="116"/>
  <c r="AT250" i="116"/>
  <c r="AU250" i="116"/>
  <c r="AV250" i="116"/>
  <c r="AW250" i="116"/>
  <c r="AX250" i="116"/>
  <c r="BL250" i="116"/>
  <c r="BO250" i="116"/>
  <c r="BR250" i="116"/>
  <c r="BU250" i="116"/>
  <c r="BX250" i="116"/>
  <c r="CA250" i="116"/>
  <c r="CD250" i="116"/>
  <c r="CG250" i="116"/>
  <c r="CJ250" i="116"/>
  <c r="CT250" i="116"/>
  <c r="CY250" i="116"/>
  <c r="DM250" i="116"/>
  <c r="DN250" i="116"/>
  <c r="DO250" i="116"/>
  <c r="DP250" i="116"/>
  <c r="DQ250" i="116"/>
  <c r="DR250" i="116"/>
  <c r="A251" i="116"/>
  <c r="I251" i="116"/>
  <c r="Q251" i="116"/>
  <c r="R251" i="116"/>
  <c r="T251" i="116"/>
  <c r="U251" i="116"/>
  <c r="V251" i="116"/>
  <c r="W251" i="116"/>
  <c r="X251" i="116"/>
  <c r="Y251" i="116"/>
  <c r="AA251" i="116"/>
  <c r="AE251" i="116"/>
  <c r="AG251" i="116"/>
  <c r="AH251" i="116"/>
  <c r="AI251" i="116"/>
  <c r="AJ251" i="116"/>
  <c r="AK251" i="116"/>
  <c r="AL251" i="116"/>
  <c r="AM251" i="116"/>
  <c r="AN251" i="116"/>
  <c r="AO251" i="116"/>
  <c r="AP251" i="116"/>
  <c r="AQ251" i="116"/>
  <c r="AR251" i="116"/>
  <c r="AS251" i="116"/>
  <c r="AT251" i="116"/>
  <c r="AU251" i="116"/>
  <c r="AV251" i="116"/>
  <c r="AW251" i="116"/>
  <c r="AX251" i="116"/>
  <c r="BL251" i="116"/>
  <c r="BO251" i="116"/>
  <c r="BR251" i="116"/>
  <c r="BU251" i="116"/>
  <c r="BX251" i="116"/>
  <c r="CA251" i="116"/>
  <c r="CD251" i="116"/>
  <c r="CG251" i="116"/>
  <c r="CJ251" i="116"/>
  <c r="CT251" i="116"/>
  <c r="CY251" i="116"/>
  <c r="DM251" i="116"/>
  <c r="DN251" i="116"/>
  <c r="DO251" i="116"/>
  <c r="DP251" i="116"/>
  <c r="DQ251" i="116"/>
  <c r="DR251" i="116"/>
  <c r="A252" i="116"/>
  <c r="I252" i="116"/>
  <c r="Q252" i="116"/>
  <c r="R252" i="116"/>
  <c r="T252" i="116"/>
  <c r="U252" i="116"/>
  <c r="V252" i="116"/>
  <c r="W252" i="116"/>
  <c r="X252" i="116"/>
  <c r="Y252" i="116"/>
  <c r="AA252" i="116"/>
  <c r="AE252" i="116"/>
  <c r="AG252" i="116"/>
  <c r="AH252" i="116"/>
  <c r="AI252" i="116"/>
  <c r="AJ252" i="116"/>
  <c r="AK252" i="116"/>
  <c r="AL252" i="116"/>
  <c r="AM252" i="116"/>
  <c r="AN252" i="116"/>
  <c r="AO252" i="116"/>
  <c r="AP252" i="116"/>
  <c r="AQ252" i="116"/>
  <c r="AR252" i="116"/>
  <c r="AS252" i="116"/>
  <c r="AT252" i="116"/>
  <c r="AU252" i="116"/>
  <c r="AV252" i="116"/>
  <c r="AW252" i="116"/>
  <c r="AX252" i="116"/>
  <c r="BL252" i="116"/>
  <c r="BO252" i="116"/>
  <c r="BR252" i="116"/>
  <c r="BU252" i="116"/>
  <c r="BX252" i="116"/>
  <c r="CA252" i="116"/>
  <c r="CD252" i="116"/>
  <c r="CG252" i="116"/>
  <c r="CJ252" i="116"/>
  <c r="CT252" i="116"/>
  <c r="CY252" i="116"/>
  <c r="DM252" i="116"/>
  <c r="DN252" i="116"/>
  <c r="DO252" i="116"/>
  <c r="DP252" i="116"/>
  <c r="DQ252" i="116"/>
  <c r="DR252" i="116"/>
  <c r="A253" i="116"/>
  <c r="I253" i="116"/>
  <c r="Q253" i="116"/>
  <c r="R253" i="116"/>
  <c r="T253" i="116"/>
  <c r="U253" i="116"/>
  <c r="V253" i="116"/>
  <c r="W253" i="116"/>
  <c r="X253" i="116"/>
  <c r="Y253" i="116"/>
  <c r="AA253" i="116"/>
  <c r="AE253" i="116"/>
  <c r="AG253" i="116"/>
  <c r="AH253" i="116"/>
  <c r="AI253" i="116"/>
  <c r="AJ253" i="116"/>
  <c r="AK253" i="116"/>
  <c r="AL253" i="116"/>
  <c r="AM253" i="116"/>
  <c r="AN253" i="116"/>
  <c r="AO253" i="116"/>
  <c r="AP253" i="116"/>
  <c r="AQ253" i="116"/>
  <c r="AR253" i="116"/>
  <c r="AS253" i="116"/>
  <c r="AT253" i="116"/>
  <c r="AU253" i="116"/>
  <c r="AV253" i="116"/>
  <c r="AW253" i="116"/>
  <c r="AX253" i="116"/>
  <c r="BL253" i="116"/>
  <c r="BO253" i="116"/>
  <c r="BR253" i="116"/>
  <c r="BU253" i="116"/>
  <c r="BX253" i="116"/>
  <c r="CA253" i="116"/>
  <c r="CD253" i="116"/>
  <c r="CG253" i="116"/>
  <c r="CJ253" i="116"/>
  <c r="CT253" i="116"/>
  <c r="CY253" i="116"/>
  <c r="DM253" i="116"/>
  <c r="DN253" i="116"/>
  <c r="DO253" i="116"/>
  <c r="DP253" i="116"/>
  <c r="DQ253" i="116"/>
  <c r="DR253" i="116"/>
  <c r="A254" i="116"/>
  <c r="I254" i="116"/>
  <c r="Q254" i="116"/>
  <c r="R254" i="116"/>
  <c r="T254" i="116"/>
  <c r="U254" i="116"/>
  <c r="V254" i="116"/>
  <c r="W254" i="116"/>
  <c r="X254" i="116"/>
  <c r="Y254" i="116"/>
  <c r="AA254" i="116"/>
  <c r="AE254" i="116"/>
  <c r="AG254" i="116"/>
  <c r="AH254" i="116"/>
  <c r="AI254" i="116"/>
  <c r="AJ254" i="116"/>
  <c r="AK254" i="116"/>
  <c r="AL254" i="116"/>
  <c r="AM254" i="116"/>
  <c r="AN254" i="116"/>
  <c r="AO254" i="116"/>
  <c r="AP254" i="116"/>
  <c r="AQ254" i="116"/>
  <c r="AR254" i="116"/>
  <c r="AS254" i="116"/>
  <c r="AT254" i="116"/>
  <c r="AU254" i="116"/>
  <c r="AV254" i="116"/>
  <c r="AW254" i="116"/>
  <c r="AX254" i="116"/>
  <c r="BL254" i="116"/>
  <c r="BO254" i="116"/>
  <c r="BR254" i="116"/>
  <c r="BU254" i="116"/>
  <c r="BX254" i="116"/>
  <c r="CA254" i="116"/>
  <c r="CD254" i="116"/>
  <c r="CG254" i="116"/>
  <c r="CJ254" i="116"/>
  <c r="CT254" i="116"/>
  <c r="CY254" i="116"/>
  <c r="DM254" i="116"/>
  <c r="DN254" i="116"/>
  <c r="DO254" i="116"/>
  <c r="DP254" i="116"/>
  <c r="DQ254" i="116"/>
  <c r="DR254" i="116"/>
  <c r="A255" i="116"/>
  <c r="I255" i="116"/>
  <c r="Q255" i="116"/>
  <c r="R255" i="116"/>
  <c r="T255" i="116"/>
  <c r="U255" i="116"/>
  <c r="V255" i="116"/>
  <c r="W255" i="116"/>
  <c r="X255" i="116"/>
  <c r="Y255" i="116"/>
  <c r="AA255" i="116"/>
  <c r="AE255" i="116"/>
  <c r="AG255" i="116"/>
  <c r="AH255" i="116"/>
  <c r="AI255" i="116"/>
  <c r="AJ255" i="116"/>
  <c r="AK255" i="116"/>
  <c r="AL255" i="116"/>
  <c r="AM255" i="116"/>
  <c r="AN255" i="116"/>
  <c r="AO255" i="116"/>
  <c r="AP255" i="116"/>
  <c r="AQ255" i="116"/>
  <c r="AR255" i="116"/>
  <c r="AS255" i="116"/>
  <c r="AT255" i="116"/>
  <c r="AU255" i="116"/>
  <c r="AV255" i="116"/>
  <c r="AW255" i="116"/>
  <c r="AX255" i="116"/>
  <c r="BL255" i="116"/>
  <c r="BO255" i="116"/>
  <c r="BR255" i="116"/>
  <c r="BU255" i="116"/>
  <c r="BX255" i="116"/>
  <c r="CA255" i="116"/>
  <c r="CD255" i="116"/>
  <c r="CG255" i="116"/>
  <c r="CJ255" i="116"/>
  <c r="CT255" i="116"/>
  <c r="CY255" i="116"/>
  <c r="DM255" i="116"/>
  <c r="DN255" i="116"/>
  <c r="DO255" i="116"/>
  <c r="DP255" i="116"/>
  <c r="DQ255" i="116"/>
  <c r="DR255" i="116"/>
  <c r="A256" i="116"/>
  <c r="I256" i="116"/>
  <c r="Q256" i="116"/>
  <c r="R256" i="116"/>
  <c r="T256" i="116"/>
  <c r="U256" i="116"/>
  <c r="V256" i="116"/>
  <c r="W256" i="116"/>
  <c r="X256" i="116"/>
  <c r="Y256" i="116"/>
  <c r="AA256" i="116"/>
  <c r="AE256" i="116"/>
  <c r="AG256" i="116"/>
  <c r="AH256" i="116"/>
  <c r="AI256" i="116"/>
  <c r="AJ256" i="116"/>
  <c r="AK256" i="116"/>
  <c r="AL256" i="116"/>
  <c r="AM256" i="116"/>
  <c r="AN256" i="116"/>
  <c r="AO256" i="116"/>
  <c r="AP256" i="116"/>
  <c r="AQ256" i="116"/>
  <c r="AR256" i="116"/>
  <c r="AS256" i="116"/>
  <c r="AT256" i="116"/>
  <c r="AU256" i="116"/>
  <c r="AV256" i="116"/>
  <c r="AW256" i="116"/>
  <c r="AX256" i="116"/>
  <c r="BL256" i="116"/>
  <c r="BO256" i="116"/>
  <c r="BR256" i="116"/>
  <c r="BU256" i="116"/>
  <c r="BX256" i="116"/>
  <c r="CA256" i="116"/>
  <c r="CD256" i="116"/>
  <c r="CG256" i="116"/>
  <c r="CJ256" i="116"/>
  <c r="CT256" i="116"/>
  <c r="CY256" i="116"/>
  <c r="DM256" i="116"/>
  <c r="DN256" i="116"/>
  <c r="DO256" i="116"/>
  <c r="DP256" i="116"/>
  <c r="DQ256" i="116"/>
  <c r="DR256" i="116"/>
  <c r="A257" i="116"/>
  <c r="I257" i="116"/>
  <c r="Q257" i="116"/>
  <c r="R257" i="116"/>
  <c r="T257" i="116"/>
  <c r="U257" i="116"/>
  <c r="V257" i="116"/>
  <c r="W257" i="116"/>
  <c r="X257" i="116"/>
  <c r="Y257" i="116"/>
  <c r="AA257" i="116"/>
  <c r="AE257" i="116"/>
  <c r="AG257" i="116"/>
  <c r="AH257" i="116"/>
  <c r="AI257" i="116"/>
  <c r="AJ257" i="116"/>
  <c r="AK257" i="116"/>
  <c r="AL257" i="116"/>
  <c r="AM257" i="116"/>
  <c r="AN257" i="116"/>
  <c r="AO257" i="116"/>
  <c r="AP257" i="116"/>
  <c r="AQ257" i="116"/>
  <c r="AR257" i="116"/>
  <c r="AS257" i="116"/>
  <c r="AT257" i="116"/>
  <c r="AU257" i="116"/>
  <c r="AV257" i="116"/>
  <c r="AW257" i="116"/>
  <c r="AX257" i="116"/>
  <c r="BL257" i="116"/>
  <c r="BO257" i="116"/>
  <c r="BR257" i="116"/>
  <c r="BU257" i="116"/>
  <c r="BX257" i="116"/>
  <c r="CA257" i="116"/>
  <c r="CD257" i="116"/>
  <c r="CG257" i="116"/>
  <c r="CJ257" i="116"/>
  <c r="CT257" i="116"/>
  <c r="CY257" i="116"/>
  <c r="DM257" i="116"/>
  <c r="DN257" i="116"/>
  <c r="DO257" i="116"/>
  <c r="DP257" i="116"/>
  <c r="DQ257" i="116"/>
  <c r="DR257" i="116"/>
  <c r="A258" i="116"/>
  <c r="I258" i="116"/>
  <c r="Q258" i="116"/>
  <c r="R258" i="116"/>
  <c r="T258" i="116"/>
  <c r="U258" i="116"/>
  <c r="V258" i="116"/>
  <c r="W258" i="116"/>
  <c r="X258" i="116"/>
  <c r="Y258" i="116"/>
  <c r="AA258" i="116"/>
  <c r="AE258" i="116"/>
  <c r="AG258" i="116"/>
  <c r="AH258" i="116"/>
  <c r="AI258" i="116"/>
  <c r="AJ258" i="116"/>
  <c r="AK258" i="116"/>
  <c r="AL258" i="116"/>
  <c r="AM258" i="116"/>
  <c r="AN258" i="116"/>
  <c r="AO258" i="116"/>
  <c r="AP258" i="116"/>
  <c r="AQ258" i="116"/>
  <c r="AR258" i="116"/>
  <c r="AS258" i="116"/>
  <c r="AT258" i="116"/>
  <c r="AU258" i="116"/>
  <c r="AV258" i="116"/>
  <c r="AW258" i="116"/>
  <c r="AX258" i="116"/>
  <c r="BL258" i="116"/>
  <c r="BO258" i="116"/>
  <c r="BR258" i="116"/>
  <c r="BU258" i="116"/>
  <c r="BX258" i="116"/>
  <c r="CA258" i="116"/>
  <c r="CD258" i="116"/>
  <c r="CG258" i="116"/>
  <c r="CJ258" i="116"/>
  <c r="CT258" i="116"/>
  <c r="CY258" i="116"/>
  <c r="DM258" i="116"/>
  <c r="DN258" i="116"/>
  <c r="DO258" i="116"/>
  <c r="DP258" i="116"/>
  <c r="DQ258" i="116"/>
  <c r="DR258" i="116"/>
  <c r="A259" i="116"/>
  <c r="I259" i="116"/>
  <c r="Q259" i="116"/>
  <c r="R259" i="116"/>
  <c r="T259" i="116"/>
  <c r="U259" i="116"/>
  <c r="V259" i="116"/>
  <c r="W259" i="116"/>
  <c r="X259" i="116"/>
  <c r="Y259" i="116"/>
  <c r="AA259" i="116"/>
  <c r="AE259" i="116"/>
  <c r="AG259" i="116"/>
  <c r="AH259" i="116"/>
  <c r="AI259" i="116"/>
  <c r="AJ259" i="116"/>
  <c r="AK259" i="116"/>
  <c r="AL259" i="116"/>
  <c r="AM259" i="116"/>
  <c r="AN259" i="116"/>
  <c r="AO259" i="116"/>
  <c r="AP259" i="116"/>
  <c r="AQ259" i="116"/>
  <c r="AR259" i="116"/>
  <c r="AS259" i="116"/>
  <c r="AT259" i="116"/>
  <c r="AU259" i="116"/>
  <c r="AV259" i="116"/>
  <c r="AW259" i="116"/>
  <c r="AX259" i="116"/>
  <c r="BL259" i="116"/>
  <c r="BO259" i="116"/>
  <c r="BR259" i="116"/>
  <c r="BU259" i="116"/>
  <c r="BX259" i="116"/>
  <c r="CA259" i="116"/>
  <c r="CD259" i="116"/>
  <c r="CG259" i="116"/>
  <c r="CJ259" i="116"/>
  <c r="CT259" i="116"/>
  <c r="CY259" i="116"/>
  <c r="DM259" i="116"/>
  <c r="DN259" i="116"/>
  <c r="DO259" i="116"/>
  <c r="DP259" i="116"/>
  <c r="DQ259" i="116"/>
  <c r="DR259" i="116"/>
  <c r="A260" i="116"/>
  <c r="I260" i="116"/>
  <c r="Q260" i="116"/>
  <c r="R260" i="116"/>
  <c r="T260" i="116"/>
  <c r="U260" i="116"/>
  <c r="V260" i="116"/>
  <c r="W260" i="116"/>
  <c r="X260" i="116"/>
  <c r="Y260" i="116"/>
  <c r="AA260" i="116"/>
  <c r="AE260" i="116"/>
  <c r="AG260" i="116"/>
  <c r="AH260" i="116"/>
  <c r="AI260" i="116"/>
  <c r="AJ260" i="116"/>
  <c r="AK260" i="116"/>
  <c r="AL260" i="116"/>
  <c r="AM260" i="116"/>
  <c r="AN260" i="116"/>
  <c r="AO260" i="116"/>
  <c r="AP260" i="116"/>
  <c r="AQ260" i="116"/>
  <c r="AR260" i="116"/>
  <c r="AS260" i="116"/>
  <c r="AT260" i="116"/>
  <c r="AU260" i="116"/>
  <c r="AV260" i="116"/>
  <c r="AW260" i="116"/>
  <c r="AX260" i="116"/>
  <c r="BL260" i="116"/>
  <c r="BO260" i="116"/>
  <c r="BR260" i="116"/>
  <c r="BU260" i="116"/>
  <c r="BX260" i="116"/>
  <c r="CA260" i="116"/>
  <c r="CD260" i="116"/>
  <c r="CG260" i="116"/>
  <c r="CJ260" i="116"/>
  <c r="CT260" i="116"/>
  <c r="CY260" i="116"/>
  <c r="DM260" i="116"/>
  <c r="DN260" i="116"/>
  <c r="DO260" i="116"/>
  <c r="DP260" i="116"/>
  <c r="DQ260" i="116"/>
  <c r="DR260" i="116"/>
  <c r="A261" i="116"/>
  <c r="I261" i="116"/>
  <c r="Q261" i="116"/>
  <c r="R261" i="116"/>
  <c r="T261" i="116"/>
  <c r="U261" i="116"/>
  <c r="V261" i="116"/>
  <c r="W261" i="116"/>
  <c r="X261" i="116"/>
  <c r="Y261" i="116"/>
  <c r="AA261" i="116"/>
  <c r="AE261" i="116"/>
  <c r="AG261" i="116"/>
  <c r="AH261" i="116"/>
  <c r="AI261" i="116"/>
  <c r="AJ261" i="116"/>
  <c r="AK261" i="116"/>
  <c r="AL261" i="116"/>
  <c r="AM261" i="116"/>
  <c r="AN261" i="116"/>
  <c r="AO261" i="116"/>
  <c r="AP261" i="116"/>
  <c r="AQ261" i="116"/>
  <c r="AR261" i="116"/>
  <c r="AS261" i="116"/>
  <c r="AT261" i="116"/>
  <c r="AU261" i="116"/>
  <c r="AV261" i="116"/>
  <c r="AW261" i="116"/>
  <c r="AX261" i="116"/>
  <c r="BL261" i="116"/>
  <c r="BO261" i="116"/>
  <c r="BR261" i="116"/>
  <c r="BU261" i="116"/>
  <c r="BX261" i="116"/>
  <c r="CA261" i="116"/>
  <c r="CD261" i="116"/>
  <c r="CG261" i="116"/>
  <c r="CJ261" i="116"/>
  <c r="CT261" i="116"/>
  <c r="CY261" i="116"/>
  <c r="DM261" i="116"/>
  <c r="DN261" i="116"/>
  <c r="DO261" i="116"/>
  <c r="DP261" i="116"/>
  <c r="DQ261" i="116"/>
  <c r="DR261" i="116"/>
  <c r="A262" i="116"/>
  <c r="I262" i="116"/>
  <c r="Q262" i="116"/>
  <c r="R262" i="116"/>
  <c r="T262" i="116"/>
  <c r="U262" i="116"/>
  <c r="V262" i="116"/>
  <c r="W262" i="116"/>
  <c r="X262" i="116"/>
  <c r="Y262" i="116"/>
  <c r="AA262" i="116"/>
  <c r="AE262" i="116"/>
  <c r="AG262" i="116"/>
  <c r="AH262" i="116"/>
  <c r="AI262" i="116"/>
  <c r="AJ262" i="116"/>
  <c r="AK262" i="116"/>
  <c r="AL262" i="116"/>
  <c r="AM262" i="116"/>
  <c r="AN262" i="116"/>
  <c r="AO262" i="116"/>
  <c r="AP262" i="116"/>
  <c r="AQ262" i="116"/>
  <c r="AR262" i="116"/>
  <c r="AS262" i="116"/>
  <c r="AT262" i="116"/>
  <c r="AU262" i="116"/>
  <c r="AV262" i="116"/>
  <c r="AW262" i="116"/>
  <c r="AX262" i="116"/>
  <c r="BL262" i="116"/>
  <c r="BO262" i="116"/>
  <c r="BR262" i="116"/>
  <c r="BU262" i="116"/>
  <c r="BX262" i="116"/>
  <c r="CA262" i="116"/>
  <c r="CD262" i="116"/>
  <c r="CG262" i="116"/>
  <c r="CJ262" i="116"/>
  <c r="CT262" i="116"/>
  <c r="CY262" i="116"/>
  <c r="DM262" i="116"/>
  <c r="DN262" i="116"/>
  <c r="DO262" i="116"/>
  <c r="DP262" i="116"/>
  <c r="DQ262" i="116"/>
  <c r="DR262" i="116"/>
  <c r="A263" i="116"/>
  <c r="I263" i="116"/>
  <c r="Q263" i="116"/>
  <c r="R263" i="116"/>
  <c r="T263" i="116"/>
  <c r="U263" i="116"/>
  <c r="V263" i="116"/>
  <c r="W263" i="116"/>
  <c r="X263" i="116"/>
  <c r="Y263" i="116"/>
  <c r="AA263" i="116"/>
  <c r="AE263" i="116"/>
  <c r="AG263" i="116"/>
  <c r="AH263" i="116"/>
  <c r="AI263" i="116"/>
  <c r="AJ263" i="116"/>
  <c r="AK263" i="116"/>
  <c r="AL263" i="116"/>
  <c r="AM263" i="116"/>
  <c r="AN263" i="116"/>
  <c r="AO263" i="116"/>
  <c r="AP263" i="116"/>
  <c r="AQ263" i="116"/>
  <c r="AR263" i="116"/>
  <c r="AS263" i="116"/>
  <c r="AT263" i="116"/>
  <c r="AU263" i="116"/>
  <c r="AV263" i="116"/>
  <c r="AW263" i="116"/>
  <c r="AX263" i="116"/>
  <c r="BL263" i="116"/>
  <c r="BO263" i="116"/>
  <c r="BR263" i="116"/>
  <c r="BU263" i="116"/>
  <c r="BX263" i="116"/>
  <c r="CA263" i="116"/>
  <c r="CD263" i="116"/>
  <c r="CG263" i="116"/>
  <c r="CJ263" i="116"/>
  <c r="CT263" i="116"/>
  <c r="CY263" i="116"/>
  <c r="DM263" i="116"/>
  <c r="DN263" i="116"/>
  <c r="DO263" i="116"/>
  <c r="DP263" i="116"/>
  <c r="DQ263" i="116"/>
  <c r="DR263" i="116"/>
  <c r="A264" i="116"/>
  <c r="I264" i="116"/>
  <c r="Q264" i="116"/>
  <c r="R264" i="116"/>
  <c r="T264" i="116"/>
  <c r="U264" i="116"/>
  <c r="V264" i="116"/>
  <c r="W264" i="116"/>
  <c r="X264" i="116"/>
  <c r="Y264" i="116"/>
  <c r="AA264" i="116"/>
  <c r="AE264" i="116"/>
  <c r="AG264" i="116"/>
  <c r="AH264" i="116"/>
  <c r="AI264" i="116"/>
  <c r="AJ264" i="116"/>
  <c r="AK264" i="116"/>
  <c r="AL264" i="116"/>
  <c r="AM264" i="116"/>
  <c r="AN264" i="116"/>
  <c r="AO264" i="116"/>
  <c r="AP264" i="116"/>
  <c r="AQ264" i="116"/>
  <c r="AR264" i="116"/>
  <c r="AS264" i="116"/>
  <c r="AT264" i="116"/>
  <c r="AU264" i="116"/>
  <c r="AV264" i="116"/>
  <c r="AW264" i="116"/>
  <c r="AX264" i="116"/>
  <c r="BL264" i="116"/>
  <c r="BO264" i="116"/>
  <c r="BR264" i="116"/>
  <c r="BU264" i="116"/>
  <c r="BX264" i="116"/>
  <c r="CA264" i="116"/>
  <c r="CD264" i="116"/>
  <c r="CG264" i="116"/>
  <c r="CJ264" i="116"/>
  <c r="CT264" i="116"/>
  <c r="CY264" i="116"/>
  <c r="DM264" i="116"/>
  <c r="DN264" i="116"/>
  <c r="DO264" i="116"/>
  <c r="DP264" i="116"/>
  <c r="DQ264" i="116"/>
  <c r="DR264" i="116"/>
  <c r="A265" i="116"/>
  <c r="I265" i="116"/>
  <c r="Q265" i="116"/>
  <c r="R265" i="116"/>
  <c r="T265" i="116"/>
  <c r="U265" i="116"/>
  <c r="V265" i="116"/>
  <c r="W265" i="116"/>
  <c r="X265" i="116"/>
  <c r="Y265" i="116"/>
  <c r="AA265" i="116"/>
  <c r="AE265" i="116"/>
  <c r="AG265" i="116"/>
  <c r="AH265" i="116"/>
  <c r="AI265" i="116"/>
  <c r="AJ265" i="116"/>
  <c r="AK265" i="116"/>
  <c r="AL265" i="116"/>
  <c r="AM265" i="116"/>
  <c r="AN265" i="116"/>
  <c r="AO265" i="116"/>
  <c r="AP265" i="116"/>
  <c r="AQ265" i="116"/>
  <c r="AR265" i="116"/>
  <c r="AS265" i="116"/>
  <c r="AT265" i="116"/>
  <c r="AU265" i="116"/>
  <c r="AV265" i="116"/>
  <c r="AW265" i="116"/>
  <c r="AX265" i="116"/>
  <c r="BL265" i="116"/>
  <c r="BO265" i="116"/>
  <c r="BR265" i="116"/>
  <c r="BU265" i="116"/>
  <c r="BX265" i="116"/>
  <c r="CA265" i="116"/>
  <c r="CD265" i="116"/>
  <c r="CG265" i="116"/>
  <c r="CJ265" i="116"/>
  <c r="CT265" i="116"/>
  <c r="CY265" i="116"/>
  <c r="DM265" i="116"/>
  <c r="DN265" i="116"/>
  <c r="DO265" i="116"/>
  <c r="DP265" i="116"/>
  <c r="DQ265" i="116"/>
  <c r="DR265" i="116"/>
  <c r="A266" i="116"/>
  <c r="I266" i="116"/>
  <c r="Q266" i="116"/>
  <c r="R266" i="116"/>
  <c r="T266" i="116"/>
  <c r="U266" i="116"/>
  <c r="V266" i="116"/>
  <c r="W266" i="116"/>
  <c r="X266" i="116"/>
  <c r="Y266" i="116"/>
  <c r="AA266" i="116"/>
  <c r="AE266" i="116"/>
  <c r="AG266" i="116"/>
  <c r="AH266" i="116"/>
  <c r="AI266" i="116"/>
  <c r="AJ266" i="116"/>
  <c r="AK266" i="116"/>
  <c r="AL266" i="116"/>
  <c r="AM266" i="116"/>
  <c r="AN266" i="116"/>
  <c r="AO266" i="116"/>
  <c r="AP266" i="116"/>
  <c r="AQ266" i="116"/>
  <c r="AR266" i="116"/>
  <c r="AS266" i="116"/>
  <c r="AT266" i="116"/>
  <c r="AU266" i="116"/>
  <c r="AV266" i="116"/>
  <c r="AW266" i="116"/>
  <c r="AX266" i="116"/>
  <c r="BL266" i="116"/>
  <c r="BO266" i="116"/>
  <c r="BR266" i="116"/>
  <c r="BU266" i="116"/>
  <c r="BX266" i="116"/>
  <c r="CA266" i="116"/>
  <c r="CD266" i="116"/>
  <c r="CG266" i="116"/>
  <c r="CJ266" i="116"/>
  <c r="CT266" i="116"/>
  <c r="CY266" i="116"/>
  <c r="DM266" i="116"/>
  <c r="DN266" i="116"/>
  <c r="DO266" i="116"/>
  <c r="DP266" i="116"/>
  <c r="DQ266" i="116"/>
  <c r="DR266" i="116"/>
  <c r="A267" i="116"/>
  <c r="I267" i="116"/>
  <c r="Q267" i="116"/>
  <c r="R267" i="116"/>
  <c r="T267" i="116"/>
  <c r="U267" i="116"/>
  <c r="V267" i="116"/>
  <c r="W267" i="116"/>
  <c r="X267" i="116"/>
  <c r="Y267" i="116"/>
  <c r="AA267" i="116"/>
  <c r="AE267" i="116"/>
  <c r="AG267" i="116"/>
  <c r="AH267" i="116"/>
  <c r="AI267" i="116"/>
  <c r="AJ267" i="116"/>
  <c r="AK267" i="116"/>
  <c r="AL267" i="116"/>
  <c r="AM267" i="116"/>
  <c r="AN267" i="116"/>
  <c r="AO267" i="116"/>
  <c r="AP267" i="116"/>
  <c r="AQ267" i="116"/>
  <c r="AR267" i="116"/>
  <c r="AS267" i="116"/>
  <c r="AT267" i="116"/>
  <c r="AU267" i="116"/>
  <c r="AV267" i="116"/>
  <c r="AW267" i="116"/>
  <c r="AX267" i="116"/>
  <c r="BL267" i="116"/>
  <c r="BO267" i="116"/>
  <c r="BR267" i="116"/>
  <c r="BU267" i="116"/>
  <c r="BX267" i="116"/>
  <c r="CA267" i="116"/>
  <c r="CD267" i="116"/>
  <c r="CG267" i="116"/>
  <c r="CJ267" i="116"/>
  <c r="CT267" i="116"/>
  <c r="CY267" i="116"/>
  <c r="DM267" i="116"/>
  <c r="DN267" i="116"/>
  <c r="DO267" i="116"/>
  <c r="DP267" i="116"/>
  <c r="DQ267" i="116"/>
  <c r="DR267" i="116"/>
  <c r="A268" i="116"/>
  <c r="I268" i="116"/>
  <c r="Q268" i="116"/>
  <c r="R268" i="116"/>
  <c r="T268" i="116"/>
  <c r="U268" i="116"/>
  <c r="V268" i="116"/>
  <c r="W268" i="116"/>
  <c r="X268" i="116"/>
  <c r="Y268" i="116"/>
  <c r="AA268" i="116"/>
  <c r="AE268" i="116"/>
  <c r="AG268" i="116"/>
  <c r="AH268" i="116"/>
  <c r="AI268" i="116"/>
  <c r="AJ268" i="116"/>
  <c r="AK268" i="116"/>
  <c r="AL268" i="116"/>
  <c r="AM268" i="116"/>
  <c r="AN268" i="116"/>
  <c r="AO268" i="116"/>
  <c r="AP268" i="116"/>
  <c r="AQ268" i="116"/>
  <c r="AR268" i="116"/>
  <c r="AS268" i="116"/>
  <c r="AT268" i="116"/>
  <c r="AU268" i="116"/>
  <c r="AV268" i="116"/>
  <c r="AW268" i="116"/>
  <c r="AX268" i="116"/>
  <c r="BL268" i="116"/>
  <c r="BO268" i="116"/>
  <c r="BR268" i="116"/>
  <c r="BU268" i="116"/>
  <c r="BX268" i="116"/>
  <c r="CA268" i="116"/>
  <c r="CD268" i="116"/>
  <c r="CG268" i="116"/>
  <c r="CJ268" i="116"/>
  <c r="CT268" i="116"/>
  <c r="CY268" i="116"/>
  <c r="DM268" i="116"/>
  <c r="DN268" i="116"/>
  <c r="DO268" i="116"/>
  <c r="DP268" i="116"/>
  <c r="DQ268" i="116"/>
  <c r="DR268" i="116"/>
  <c r="A269" i="116"/>
  <c r="I269" i="116"/>
  <c r="Q269" i="116"/>
  <c r="R269" i="116"/>
  <c r="T269" i="116"/>
  <c r="U269" i="116"/>
  <c r="V269" i="116"/>
  <c r="W269" i="116"/>
  <c r="X269" i="116"/>
  <c r="Y269" i="116"/>
  <c r="AA269" i="116"/>
  <c r="AE269" i="116"/>
  <c r="AG269" i="116"/>
  <c r="AH269" i="116"/>
  <c r="AI269" i="116"/>
  <c r="AJ269" i="116"/>
  <c r="AK269" i="116"/>
  <c r="AL269" i="116"/>
  <c r="AM269" i="116"/>
  <c r="AN269" i="116"/>
  <c r="AO269" i="116"/>
  <c r="AP269" i="116"/>
  <c r="AQ269" i="116"/>
  <c r="AR269" i="116"/>
  <c r="AS269" i="116"/>
  <c r="AT269" i="116"/>
  <c r="AU269" i="116"/>
  <c r="AV269" i="116"/>
  <c r="AW269" i="116"/>
  <c r="AX269" i="116"/>
  <c r="BL269" i="116"/>
  <c r="BO269" i="116"/>
  <c r="BR269" i="116"/>
  <c r="BU269" i="116"/>
  <c r="BX269" i="116"/>
  <c r="CA269" i="116"/>
  <c r="CD269" i="116"/>
  <c r="CG269" i="116"/>
  <c r="CJ269" i="116"/>
  <c r="CT269" i="116"/>
  <c r="CY269" i="116"/>
  <c r="DM269" i="116"/>
  <c r="DN269" i="116"/>
  <c r="DO269" i="116"/>
  <c r="DP269" i="116"/>
  <c r="DQ269" i="116"/>
  <c r="DR269" i="116"/>
  <c r="AE388" i="116"/>
  <c r="A270" i="116"/>
  <c r="I270" i="116"/>
  <c r="Q270" i="116"/>
  <c r="R270" i="116"/>
  <c r="T270" i="116"/>
  <c r="U270" i="116"/>
  <c r="V270" i="116"/>
  <c r="W270" i="116"/>
  <c r="X270" i="116"/>
  <c r="Y270" i="116"/>
  <c r="AA270" i="116"/>
  <c r="AE270" i="116"/>
  <c r="AG270" i="116"/>
  <c r="AH270" i="116"/>
  <c r="AI270" i="116"/>
  <c r="AJ270" i="116"/>
  <c r="AK270" i="116"/>
  <c r="AL270" i="116"/>
  <c r="AM270" i="116"/>
  <c r="AN270" i="116"/>
  <c r="AO270" i="116"/>
  <c r="AP270" i="116"/>
  <c r="AQ270" i="116"/>
  <c r="AR270" i="116"/>
  <c r="AS270" i="116"/>
  <c r="AT270" i="116"/>
  <c r="AU270" i="116"/>
  <c r="AV270" i="116"/>
  <c r="AW270" i="116"/>
  <c r="AX270" i="116"/>
  <c r="BL270" i="116"/>
  <c r="BO270" i="116"/>
  <c r="BR270" i="116"/>
  <c r="BU270" i="116"/>
  <c r="BX270" i="116"/>
  <c r="CA270" i="116"/>
  <c r="CD270" i="116"/>
  <c r="CG270" i="116"/>
  <c r="CJ270" i="116"/>
  <c r="CT270" i="116"/>
  <c r="CY270" i="116"/>
  <c r="DM270" i="116"/>
  <c r="DN270" i="116"/>
  <c r="DO270" i="116"/>
  <c r="DP270" i="116"/>
  <c r="DQ270" i="116"/>
  <c r="DR270" i="116"/>
  <c r="A271" i="116"/>
  <c r="I271" i="116"/>
  <c r="Q271" i="116"/>
  <c r="R271" i="116"/>
  <c r="T271" i="116"/>
  <c r="U271" i="116"/>
  <c r="V271" i="116"/>
  <c r="W271" i="116"/>
  <c r="X271" i="116"/>
  <c r="Y271" i="116"/>
  <c r="AA271" i="116"/>
  <c r="AE271" i="116"/>
  <c r="AG271" i="116"/>
  <c r="AH271" i="116"/>
  <c r="AI271" i="116"/>
  <c r="AJ271" i="116"/>
  <c r="AK271" i="116"/>
  <c r="AL271" i="116"/>
  <c r="AM271" i="116"/>
  <c r="AN271" i="116"/>
  <c r="AO271" i="116"/>
  <c r="AP271" i="116"/>
  <c r="AQ271" i="116"/>
  <c r="AR271" i="116"/>
  <c r="AS271" i="116"/>
  <c r="AT271" i="116"/>
  <c r="AU271" i="116"/>
  <c r="AV271" i="116"/>
  <c r="AW271" i="116"/>
  <c r="AX271" i="116"/>
  <c r="BL271" i="116"/>
  <c r="BO271" i="116"/>
  <c r="BR271" i="116"/>
  <c r="BU271" i="116"/>
  <c r="BX271" i="116"/>
  <c r="CA271" i="116"/>
  <c r="CD271" i="116"/>
  <c r="CG271" i="116"/>
  <c r="CJ271" i="116"/>
  <c r="CT271" i="116"/>
  <c r="CY271" i="116"/>
  <c r="DM271" i="116"/>
  <c r="DN271" i="116"/>
  <c r="DO271" i="116"/>
  <c r="DP271" i="116"/>
  <c r="DQ271" i="116"/>
  <c r="DR271" i="116"/>
  <c r="A272" i="116"/>
  <c r="I272" i="116"/>
  <c r="Q272" i="116"/>
  <c r="R272" i="116"/>
  <c r="T272" i="116"/>
  <c r="U272" i="116"/>
  <c r="V272" i="116"/>
  <c r="W272" i="116"/>
  <c r="X272" i="116"/>
  <c r="Y272" i="116"/>
  <c r="AA272" i="116"/>
  <c r="AE272" i="116"/>
  <c r="AG272" i="116"/>
  <c r="AH272" i="116"/>
  <c r="AI272" i="116"/>
  <c r="AJ272" i="116"/>
  <c r="AK272" i="116"/>
  <c r="AL272" i="116"/>
  <c r="AM272" i="116"/>
  <c r="AN272" i="116"/>
  <c r="AO272" i="116"/>
  <c r="AP272" i="116"/>
  <c r="AQ272" i="116"/>
  <c r="AR272" i="116"/>
  <c r="AS272" i="116"/>
  <c r="AT272" i="116"/>
  <c r="AU272" i="116"/>
  <c r="AV272" i="116"/>
  <c r="AW272" i="116"/>
  <c r="AX272" i="116"/>
  <c r="BL272" i="116"/>
  <c r="BO272" i="116"/>
  <c r="BR272" i="116"/>
  <c r="BU272" i="116"/>
  <c r="BX272" i="116"/>
  <c r="CA272" i="116"/>
  <c r="CD272" i="116"/>
  <c r="CG272" i="116"/>
  <c r="CJ272" i="116"/>
  <c r="CT272" i="116"/>
  <c r="CY272" i="116"/>
  <c r="DM272" i="116"/>
  <c r="DN272" i="116"/>
  <c r="DO272" i="116"/>
  <c r="DP272" i="116"/>
  <c r="DQ272" i="116"/>
  <c r="DR272" i="116"/>
  <c r="A273" i="116"/>
  <c r="I273" i="116"/>
  <c r="Q273" i="116"/>
  <c r="R273" i="116"/>
  <c r="T273" i="116"/>
  <c r="U273" i="116"/>
  <c r="V273" i="116"/>
  <c r="W273" i="116"/>
  <c r="X273" i="116"/>
  <c r="Y273" i="116"/>
  <c r="AA273" i="116"/>
  <c r="AE273" i="116"/>
  <c r="AG273" i="116"/>
  <c r="AH273" i="116"/>
  <c r="AI273" i="116"/>
  <c r="AJ273" i="116"/>
  <c r="AK273" i="116"/>
  <c r="AL273" i="116"/>
  <c r="AM273" i="116"/>
  <c r="AN273" i="116"/>
  <c r="AO273" i="116"/>
  <c r="AP273" i="116"/>
  <c r="AQ273" i="116"/>
  <c r="AR273" i="116"/>
  <c r="AS273" i="116"/>
  <c r="AT273" i="116"/>
  <c r="AU273" i="116"/>
  <c r="AV273" i="116"/>
  <c r="AW273" i="116"/>
  <c r="AX273" i="116"/>
  <c r="BL273" i="116"/>
  <c r="BO273" i="116"/>
  <c r="BR273" i="116"/>
  <c r="BU273" i="116"/>
  <c r="BX273" i="116"/>
  <c r="CA273" i="116"/>
  <c r="CD273" i="116"/>
  <c r="CG273" i="116"/>
  <c r="CJ273" i="116"/>
  <c r="CT273" i="116"/>
  <c r="CY273" i="116"/>
  <c r="DM273" i="116"/>
  <c r="DN273" i="116"/>
  <c r="DO273" i="116"/>
  <c r="DP273" i="116"/>
  <c r="DQ273" i="116"/>
  <c r="DR273" i="116"/>
  <c r="A274" i="116"/>
  <c r="I274" i="116"/>
  <c r="Q274" i="116"/>
  <c r="R274" i="116"/>
  <c r="T274" i="116"/>
  <c r="U274" i="116"/>
  <c r="V274" i="116"/>
  <c r="W274" i="116"/>
  <c r="X274" i="116"/>
  <c r="Y274" i="116"/>
  <c r="AA274" i="116"/>
  <c r="AE274" i="116"/>
  <c r="AG274" i="116"/>
  <c r="AH274" i="116"/>
  <c r="AI274" i="116"/>
  <c r="AJ274" i="116"/>
  <c r="AK274" i="116"/>
  <c r="AL274" i="116"/>
  <c r="AM274" i="116"/>
  <c r="AN274" i="116"/>
  <c r="AO274" i="116"/>
  <c r="AP274" i="116"/>
  <c r="AQ274" i="116"/>
  <c r="AR274" i="116"/>
  <c r="AS274" i="116"/>
  <c r="AT274" i="116"/>
  <c r="AU274" i="116"/>
  <c r="AV274" i="116"/>
  <c r="AW274" i="116"/>
  <c r="AX274" i="116"/>
  <c r="BL274" i="116"/>
  <c r="BO274" i="116"/>
  <c r="BR274" i="116"/>
  <c r="BU274" i="116"/>
  <c r="BX274" i="116"/>
  <c r="CA274" i="116"/>
  <c r="CD274" i="116"/>
  <c r="CG274" i="116"/>
  <c r="CJ274" i="116"/>
  <c r="CT274" i="116"/>
  <c r="CY274" i="116"/>
  <c r="DM274" i="116"/>
  <c r="DN274" i="116"/>
  <c r="DO274" i="116"/>
  <c r="DP274" i="116"/>
  <c r="DQ274" i="116"/>
  <c r="DR274" i="116"/>
  <c r="A275" i="116"/>
  <c r="I275" i="116"/>
  <c r="Q275" i="116"/>
  <c r="R275" i="116"/>
  <c r="T275" i="116"/>
  <c r="U275" i="116"/>
  <c r="V275" i="116"/>
  <c r="W275" i="116"/>
  <c r="X275" i="116"/>
  <c r="Y275" i="116"/>
  <c r="AA275" i="116"/>
  <c r="AE275" i="116"/>
  <c r="AG275" i="116"/>
  <c r="AH275" i="116"/>
  <c r="AI275" i="116"/>
  <c r="AJ275" i="116"/>
  <c r="AK275" i="116"/>
  <c r="AL275" i="116"/>
  <c r="AM275" i="116"/>
  <c r="AN275" i="116"/>
  <c r="AO275" i="116"/>
  <c r="AP275" i="116"/>
  <c r="AQ275" i="116"/>
  <c r="AR275" i="116"/>
  <c r="AS275" i="116"/>
  <c r="AT275" i="116"/>
  <c r="AU275" i="116"/>
  <c r="AV275" i="116"/>
  <c r="AW275" i="116"/>
  <c r="AX275" i="116"/>
  <c r="BL275" i="116"/>
  <c r="BO275" i="116"/>
  <c r="BR275" i="116"/>
  <c r="BU275" i="116"/>
  <c r="BX275" i="116"/>
  <c r="CA275" i="116"/>
  <c r="CD275" i="116"/>
  <c r="CG275" i="116"/>
  <c r="CJ275" i="116"/>
  <c r="CT275" i="116"/>
  <c r="CY275" i="116"/>
  <c r="DM275" i="116"/>
  <c r="DN275" i="116"/>
  <c r="DO275" i="116"/>
  <c r="DP275" i="116"/>
  <c r="DQ275" i="116"/>
  <c r="DR275" i="116"/>
  <c r="A276" i="116"/>
  <c r="I276" i="116"/>
  <c r="Q276" i="116"/>
  <c r="R276" i="116"/>
  <c r="T276" i="116"/>
  <c r="U276" i="116"/>
  <c r="V276" i="116"/>
  <c r="W276" i="116"/>
  <c r="X276" i="116"/>
  <c r="Y276" i="116"/>
  <c r="AA276" i="116"/>
  <c r="AE276" i="116"/>
  <c r="AG276" i="116"/>
  <c r="AH276" i="116"/>
  <c r="AI276" i="116"/>
  <c r="AJ276" i="116"/>
  <c r="AK276" i="116"/>
  <c r="AL276" i="116"/>
  <c r="AM276" i="116"/>
  <c r="AN276" i="116"/>
  <c r="AO276" i="116"/>
  <c r="AP276" i="116"/>
  <c r="AQ276" i="116"/>
  <c r="AR276" i="116"/>
  <c r="AS276" i="116"/>
  <c r="AT276" i="116"/>
  <c r="AU276" i="116"/>
  <c r="AV276" i="116"/>
  <c r="AW276" i="116"/>
  <c r="AX276" i="116"/>
  <c r="BL276" i="116"/>
  <c r="BO276" i="116"/>
  <c r="BR276" i="116"/>
  <c r="BU276" i="116"/>
  <c r="BX276" i="116"/>
  <c r="CA276" i="116"/>
  <c r="CD276" i="116"/>
  <c r="CG276" i="116"/>
  <c r="CJ276" i="116"/>
  <c r="CT276" i="116"/>
  <c r="CY276" i="116"/>
  <c r="DM276" i="116"/>
  <c r="DN276" i="116"/>
  <c r="DO276" i="116"/>
  <c r="DP276" i="116"/>
  <c r="DQ276" i="116"/>
  <c r="DR276" i="116"/>
  <c r="A277" i="116"/>
  <c r="I277" i="116"/>
  <c r="Q277" i="116"/>
  <c r="R277" i="116"/>
  <c r="T277" i="116"/>
  <c r="U277" i="116"/>
  <c r="V277" i="116"/>
  <c r="W277" i="116"/>
  <c r="X277" i="116"/>
  <c r="Y277" i="116"/>
  <c r="AA277" i="116"/>
  <c r="AE277" i="116"/>
  <c r="AG277" i="116"/>
  <c r="AH277" i="116"/>
  <c r="AI277" i="116"/>
  <c r="AJ277" i="116"/>
  <c r="AK277" i="116"/>
  <c r="AL277" i="116"/>
  <c r="AM277" i="116"/>
  <c r="AN277" i="116"/>
  <c r="AO277" i="116"/>
  <c r="AP277" i="116"/>
  <c r="AQ277" i="116"/>
  <c r="AR277" i="116"/>
  <c r="AS277" i="116"/>
  <c r="AT277" i="116"/>
  <c r="AU277" i="116"/>
  <c r="AV277" i="116"/>
  <c r="AW277" i="116"/>
  <c r="AX277" i="116"/>
  <c r="BL277" i="116"/>
  <c r="BO277" i="116"/>
  <c r="BR277" i="116"/>
  <c r="BU277" i="116"/>
  <c r="BX277" i="116"/>
  <c r="CA277" i="116"/>
  <c r="CD277" i="116"/>
  <c r="CG277" i="116"/>
  <c r="CJ277" i="116"/>
  <c r="CT277" i="116"/>
  <c r="CY277" i="116"/>
  <c r="DM277" i="116"/>
  <c r="DN277" i="116"/>
  <c r="DO277" i="116"/>
  <c r="DP277" i="116"/>
  <c r="DQ277" i="116"/>
  <c r="DR277" i="116"/>
  <c r="A278" i="116"/>
  <c r="I278" i="116"/>
  <c r="Q278" i="116"/>
  <c r="R278" i="116"/>
  <c r="T278" i="116"/>
  <c r="U278" i="116"/>
  <c r="V278" i="116"/>
  <c r="W278" i="116"/>
  <c r="X278" i="116"/>
  <c r="Y278" i="116"/>
  <c r="AA278" i="116"/>
  <c r="AE278" i="116"/>
  <c r="AG278" i="116"/>
  <c r="AH278" i="116"/>
  <c r="AI278" i="116"/>
  <c r="AJ278" i="116"/>
  <c r="AK278" i="116"/>
  <c r="AL278" i="116"/>
  <c r="AM278" i="116"/>
  <c r="AN278" i="116"/>
  <c r="AO278" i="116"/>
  <c r="AP278" i="116"/>
  <c r="AQ278" i="116"/>
  <c r="AR278" i="116"/>
  <c r="AS278" i="116"/>
  <c r="AT278" i="116"/>
  <c r="AU278" i="116"/>
  <c r="AV278" i="116"/>
  <c r="AW278" i="116"/>
  <c r="AX278" i="116"/>
  <c r="BL278" i="116"/>
  <c r="BO278" i="116"/>
  <c r="BR278" i="116"/>
  <c r="BU278" i="116"/>
  <c r="BX278" i="116"/>
  <c r="CA278" i="116"/>
  <c r="CD278" i="116"/>
  <c r="CG278" i="116"/>
  <c r="CJ278" i="116"/>
  <c r="CT278" i="116"/>
  <c r="CY278" i="116"/>
  <c r="DM278" i="116"/>
  <c r="DN278" i="116"/>
  <c r="DO278" i="116"/>
  <c r="DP278" i="116"/>
  <c r="DQ278" i="116"/>
  <c r="DR278" i="116"/>
  <c r="A279" i="116"/>
  <c r="I279" i="116"/>
  <c r="Q279" i="116"/>
  <c r="R279" i="116"/>
  <c r="T279" i="116"/>
  <c r="U279" i="116"/>
  <c r="V279" i="116"/>
  <c r="W279" i="116"/>
  <c r="X279" i="116"/>
  <c r="Y279" i="116"/>
  <c r="AA279" i="116"/>
  <c r="AE279" i="116"/>
  <c r="AG279" i="116"/>
  <c r="AH279" i="116"/>
  <c r="AI279" i="116"/>
  <c r="AJ279" i="116"/>
  <c r="AK279" i="116"/>
  <c r="AL279" i="116"/>
  <c r="AM279" i="116"/>
  <c r="AN279" i="116"/>
  <c r="AO279" i="116"/>
  <c r="AP279" i="116"/>
  <c r="AQ279" i="116"/>
  <c r="AR279" i="116"/>
  <c r="AS279" i="116"/>
  <c r="AT279" i="116"/>
  <c r="AU279" i="116"/>
  <c r="AV279" i="116"/>
  <c r="AW279" i="116"/>
  <c r="AX279" i="116"/>
  <c r="BL279" i="116"/>
  <c r="BO279" i="116"/>
  <c r="BR279" i="116"/>
  <c r="BU279" i="116"/>
  <c r="BX279" i="116"/>
  <c r="CA279" i="116"/>
  <c r="CD279" i="116"/>
  <c r="CG279" i="116"/>
  <c r="CJ279" i="116"/>
  <c r="CT279" i="116"/>
  <c r="CY279" i="116"/>
  <c r="DM279" i="116"/>
  <c r="DN279" i="116"/>
  <c r="DO279" i="116"/>
  <c r="DP279" i="116"/>
  <c r="DQ279" i="116"/>
  <c r="DR279" i="116"/>
  <c r="A280" i="116"/>
  <c r="I280" i="116"/>
  <c r="Q280" i="116"/>
  <c r="R280" i="116"/>
  <c r="T280" i="116"/>
  <c r="U280" i="116"/>
  <c r="V280" i="116"/>
  <c r="W280" i="116"/>
  <c r="X280" i="116"/>
  <c r="Y280" i="116"/>
  <c r="AA280" i="116"/>
  <c r="AE280" i="116"/>
  <c r="AG280" i="116"/>
  <c r="AH280" i="116"/>
  <c r="AI280" i="116"/>
  <c r="AJ280" i="116"/>
  <c r="AK280" i="116"/>
  <c r="AL280" i="116"/>
  <c r="AM280" i="116"/>
  <c r="AN280" i="116"/>
  <c r="AO280" i="116"/>
  <c r="AP280" i="116"/>
  <c r="AQ280" i="116"/>
  <c r="AR280" i="116"/>
  <c r="AS280" i="116"/>
  <c r="AT280" i="116"/>
  <c r="AU280" i="116"/>
  <c r="AV280" i="116"/>
  <c r="AW280" i="116"/>
  <c r="AX280" i="116"/>
  <c r="BL280" i="116"/>
  <c r="BO280" i="116"/>
  <c r="BR280" i="116"/>
  <c r="BU280" i="116"/>
  <c r="BX280" i="116"/>
  <c r="CA280" i="116"/>
  <c r="CD280" i="116"/>
  <c r="CG280" i="116"/>
  <c r="CJ280" i="116"/>
  <c r="CT280" i="116"/>
  <c r="CY280" i="116"/>
  <c r="DM280" i="116"/>
  <c r="DN280" i="116"/>
  <c r="DO280" i="116"/>
  <c r="DP280" i="116"/>
  <c r="DQ280" i="116"/>
  <c r="DR280" i="116"/>
  <c r="A281" i="116"/>
  <c r="I281" i="116"/>
  <c r="Q281" i="116"/>
  <c r="R281" i="116"/>
  <c r="T281" i="116"/>
  <c r="U281" i="116"/>
  <c r="V281" i="116"/>
  <c r="W281" i="116"/>
  <c r="X281" i="116"/>
  <c r="Y281" i="116"/>
  <c r="AA281" i="116"/>
  <c r="AE281" i="116"/>
  <c r="AG281" i="116"/>
  <c r="AH281" i="116"/>
  <c r="AI281" i="116"/>
  <c r="AJ281" i="116"/>
  <c r="AK281" i="116"/>
  <c r="AL281" i="116"/>
  <c r="AM281" i="116"/>
  <c r="AN281" i="116"/>
  <c r="AO281" i="116"/>
  <c r="AP281" i="116"/>
  <c r="AQ281" i="116"/>
  <c r="AR281" i="116"/>
  <c r="AS281" i="116"/>
  <c r="AT281" i="116"/>
  <c r="AU281" i="116"/>
  <c r="AV281" i="116"/>
  <c r="AW281" i="116"/>
  <c r="AX281" i="116"/>
  <c r="BL281" i="116"/>
  <c r="BO281" i="116"/>
  <c r="BR281" i="116"/>
  <c r="BU281" i="116"/>
  <c r="BX281" i="116"/>
  <c r="CA281" i="116"/>
  <c r="CD281" i="116"/>
  <c r="CG281" i="116"/>
  <c r="CJ281" i="116"/>
  <c r="CT281" i="116"/>
  <c r="CY281" i="116"/>
  <c r="DM281" i="116"/>
  <c r="DN281" i="116"/>
  <c r="DO281" i="116"/>
  <c r="DP281" i="116"/>
  <c r="DQ281" i="116"/>
  <c r="DR281" i="116"/>
  <c r="A282" i="116"/>
  <c r="I282" i="116"/>
  <c r="Q282" i="116"/>
  <c r="R282" i="116"/>
  <c r="T282" i="116"/>
  <c r="U282" i="116"/>
  <c r="V282" i="116"/>
  <c r="W282" i="116"/>
  <c r="X282" i="116"/>
  <c r="Y282" i="116"/>
  <c r="AA282" i="116"/>
  <c r="AE282" i="116"/>
  <c r="AG282" i="116"/>
  <c r="AH282" i="116"/>
  <c r="AI282" i="116"/>
  <c r="AJ282" i="116"/>
  <c r="AK282" i="116"/>
  <c r="AL282" i="116"/>
  <c r="AM282" i="116"/>
  <c r="AN282" i="116"/>
  <c r="AO282" i="116"/>
  <c r="AP282" i="116"/>
  <c r="AQ282" i="116"/>
  <c r="AR282" i="116"/>
  <c r="AS282" i="116"/>
  <c r="AT282" i="116"/>
  <c r="AU282" i="116"/>
  <c r="AV282" i="116"/>
  <c r="AW282" i="116"/>
  <c r="AX282" i="116"/>
  <c r="BL282" i="116"/>
  <c r="BO282" i="116"/>
  <c r="BR282" i="116"/>
  <c r="BU282" i="116"/>
  <c r="BX282" i="116"/>
  <c r="CA282" i="116"/>
  <c r="CD282" i="116"/>
  <c r="CG282" i="116"/>
  <c r="CJ282" i="116"/>
  <c r="CT282" i="116"/>
  <c r="CY282" i="116"/>
  <c r="DM282" i="116"/>
  <c r="DN282" i="116"/>
  <c r="DO282" i="116"/>
  <c r="DP282" i="116"/>
  <c r="DQ282" i="116"/>
  <c r="DR282" i="116"/>
  <c r="A283" i="116"/>
  <c r="I283" i="116"/>
  <c r="Q283" i="116"/>
  <c r="R283" i="116"/>
  <c r="T283" i="116"/>
  <c r="U283" i="116"/>
  <c r="V283" i="116"/>
  <c r="W283" i="116"/>
  <c r="X283" i="116"/>
  <c r="Y283" i="116"/>
  <c r="AA283" i="116"/>
  <c r="AE283" i="116"/>
  <c r="AG283" i="116"/>
  <c r="AH283" i="116"/>
  <c r="AI283" i="116"/>
  <c r="AJ283" i="116"/>
  <c r="AK283" i="116"/>
  <c r="AL283" i="116"/>
  <c r="AM283" i="116"/>
  <c r="AN283" i="116"/>
  <c r="AO283" i="116"/>
  <c r="AP283" i="116"/>
  <c r="AQ283" i="116"/>
  <c r="AR283" i="116"/>
  <c r="AS283" i="116"/>
  <c r="AT283" i="116"/>
  <c r="AU283" i="116"/>
  <c r="AV283" i="116"/>
  <c r="AW283" i="116"/>
  <c r="AX283" i="116"/>
  <c r="BL283" i="116"/>
  <c r="BO283" i="116"/>
  <c r="BR283" i="116"/>
  <c r="BU283" i="116"/>
  <c r="BX283" i="116"/>
  <c r="CA283" i="116"/>
  <c r="CD283" i="116"/>
  <c r="CG283" i="116"/>
  <c r="CJ283" i="116"/>
  <c r="CT283" i="116"/>
  <c r="CY283" i="116"/>
  <c r="DM283" i="116"/>
  <c r="DN283" i="116"/>
  <c r="DO283" i="116"/>
  <c r="DP283" i="116"/>
  <c r="DQ283" i="116"/>
  <c r="DR283" i="116"/>
  <c r="A284" i="116"/>
  <c r="I284" i="116"/>
  <c r="Q284" i="116"/>
  <c r="R284" i="116"/>
  <c r="T284" i="116"/>
  <c r="U284" i="116"/>
  <c r="V284" i="116"/>
  <c r="W284" i="116"/>
  <c r="X284" i="116"/>
  <c r="Y284" i="116"/>
  <c r="AA284" i="116"/>
  <c r="AE284" i="116"/>
  <c r="AG284" i="116"/>
  <c r="AH284" i="116"/>
  <c r="AI284" i="116"/>
  <c r="AJ284" i="116"/>
  <c r="AK284" i="116"/>
  <c r="AL284" i="116"/>
  <c r="AM284" i="116"/>
  <c r="AN284" i="116"/>
  <c r="AO284" i="116"/>
  <c r="AP284" i="116"/>
  <c r="AQ284" i="116"/>
  <c r="AR284" i="116"/>
  <c r="AS284" i="116"/>
  <c r="AT284" i="116"/>
  <c r="AU284" i="116"/>
  <c r="AV284" i="116"/>
  <c r="AW284" i="116"/>
  <c r="AX284" i="116"/>
  <c r="BL284" i="116"/>
  <c r="BO284" i="116"/>
  <c r="BR284" i="116"/>
  <c r="BU284" i="116"/>
  <c r="BX284" i="116"/>
  <c r="CA284" i="116"/>
  <c r="CD284" i="116"/>
  <c r="CG284" i="116"/>
  <c r="CJ284" i="116"/>
  <c r="CT284" i="116"/>
  <c r="CY284" i="116"/>
  <c r="DM284" i="116"/>
  <c r="DN284" i="116"/>
  <c r="DO284" i="116"/>
  <c r="DP284" i="116"/>
  <c r="DQ284" i="116"/>
  <c r="DR284" i="116"/>
  <c r="A285" i="116"/>
  <c r="I285" i="116"/>
  <c r="Q285" i="116"/>
  <c r="R285" i="116"/>
  <c r="T285" i="116"/>
  <c r="U285" i="116"/>
  <c r="V285" i="116"/>
  <c r="W285" i="116"/>
  <c r="X285" i="116"/>
  <c r="Y285" i="116"/>
  <c r="AA285" i="116"/>
  <c r="AE285" i="116"/>
  <c r="AG285" i="116"/>
  <c r="AH285" i="116"/>
  <c r="AI285" i="116"/>
  <c r="AJ285" i="116"/>
  <c r="AK285" i="116"/>
  <c r="AL285" i="116"/>
  <c r="AM285" i="116"/>
  <c r="AN285" i="116"/>
  <c r="AO285" i="116"/>
  <c r="AP285" i="116"/>
  <c r="AQ285" i="116"/>
  <c r="AR285" i="116"/>
  <c r="AS285" i="116"/>
  <c r="AT285" i="116"/>
  <c r="AU285" i="116"/>
  <c r="AV285" i="116"/>
  <c r="AW285" i="116"/>
  <c r="AX285" i="116"/>
  <c r="BL285" i="116"/>
  <c r="BO285" i="116"/>
  <c r="BR285" i="116"/>
  <c r="BU285" i="116"/>
  <c r="BX285" i="116"/>
  <c r="CA285" i="116"/>
  <c r="CD285" i="116"/>
  <c r="CG285" i="116"/>
  <c r="CJ285" i="116"/>
  <c r="CT285" i="116"/>
  <c r="CY285" i="116"/>
  <c r="DM285" i="116"/>
  <c r="DN285" i="116"/>
  <c r="DO285" i="116"/>
  <c r="DP285" i="116"/>
  <c r="DQ285" i="116"/>
  <c r="DR285" i="116"/>
  <c r="A286" i="116"/>
  <c r="I286" i="116"/>
  <c r="Q286" i="116"/>
  <c r="R286" i="116"/>
  <c r="T286" i="116"/>
  <c r="U286" i="116"/>
  <c r="V286" i="116"/>
  <c r="W286" i="116"/>
  <c r="X286" i="116"/>
  <c r="Y286" i="116"/>
  <c r="AA286" i="116"/>
  <c r="AE286" i="116"/>
  <c r="AG286" i="116"/>
  <c r="AH286" i="116"/>
  <c r="AI286" i="116"/>
  <c r="AJ286" i="116"/>
  <c r="AK286" i="116"/>
  <c r="AL286" i="116"/>
  <c r="AM286" i="116"/>
  <c r="AN286" i="116"/>
  <c r="AO286" i="116"/>
  <c r="AP286" i="116"/>
  <c r="AQ286" i="116"/>
  <c r="AR286" i="116"/>
  <c r="AS286" i="116"/>
  <c r="AT286" i="116"/>
  <c r="AU286" i="116"/>
  <c r="AV286" i="116"/>
  <c r="AW286" i="116"/>
  <c r="AX286" i="116"/>
  <c r="BL286" i="116"/>
  <c r="BO286" i="116"/>
  <c r="BR286" i="116"/>
  <c r="BU286" i="116"/>
  <c r="BX286" i="116"/>
  <c r="CA286" i="116"/>
  <c r="CD286" i="116"/>
  <c r="CG286" i="116"/>
  <c r="CJ286" i="116"/>
  <c r="CT286" i="116"/>
  <c r="CY286" i="116"/>
  <c r="DM286" i="116"/>
  <c r="DN286" i="116"/>
  <c r="DO286" i="116"/>
  <c r="DP286" i="116"/>
  <c r="DQ286" i="116"/>
  <c r="DR286" i="116"/>
  <c r="A287" i="116"/>
  <c r="I287" i="116"/>
  <c r="Q287" i="116"/>
  <c r="R287" i="116"/>
  <c r="T287" i="116"/>
  <c r="U287" i="116"/>
  <c r="V287" i="116"/>
  <c r="W287" i="116"/>
  <c r="X287" i="116"/>
  <c r="Y287" i="116"/>
  <c r="AA287" i="116"/>
  <c r="AE287" i="116"/>
  <c r="AG287" i="116"/>
  <c r="AH287" i="116"/>
  <c r="AI287" i="116"/>
  <c r="AJ287" i="116"/>
  <c r="AK287" i="116"/>
  <c r="AL287" i="116"/>
  <c r="AM287" i="116"/>
  <c r="AN287" i="116"/>
  <c r="AO287" i="116"/>
  <c r="AP287" i="116"/>
  <c r="AQ287" i="116"/>
  <c r="AR287" i="116"/>
  <c r="AS287" i="116"/>
  <c r="AT287" i="116"/>
  <c r="AU287" i="116"/>
  <c r="AV287" i="116"/>
  <c r="AW287" i="116"/>
  <c r="AX287" i="116"/>
  <c r="BL287" i="116"/>
  <c r="BO287" i="116"/>
  <c r="BR287" i="116"/>
  <c r="BU287" i="116"/>
  <c r="BX287" i="116"/>
  <c r="CA287" i="116"/>
  <c r="CD287" i="116"/>
  <c r="CG287" i="116"/>
  <c r="CJ287" i="116"/>
  <c r="CT287" i="116"/>
  <c r="CY287" i="116"/>
  <c r="DM287" i="116"/>
  <c r="DN287" i="116"/>
  <c r="DO287" i="116"/>
  <c r="DP287" i="116"/>
  <c r="DQ287" i="116"/>
  <c r="DR287" i="116"/>
  <c r="A288" i="116"/>
  <c r="I288" i="116"/>
  <c r="Q288" i="116"/>
  <c r="R288" i="116"/>
  <c r="T288" i="116"/>
  <c r="U288" i="116"/>
  <c r="V288" i="116"/>
  <c r="W288" i="116"/>
  <c r="X288" i="116"/>
  <c r="Y288" i="116"/>
  <c r="AA288" i="116"/>
  <c r="AE288" i="116"/>
  <c r="AG288" i="116"/>
  <c r="AH288" i="116"/>
  <c r="AI288" i="116"/>
  <c r="AJ288" i="116"/>
  <c r="AK288" i="116"/>
  <c r="AL288" i="116"/>
  <c r="AM288" i="116"/>
  <c r="AN288" i="116"/>
  <c r="AO288" i="116"/>
  <c r="AP288" i="116"/>
  <c r="AQ288" i="116"/>
  <c r="AR288" i="116"/>
  <c r="AS288" i="116"/>
  <c r="AT288" i="116"/>
  <c r="AU288" i="116"/>
  <c r="AV288" i="116"/>
  <c r="AW288" i="116"/>
  <c r="AX288" i="116"/>
  <c r="BL288" i="116"/>
  <c r="BO288" i="116"/>
  <c r="BR288" i="116"/>
  <c r="BU288" i="116"/>
  <c r="BX288" i="116"/>
  <c r="CA288" i="116"/>
  <c r="CD288" i="116"/>
  <c r="CG288" i="116"/>
  <c r="CJ288" i="116"/>
  <c r="CT288" i="116"/>
  <c r="CY288" i="116"/>
  <c r="DM288" i="116"/>
  <c r="DN288" i="116"/>
  <c r="DO288" i="116"/>
  <c r="DP288" i="116"/>
  <c r="DQ288" i="116"/>
  <c r="DR288" i="116"/>
  <c r="A289" i="116"/>
  <c r="I289" i="116"/>
  <c r="Q289" i="116"/>
  <c r="R289" i="116"/>
  <c r="T289" i="116"/>
  <c r="U289" i="116"/>
  <c r="V289" i="116"/>
  <c r="W289" i="116"/>
  <c r="X289" i="116"/>
  <c r="Y289" i="116"/>
  <c r="AA289" i="116"/>
  <c r="AE289" i="116"/>
  <c r="AG289" i="116"/>
  <c r="AH289" i="116"/>
  <c r="AI289" i="116"/>
  <c r="AJ289" i="116"/>
  <c r="AK289" i="116"/>
  <c r="AL289" i="116"/>
  <c r="AM289" i="116"/>
  <c r="AN289" i="116"/>
  <c r="AO289" i="116"/>
  <c r="AP289" i="116"/>
  <c r="AQ289" i="116"/>
  <c r="AR289" i="116"/>
  <c r="AS289" i="116"/>
  <c r="AT289" i="116"/>
  <c r="AU289" i="116"/>
  <c r="AV289" i="116"/>
  <c r="AW289" i="116"/>
  <c r="AX289" i="116"/>
  <c r="BL289" i="116"/>
  <c r="BO289" i="116"/>
  <c r="BR289" i="116"/>
  <c r="BU289" i="116"/>
  <c r="BX289" i="116"/>
  <c r="CA289" i="116"/>
  <c r="CD289" i="116"/>
  <c r="CG289" i="116"/>
  <c r="CJ289" i="116"/>
  <c r="CT289" i="116"/>
  <c r="CY289" i="116"/>
  <c r="DM289" i="116"/>
  <c r="DN289" i="116"/>
  <c r="DO289" i="116"/>
  <c r="DP289" i="116"/>
  <c r="DQ289" i="116"/>
  <c r="DR289" i="116"/>
  <c r="A290" i="116"/>
  <c r="I290" i="116"/>
  <c r="Q290" i="116"/>
  <c r="R290" i="116"/>
  <c r="T290" i="116"/>
  <c r="U290" i="116"/>
  <c r="V290" i="116"/>
  <c r="W290" i="116"/>
  <c r="X290" i="116"/>
  <c r="Y290" i="116"/>
  <c r="AA290" i="116"/>
  <c r="AE290" i="116"/>
  <c r="AG290" i="116"/>
  <c r="AH290" i="116"/>
  <c r="AI290" i="116"/>
  <c r="AJ290" i="116"/>
  <c r="AK290" i="116"/>
  <c r="AL290" i="116"/>
  <c r="AM290" i="116"/>
  <c r="AN290" i="116"/>
  <c r="AO290" i="116"/>
  <c r="AP290" i="116"/>
  <c r="AQ290" i="116"/>
  <c r="AR290" i="116"/>
  <c r="AS290" i="116"/>
  <c r="AT290" i="116"/>
  <c r="AU290" i="116"/>
  <c r="AV290" i="116"/>
  <c r="AW290" i="116"/>
  <c r="AX290" i="116"/>
  <c r="BL290" i="116"/>
  <c r="BO290" i="116"/>
  <c r="BR290" i="116"/>
  <c r="BU290" i="116"/>
  <c r="BX290" i="116"/>
  <c r="CA290" i="116"/>
  <c r="CD290" i="116"/>
  <c r="CG290" i="116"/>
  <c r="CJ290" i="116"/>
  <c r="CT290" i="116"/>
  <c r="CY290" i="116"/>
  <c r="DM290" i="116"/>
  <c r="DN290" i="116"/>
  <c r="DO290" i="116"/>
  <c r="DP290" i="116"/>
  <c r="DQ290" i="116"/>
  <c r="DR290" i="116"/>
  <c r="A291" i="116"/>
  <c r="I291" i="116"/>
  <c r="Q291" i="116"/>
  <c r="R291" i="116"/>
  <c r="T291" i="116"/>
  <c r="U291" i="116"/>
  <c r="V291" i="116"/>
  <c r="W291" i="116"/>
  <c r="X291" i="116"/>
  <c r="Y291" i="116"/>
  <c r="AA291" i="116"/>
  <c r="AE291" i="116"/>
  <c r="AG291" i="116"/>
  <c r="AH291" i="116"/>
  <c r="AI291" i="116"/>
  <c r="AJ291" i="116"/>
  <c r="AK291" i="116"/>
  <c r="AL291" i="116"/>
  <c r="AM291" i="116"/>
  <c r="AN291" i="116"/>
  <c r="AO291" i="116"/>
  <c r="AP291" i="116"/>
  <c r="AQ291" i="116"/>
  <c r="AR291" i="116"/>
  <c r="AS291" i="116"/>
  <c r="AT291" i="116"/>
  <c r="AU291" i="116"/>
  <c r="AV291" i="116"/>
  <c r="AW291" i="116"/>
  <c r="AX291" i="116"/>
  <c r="BL291" i="116"/>
  <c r="BO291" i="116"/>
  <c r="BR291" i="116"/>
  <c r="BU291" i="116"/>
  <c r="BX291" i="116"/>
  <c r="CA291" i="116"/>
  <c r="CD291" i="116"/>
  <c r="CG291" i="116"/>
  <c r="CJ291" i="116"/>
  <c r="CT291" i="116"/>
  <c r="CY291" i="116"/>
  <c r="DM291" i="116"/>
  <c r="DN291" i="116"/>
  <c r="DO291" i="116"/>
  <c r="DP291" i="116"/>
  <c r="DQ291" i="116"/>
  <c r="DR291" i="116"/>
  <c r="A292" i="116"/>
  <c r="I292" i="116"/>
  <c r="Q292" i="116"/>
  <c r="R292" i="116"/>
  <c r="T292" i="116"/>
  <c r="U292" i="116"/>
  <c r="V292" i="116"/>
  <c r="W292" i="116"/>
  <c r="X292" i="116"/>
  <c r="Y292" i="116"/>
  <c r="AA292" i="116"/>
  <c r="AE292" i="116"/>
  <c r="AG292" i="116"/>
  <c r="AH292" i="116"/>
  <c r="AI292" i="116"/>
  <c r="AJ292" i="116"/>
  <c r="AK292" i="116"/>
  <c r="AL292" i="116"/>
  <c r="AM292" i="116"/>
  <c r="AN292" i="116"/>
  <c r="AO292" i="116"/>
  <c r="AP292" i="116"/>
  <c r="AQ292" i="116"/>
  <c r="AR292" i="116"/>
  <c r="AS292" i="116"/>
  <c r="AT292" i="116"/>
  <c r="AU292" i="116"/>
  <c r="AV292" i="116"/>
  <c r="AW292" i="116"/>
  <c r="AX292" i="116"/>
  <c r="BL292" i="116"/>
  <c r="BO292" i="116"/>
  <c r="BR292" i="116"/>
  <c r="BU292" i="116"/>
  <c r="BX292" i="116"/>
  <c r="CA292" i="116"/>
  <c r="CD292" i="116"/>
  <c r="CG292" i="116"/>
  <c r="CJ292" i="116"/>
  <c r="CT292" i="116"/>
  <c r="CY292" i="116"/>
  <c r="DM292" i="116"/>
  <c r="DN292" i="116"/>
  <c r="DO292" i="116"/>
  <c r="DP292" i="116"/>
  <c r="DQ292" i="116"/>
  <c r="DR292" i="116"/>
  <c r="A293" i="116"/>
  <c r="I293" i="116"/>
  <c r="Q293" i="116"/>
  <c r="R293" i="116"/>
  <c r="T293" i="116"/>
  <c r="U293" i="116"/>
  <c r="V293" i="116"/>
  <c r="W293" i="116"/>
  <c r="X293" i="116"/>
  <c r="Y293" i="116"/>
  <c r="AA293" i="116"/>
  <c r="AE293" i="116"/>
  <c r="AG293" i="116"/>
  <c r="AH293" i="116"/>
  <c r="AI293" i="116"/>
  <c r="AJ293" i="116"/>
  <c r="AK293" i="116"/>
  <c r="AL293" i="116"/>
  <c r="AM293" i="116"/>
  <c r="AN293" i="116"/>
  <c r="AO293" i="116"/>
  <c r="AP293" i="116"/>
  <c r="AQ293" i="116"/>
  <c r="AR293" i="116"/>
  <c r="AS293" i="116"/>
  <c r="AT293" i="116"/>
  <c r="AU293" i="116"/>
  <c r="AV293" i="116"/>
  <c r="AW293" i="116"/>
  <c r="AX293" i="116"/>
  <c r="BL293" i="116"/>
  <c r="BO293" i="116"/>
  <c r="BR293" i="116"/>
  <c r="BU293" i="116"/>
  <c r="BX293" i="116"/>
  <c r="CA293" i="116"/>
  <c r="CD293" i="116"/>
  <c r="CG293" i="116"/>
  <c r="CJ293" i="116"/>
  <c r="CT293" i="116"/>
  <c r="CY293" i="116"/>
  <c r="DM293" i="116"/>
  <c r="DN293" i="116"/>
  <c r="DO293" i="116"/>
  <c r="DP293" i="116"/>
  <c r="DQ293" i="116"/>
  <c r="DR293" i="116"/>
  <c r="A294" i="116"/>
  <c r="I294" i="116"/>
  <c r="Q294" i="116"/>
  <c r="R294" i="116"/>
  <c r="T294" i="116"/>
  <c r="U294" i="116"/>
  <c r="V294" i="116"/>
  <c r="W294" i="116"/>
  <c r="X294" i="116"/>
  <c r="Y294" i="116"/>
  <c r="AA294" i="116"/>
  <c r="AE294" i="116"/>
  <c r="AG294" i="116"/>
  <c r="AH294" i="116"/>
  <c r="AI294" i="116"/>
  <c r="AJ294" i="116"/>
  <c r="AK294" i="116"/>
  <c r="AL294" i="116"/>
  <c r="AM294" i="116"/>
  <c r="AN294" i="116"/>
  <c r="AO294" i="116"/>
  <c r="AP294" i="116"/>
  <c r="AQ294" i="116"/>
  <c r="AR294" i="116"/>
  <c r="AS294" i="116"/>
  <c r="AT294" i="116"/>
  <c r="AU294" i="116"/>
  <c r="AV294" i="116"/>
  <c r="AW294" i="116"/>
  <c r="AX294" i="116"/>
  <c r="BL294" i="116"/>
  <c r="BO294" i="116"/>
  <c r="BR294" i="116"/>
  <c r="BU294" i="116"/>
  <c r="BX294" i="116"/>
  <c r="CA294" i="116"/>
  <c r="CD294" i="116"/>
  <c r="CG294" i="116"/>
  <c r="CJ294" i="116"/>
  <c r="CT294" i="116"/>
  <c r="CY294" i="116"/>
  <c r="DM294" i="116"/>
  <c r="DN294" i="116"/>
  <c r="DO294" i="116"/>
  <c r="DP294" i="116"/>
  <c r="DQ294" i="116"/>
  <c r="DR294" i="116"/>
  <c r="A295" i="116"/>
  <c r="I295" i="116"/>
  <c r="Q295" i="116"/>
  <c r="R295" i="116"/>
  <c r="T295" i="116"/>
  <c r="U295" i="116"/>
  <c r="V295" i="116"/>
  <c r="W295" i="116"/>
  <c r="X295" i="116"/>
  <c r="Y295" i="116"/>
  <c r="AA295" i="116"/>
  <c r="AE295" i="116"/>
  <c r="AG295" i="116"/>
  <c r="AH295" i="116"/>
  <c r="AI295" i="116"/>
  <c r="AJ295" i="116"/>
  <c r="AK295" i="116"/>
  <c r="AL295" i="116"/>
  <c r="AM295" i="116"/>
  <c r="AN295" i="116"/>
  <c r="AO295" i="116"/>
  <c r="AP295" i="116"/>
  <c r="AQ295" i="116"/>
  <c r="AR295" i="116"/>
  <c r="AS295" i="116"/>
  <c r="AT295" i="116"/>
  <c r="AU295" i="116"/>
  <c r="AV295" i="116"/>
  <c r="AW295" i="116"/>
  <c r="AX295" i="116"/>
  <c r="BL295" i="116"/>
  <c r="BO295" i="116"/>
  <c r="BR295" i="116"/>
  <c r="BU295" i="116"/>
  <c r="BX295" i="116"/>
  <c r="CA295" i="116"/>
  <c r="CD295" i="116"/>
  <c r="CG295" i="116"/>
  <c r="CJ295" i="116"/>
  <c r="CT295" i="116"/>
  <c r="CY295" i="116"/>
  <c r="DM295" i="116"/>
  <c r="DN295" i="116"/>
  <c r="DO295" i="116"/>
  <c r="DP295" i="116"/>
  <c r="DQ295" i="116"/>
  <c r="DR295" i="116"/>
  <c r="A296" i="116"/>
  <c r="I296" i="116"/>
  <c r="Q296" i="116"/>
  <c r="R296" i="116"/>
  <c r="T296" i="116"/>
  <c r="U296" i="116"/>
  <c r="V296" i="116"/>
  <c r="W296" i="116"/>
  <c r="X296" i="116"/>
  <c r="Y296" i="116"/>
  <c r="AA296" i="116"/>
  <c r="AE296" i="116"/>
  <c r="AG296" i="116"/>
  <c r="AH296" i="116"/>
  <c r="AI296" i="116"/>
  <c r="AJ296" i="116"/>
  <c r="AK296" i="116"/>
  <c r="AL296" i="116"/>
  <c r="AM296" i="116"/>
  <c r="AN296" i="116"/>
  <c r="AO296" i="116"/>
  <c r="AP296" i="116"/>
  <c r="AQ296" i="116"/>
  <c r="AR296" i="116"/>
  <c r="AS296" i="116"/>
  <c r="AT296" i="116"/>
  <c r="AU296" i="116"/>
  <c r="AV296" i="116"/>
  <c r="AW296" i="116"/>
  <c r="AX296" i="116"/>
  <c r="BL296" i="116"/>
  <c r="BO296" i="116"/>
  <c r="BR296" i="116"/>
  <c r="BU296" i="116"/>
  <c r="BX296" i="116"/>
  <c r="CA296" i="116"/>
  <c r="CD296" i="116"/>
  <c r="CG296" i="116"/>
  <c r="CJ296" i="116"/>
  <c r="CT296" i="116"/>
  <c r="CY296" i="116"/>
  <c r="DM296" i="116"/>
  <c r="DN296" i="116"/>
  <c r="DO296" i="116"/>
  <c r="DP296" i="116"/>
  <c r="DQ296" i="116"/>
  <c r="DR296" i="116"/>
  <c r="A297" i="116"/>
  <c r="I297" i="116"/>
  <c r="Q297" i="116"/>
  <c r="R297" i="116"/>
  <c r="T297" i="116"/>
  <c r="U297" i="116"/>
  <c r="V297" i="116"/>
  <c r="W297" i="116"/>
  <c r="X297" i="116"/>
  <c r="Y297" i="116"/>
  <c r="AA297" i="116"/>
  <c r="AE297" i="116"/>
  <c r="AG297" i="116"/>
  <c r="AH297" i="116"/>
  <c r="AI297" i="116"/>
  <c r="AJ297" i="116"/>
  <c r="AK297" i="116"/>
  <c r="AL297" i="116"/>
  <c r="AM297" i="116"/>
  <c r="AN297" i="116"/>
  <c r="AO297" i="116"/>
  <c r="AP297" i="116"/>
  <c r="AQ297" i="116"/>
  <c r="AR297" i="116"/>
  <c r="AS297" i="116"/>
  <c r="AT297" i="116"/>
  <c r="AU297" i="116"/>
  <c r="AV297" i="116"/>
  <c r="AW297" i="116"/>
  <c r="AX297" i="116"/>
  <c r="BL297" i="116"/>
  <c r="BO297" i="116"/>
  <c r="BR297" i="116"/>
  <c r="BU297" i="116"/>
  <c r="BX297" i="116"/>
  <c r="CA297" i="116"/>
  <c r="CD297" i="116"/>
  <c r="CG297" i="116"/>
  <c r="CJ297" i="116"/>
  <c r="CT297" i="116"/>
  <c r="CY297" i="116"/>
  <c r="DM297" i="116"/>
  <c r="DN297" i="116"/>
  <c r="DO297" i="116"/>
  <c r="DP297" i="116"/>
  <c r="DQ297" i="116"/>
  <c r="DR297" i="116"/>
  <c r="A298" i="116"/>
  <c r="I298" i="116"/>
  <c r="Q298" i="116"/>
  <c r="R298" i="116"/>
  <c r="T298" i="116"/>
  <c r="U298" i="116"/>
  <c r="V298" i="116"/>
  <c r="W298" i="116"/>
  <c r="X298" i="116"/>
  <c r="Y298" i="116"/>
  <c r="AA298" i="116"/>
  <c r="AE298" i="116"/>
  <c r="AG298" i="116"/>
  <c r="AH298" i="116"/>
  <c r="AI298" i="116"/>
  <c r="AJ298" i="116"/>
  <c r="AK298" i="116"/>
  <c r="AL298" i="116"/>
  <c r="AM298" i="116"/>
  <c r="AN298" i="116"/>
  <c r="AO298" i="116"/>
  <c r="AP298" i="116"/>
  <c r="AQ298" i="116"/>
  <c r="AR298" i="116"/>
  <c r="AS298" i="116"/>
  <c r="AT298" i="116"/>
  <c r="AU298" i="116"/>
  <c r="AV298" i="116"/>
  <c r="AW298" i="116"/>
  <c r="AX298" i="116"/>
  <c r="BL298" i="116"/>
  <c r="BO298" i="116"/>
  <c r="BR298" i="116"/>
  <c r="BU298" i="116"/>
  <c r="BX298" i="116"/>
  <c r="CA298" i="116"/>
  <c r="CD298" i="116"/>
  <c r="CG298" i="116"/>
  <c r="CJ298" i="116"/>
  <c r="CT298" i="116"/>
  <c r="CY298" i="116"/>
  <c r="DM298" i="116"/>
  <c r="DN298" i="116"/>
  <c r="DO298" i="116"/>
  <c r="DP298" i="116"/>
  <c r="DQ298" i="116"/>
  <c r="DR298" i="116"/>
  <c r="A299" i="116"/>
  <c r="I299" i="116"/>
  <c r="Q299" i="116"/>
  <c r="R299" i="116"/>
  <c r="T299" i="116"/>
  <c r="U299" i="116"/>
  <c r="V299" i="116"/>
  <c r="W299" i="116"/>
  <c r="X299" i="116"/>
  <c r="Y299" i="116"/>
  <c r="AA299" i="116"/>
  <c r="AE299" i="116"/>
  <c r="AG299" i="116"/>
  <c r="AH299" i="116"/>
  <c r="AI299" i="116"/>
  <c r="AJ299" i="116"/>
  <c r="AK299" i="116"/>
  <c r="AL299" i="116"/>
  <c r="AM299" i="116"/>
  <c r="AN299" i="116"/>
  <c r="AO299" i="116"/>
  <c r="AP299" i="116"/>
  <c r="AQ299" i="116"/>
  <c r="AR299" i="116"/>
  <c r="AS299" i="116"/>
  <c r="AT299" i="116"/>
  <c r="AU299" i="116"/>
  <c r="AV299" i="116"/>
  <c r="AW299" i="116"/>
  <c r="AX299" i="116"/>
  <c r="BL299" i="116"/>
  <c r="BO299" i="116"/>
  <c r="BR299" i="116"/>
  <c r="BU299" i="116"/>
  <c r="BX299" i="116"/>
  <c r="CA299" i="116"/>
  <c r="CD299" i="116"/>
  <c r="CG299" i="116"/>
  <c r="CJ299" i="116"/>
  <c r="CT299" i="116"/>
  <c r="CY299" i="116"/>
  <c r="DM299" i="116"/>
  <c r="DN299" i="116"/>
  <c r="DO299" i="116"/>
  <c r="DP299" i="116"/>
  <c r="DQ299" i="116"/>
  <c r="DR299" i="116"/>
  <c r="A300" i="116"/>
  <c r="I300" i="116"/>
  <c r="Q300" i="116"/>
  <c r="R300" i="116"/>
  <c r="T300" i="116"/>
  <c r="U300" i="116"/>
  <c r="V300" i="116"/>
  <c r="W300" i="116"/>
  <c r="X300" i="116"/>
  <c r="Y300" i="116"/>
  <c r="AA300" i="116"/>
  <c r="AE300" i="116"/>
  <c r="AG300" i="116"/>
  <c r="AH300" i="116"/>
  <c r="AI300" i="116"/>
  <c r="AJ300" i="116"/>
  <c r="AK300" i="116"/>
  <c r="AL300" i="116"/>
  <c r="AM300" i="116"/>
  <c r="AN300" i="116"/>
  <c r="AO300" i="116"/>
  <c r="AP300" i="116"/>
  <c r="AQ300" i="116"/>
  <c r="AR300" i="116"/>
  <c r="AS300" i="116"/>
  <c r="AT300" i="116"/>
  <c r="AU300" i="116"/>
  <c r="AV300" i="116"/>
  <c r="AW300" i="116"/>
  <c r="AX300" i="116"/>
  <c r="BL300" i="116"/>
  <c r="BO300" i="116"/>
  <c r="BR300" i="116"/>
  <c r="BU300" i="116"/>
  <c r="BX300" i="116"/>
  <c r="CA300" i="116"/>
  <c r="CD300" i="116"/>
  <c r="CG300" i="116"/>
  <c r="CJ300" i="116"/>
  <c r="CT300" i="116"/>
  <c r="CY300" i="116"/>
  <c r="DM300" i="116"/>
  <c r="DN300" i="116"/>
  <c r="DO300" i="116"/>
  <c r="DP300" i="116"/>
  <c r="DQ300" i="116"/>
  <c r="DR300" i="116"/>
  <c r="A301" i="116"/>
  <c r="I301" i="116"/>
  <c r="Q301" i="116"/>
  <c r="R301" i="116"/>
  <c r="T301" i="116"/>
  <c r="U301" i="116"/>
  <c r="V301" i="116"/>
  <c r="W301" i="116"/>
  <c r="X301" i="116"/>
  <c r="Y301" i="116"/>
  <c r="AA301" i="116"/>
  <c r="AE301" i="116"/>
  <c r="AG301" i="116"/>
  <c r="AH301" i="116"/>
  <c r="AI301" i="116"/>
  <c r="AJ301" i="116"/>
  <c r="AK301" i="116"/>
  <c r="AL301" i="116"/>
  <c r="AM301" i="116"/>
  <c r="AN301" i="116"/>
  <c r="AO301" i="116"/>
  <c r="AP301" i="116"/>
  <c r="AQ301" i="116"/>
  <c r="AR301" i="116"/>
  <c r="AS301" i="116"/>
  <c r="AT301" i="116"/>
  <c r="AU301" i="116"/>
  <c r="AV301" i="116"/>
  <c r="AW301" i="116"/>
  <c r="AX301" i="116"/>
  <c r="BL301" i="116"/>
  <c r="BO301" i="116"/>
  <c r="BR301" i="116"/>
  <c r="BU301" i="116"/>
  <c r="BX301" i="116"/>
  <c r="CA301" i="116"/>
  <c r="CD301" i="116"/>
  <c r="CG301" i="116"/>
  <c r="CJ301" i="116"/>
  <c r="CT301" i="116"/>
  <c r="CY301" i="116"/>
  <c r="DM301" i="116"/>
  <c r="DN301" i="116"/>
  <c r="DO301" i="116"/>
  <c r="DP301" i="116"/>
  <c r="DQ301" i="116"/>
  <c r="DR301" i="116"/>
  <c r="A302" i="116"/>
  <c r="I302" i="116"/>
  <c r="Q302" i="116"/>
  <c r="R302" i="116"/>
  <c r="T302" i="116"/>
  <c r="U302" i="116"/>
  <c r="V302" i="116"/>
  <c r="W302" i="116"/>
  <c r="X302" i="116"/>
  <c r="Y302" i="116"/>
  <c r="AA302" i="116"/>
  <c r="AE302" i="116"/>
  <c r="AG302" i="116"/>
  <c r="AH302" i="116"/>
  <c r="AI302" i="116"/>
  <c r="AJ302" i="116"/>
  <c r="AK302" i="116"/>
  <c r="AL302" i="116"/>
  <c r="AM302" i="116"/>
  <c r="AN302" i="116"/>
  <c r="AO302" i="116"/>
  <c r="AP302" i="116"/>
  <c r="AQ302" i="116"/>
  <c r="AR302" i="116"/>
  <c r="AS302" i="116"/>
  <c r="AT302" i="116"/>
  <c r="AU302" i="116"/>
  <c r="AV302" i="116"/>
  <c r="AW302" i="116"/>
  <c r="AX302" i="116"/>
  <c r="BL302" i="116"/>
  <c r="BO302" i="116"/>
  <c r="BR302" i="116"/>
  <c r="BU302" i="116"/>
  <c r="BX302" i="116"/>
  <c r="CA302" i="116"/>
  <c r="CD302" i="116"/>
  <c r="CG302" i="116"/>
  <c r="CJ302" i="116"/>
  <c r="CT302" i="116"/>
  <c r="CY302" i="116"/>
  <c r="DM302" i="116"/>
  <c r="DN302" i="116"/>
  <c r="DO302" i="116"/>
  <c r="DP302" i="116"/>
  <c r="DQ302" i="116"/>
  <c r="DR302" i="116"/>
  <c r="A303" i="116"/>
  <c r="I303" i="116"/>
  <c r="Q303" i="116"/>
  <c r="R303" i="116"/>
  <c r="T303" i="116"/>
  <c r="U303" i="116"/>
  <c r="V303" i="116"/>
  <c r="W303" i="116"/>
  <c r="X303" i="116"/>
  <c r="Y303" i="116"/>
  <c r="AA303" i="116"/>
  <c r="AE303" i="116"/>
  <c r="AG303" i="116"/>
  <c r="AH303" i="116"/>
  <c r="AI303" i="116"/>
  <c r="AJ303" i="116"/>
  <c r="AK303" i="116"/>
  <c r="AL303" i="116"/>
  <c r="AM303" i="116"/>
  <c r="AN303" i="116"/>
  <c r="AO303" i="116"/>
  <c r="AP303" i="116"/>
  <c r="AQ303" i="116"/>
  <c r="AR303" i="116"/>
  <c r="AS303" i="116"/>
  <c r="AT303" i="116"/>
  <c r="AU303" i="116"/>
  <c r="AV303" i="116"/>
  <c r="AW303" i="116"/>
  <c r="AX303" i="116"/>
  <c r="BL303" i="116"/>
  <c r="BO303" i="116"/>
  <c r="BR303" i="116"/>
  <c r="BU303" i="116"/>
  <c r="BX303" i="116"/>
  <c r="CA303" i="116"/>
  <c r="CD303" i="116"/>
  <c r="CG303" i="116"/>
  <c r="CJ303" i="116"/>
  <c r="CT303" i="116"/>
  <c r="CY303" i="116"/>
  <c r="DM303" i="116"/>
  <c r="DN303" i="116"/>
  <c r="DO303" i="116"/>
  <c r="DP303" i="116"/>
  <c r="DQ303" i="116"/>
  <c r="DR303" i="116"/>
  <c r="A304" i="116"/>
  <c r="I304" i="116"/>
  <c r="Q304" i="116"/>
  <c r="R304" i="116"/>
  <c r="T304" i="116"/>
  <c r="U304" i="116"/>
  <c r="V304" i="116"/>
  <c r="W304" i="116"/>
  <c r="X304" i="116"/>
  <c r="Y304" i="116"/>
  <c r="AA304" i="116"/>
  <c r="AE304" i="116"/>
  <c r="AG304" i="116"/>
  <c r="AH304" i="116"/>
  <c r="AI304" i="116"/>
  <c r="AJ304" i="116"/>
  <c r="AK304" i="116"/>
  <c r="AL304" i="116"/>
  <c r="AM304" i="116"/>
  <c r="AN304" i="116"/>
  <c r="AO304" i="116"/>
  <c r="AP304" i="116"/>
  <c r="AQ304" i="116"/>
  <c r="AR304" i="116"/>
  <c r="AS304" i="116"/>
  <c r="AT304" i="116"/>
  <c r="AU304" i="116"/>
  <c r="AV304" i="116"/>
  <c r="AW304" i="116"/>
  <c r="AX304" i="116"/>
  <c r="BL304" i="116"/>
  <c r="BO304" i="116"/>
  <c r="BR304" i="116"/>
  <c r="BU304" i="116"/>
  <c r="BX304" i="116"/>
  <c r="CA304" i="116"/>
  <c r="CD304" i="116"/>
  <c r="CG304" i="116"/>
  <c r="CJ304" i="116"/>
  <c r="CT304" i="116"/>
  <c r="CY304" i="116"/>
  <c r="DM304" i="116"/>
  <c r="DN304" i="116"/>
  <c r="DO304" i="116"/>
  <c r="DP304" i="116"/>
  <c r="DQ304" i="116"/>
  <c r="DR304" i="116"/>
  <c r="A305" i="116"/>
  <c r="I305" i="116"/>
  <c r="Q305" i="116"/>
  <c r="R305" i="116"/>
  <c r="T305" i="116"/>
  <c r="U305" i="116"/>
  <c r="V305" i="116"/>
  <c r="W305" i="116"/>
  <c r="X305" i="116"/>
  <c r="Y305" i="116"/>
  <c r="AA305" i="116"/>
  <c r="AE305" i="116"/>
  <c r="AG305" i="116"/>
  <c r="AH305" i="116"/>
  <c r="AI305" i="116"/>
  <c r="AJ305" i="116"/>
  <c r="AK305" i="116"/>
  <c r="AL305" i="116"/>
  <c r="AM305" i="116"/>
  <c r="AN305" i="116"/>
  <c r="AO305" i="116"/>
  <c r="AP305" i="116"/>
  <c r="AQ305" i="116"/>
  <c r="AR305" i="116"/>
  <c r="AS305" i="116"/>
  <c r="AT305" i="116"/>
  <c r="AU305" i="116"/>
  <c r="AV305" i="116"/>
  <c r="AW305" i="116"/>
  <c r="AX305" i="116"/>
  <c r="BL305" i="116"/>
  <c r="BO305" i="116"/>
  <c r="BR305" i="116"/>
  <c r="BU305" i="116"/>
  <c r="BX305" i="116"/>
  <c r="CA305" i="116"/>
  <c r="CD305" i="116"/>
  <c r="CG305" i="116"/>
  <c r="CJ305" i="116"/>
  <c r="CT305" i="116"/>
  <c r="CY305" i="116"/>
  <c r="DM305" i="116"/>
  <c r="DN305" i="116"/>
  <c r="DO305" i="116"/>
  <c r="DP305" i="116"/>
  <c r="DQ305" i="116"/>
  <c r="DR305" i="116"/>
  <c r="A306" i="116"/>
  <c r="I306" i="116"/>
  <c r="Q306" i="116"/>
  <c r="R306" i="116"/>
  <c r="T306" i="116"/>
  <c r="U306" i="116"/>
  <c r="V306" i="116"/>
  <c r="W306" i="116"/>
  <c r="X306" i="116"/>
  <c r="Y306" i="116"/>
  <c r="AA306" i="116"/>
  <c r="AE306" i="116"/>
  <c r="AG306" i="116"/>
  <c r="AH306" i="116"/>
  <c r="AI306" i="116"/>
  <c r="AJ306" i="116"/>
  <c r="AK306" i="116"/>
  <c r="AL306" i="116"/>
  <c r="AM306" i="116"/>
  <c r="AN306" i="116"/>
  <c r="AO306" i="116"/>
  <c r="AP306" i="116"/>
  <c r="AQ306" i="116"/>
  <c r="AR306" i="116"/>
  <c r="AS306" i="116"/>
  <c r="AT306" i="116"/>
  <c r="AU306" i="116"/>
  <c r="AV306" i="116"/>
  <c r="AW306" i="116"/>
  <c r="AX306" i="116"/>
  <c r="BL306" i="116"/>
  <c r="BO306" i="116"/>
  <c r="BR306" i="116"/>
  <c r="BU306" i="116"/>
  <c r="BX306" i="116"/>
  <c r="CA306" i="116"/>
  <c r="CD306" i="116"/>
  <c r="CG306" i="116"/>
  <c r="CJ306" i="116"/>
  <c r="CT306" i="116"/>
  <c r="CY306" i="116"/>
  <c r="DM306" i="116"/>
  <c r="DN306" i="116"/>
  <c r="DO306" i="116"/>
  <c r="DP306" i="116"/>
  <c r="DQ306" i="116"/>
  <c r="DR306" i="116"/>
  <c r="A307" i="116"/>
  <c r="I307" i="116"/>
  <c r="Q307" i="116"/>
  <c r="R307" i="116"/>
  <c r="T307" i="116"/>
  <c r="U307" i="116"/>
  <c r="V307" i="116"/>
  <c r="W307" i="116"/>
  <c r="X307" i="116"/>
  <c r="Y307" i="116"/>
  <c r="AA307" i="116"/>
  <c r="AE307" i="116"/>
  <c r="AG307" i="116"/>
  <c r="AH307" i="116"/>
  <c r="AI307" i="116"/>
  <c r="AJ307" i="116"/>
  <c r="AK307" i="116"/>
  <c r="AL307" i="116"/>
  <c r="AM307" i="116"/>
  <c r="AN307" i="116"/>
  <c r="AO307" i="116"/>
  <c r="AP307" i="116"/>
  <c r="AQ307" i="116"/>
  <c r="AR307" i="116"/>
  <c r="AS307" i="116"/>
  <c r="AT307" i="116"/>
  <c r="AU307" i="116"/>
  <c r="AV307" i="116"/>
  <c r="AW307" i="116"/>
  <c r="AX307" i="116"/>
  <c r="BL307" i="116"/>
  <c r="BO307" i="116"/>
  <c r="BR307" i="116"/>
  <c r="BU307" i="116"/>
  <c r="BX307" i="116"/>
  <c r="CA307" i="116"/>
  <c r="CD307" i="116"/>
  <c r="CG307" i="116"/>
  <c r="CJ307" i="116"/>
  <c r="CT307" i="116"/>
  <c r="CY307" i="116"/>
  <c r="DM307" i="116"/>
  <c r="DN307" i="116"/>
  <c r="DO307" i="116"/>
  <c r="DP307" i="116"/>
  <c r="DQ307" i="116"/>
  <c r="DR307" i="116"/>
  <c r="A308" i="116"/>
  <c r="I308" i="116"/>
  <c r="Q308" i="116"/>
  <c r="R308" i="116"/>
  <c r="T308" i="116"/>
  <c r="U308" i="116"/>
  <c r="V308" i="116"/>
  <c r="W308" i="116"/>
  <c r="X308" i="116"/>
  <c r="Y308" i="116"/>
  <c r="AA308" i="116"/>
  <c r="AE308" i="116"/>
  <c r="AG308" i="116"/>
  <c r="AH308" i="116"/>
  <c r="AI308" i="116"/>
  <c r="AJ308" i="116"/>
  <c r="AK308" i="116"/>
  <c r="AL308" i="116"/>
  <c r="AM308" i="116"/>
  <c r="AN308" i="116"/>
  <c r="AO308" i="116"/>
  <c r="AP308" i="116"/>
  <c r="AQ308" i="116"/>
  <c r="AR308" i="116"/>
  <c r="AS308" i="116"/>
  <c r="AT308" i="116"/>
  <c r="AU308" i="116"/>
  <c r="AV308" i="116"/>
  <c r="AW308" i="116"/>
  <c r="AX308" i="116"/>
  <c r="BL308" i="116"/>
  <c r="BO308" i="116"/>
  <c r="BR308" i="116"/>
  <c r="BU308" i="116"/>
  <c r="BX308" i="116"/>
  <c r="CA308" i="116"/>
  <c r="CD308" i="116"/>
  <c r="CG308" i="116"/>
  <c r="CJ308" i="116"/>
  <c r="CT308" i="116"/>
  <c r="CY308" i="116"/>
  <c r="DM308" i="116"/>
  <c r="DN308" i="116"/>
  <c r="DO308" i="116"/>
  <c r="DP308" i="116"/>
  <c r="DQ308" i="116"/>
  <c r="DR308" i="116"/>
  <c r="A309" i="116"/>
  <c r="I309" i="116"/>
  <c r="Q309" i="116"/>
  <c r="R309" i="116"/>
  <c r="T309" i="116"/>
  <c r="U309" i="116"/>
  <c r="V309" i="116"/>
  <c r="W309" i="116"/>
  <c r="X309" i="116"/>
  <c r="Y309" i="116"/>
  <c r="AA309" i="116"/>
  <c r="AE309" i="116"/>
  <c r="AG309" i="116"/>
  <c r="AH309" i="116"/>
  <c r="AI309" i="116"/>
  <c r="AJ309" i="116"/>
  <c r="AK309" i="116"/>
  <c r="AL309" i="116"/>
  <c r="AM309" i="116"/>
  <c r="AN309" i="116"/>
  <c r="AO309" i="116"/>
  <c r="AP309" i="116"/>
  <c r="AQ309" i="116"/>
  <c r="AR309" i="116"/>
  <c r="AS309" i="116"/>
  <c r="AT309" i="116"/>
  <c r="AU309" i="116"/>
  <c r="AV309" i="116"/>
  <c r="AW309" i="116"/>
  <c r="AX309" i="116"/>
  <c r="BL309" i="116"/>
  <c r="BO309" i="116"/>
  <c r="BR309" i="116"/>
  <c r="BU309" i="116"/>
  <c r="BX309" i="116"/>
  <c r="CA309" i="116"/>
  <c r="CD309" i="116"/>
  <c r="CG309" i="116"/>
  <c r="CJ309" i="116"/>
  <c r="CT309" i="116"/>
  <c r="CY309" i="116"/>
  <c r="DM309" i="116"/>
  <c r="DN309" i="116"/>
  <c r="DO309" i="116"/>
  <c r="DP309" i="116"/>
  <c r="DQ309" i="116"/>
  <c r="DR309" i="116"/>
  <c r="A310" i="116"/>
  <c r="I310" i="116"/>
  <c r="Q310" i="116"/>
  <c r="R310" i="116"/>
  <c r="T310" i="116"/>
  <c r="U310" i="116"/>
  <c r="V310" i="116"/>
  <c r="W310" i="116"/>
  <c r="X310" i="116"/>
  <c r="Y310" i="116"/>
  <c r="AA310" i="116"/>
  <c r="AE310" i="116"/>
  <c r="AG310" i="116"/>
  <c r="AH310" i="116"/>
  <c r="AI310" i="116"/>
  <c r="AJ310" i="116"/>
  <c r="AK310" i="116"/>
  <c r="AL310" i="116"/>
  <c r="AM310" i="116"/>
  <c r="AN310" i="116"/>
  <c r="AO310" i="116"/>
  <c r="AP310" i="116"/>
  <c r="AQ310" i="116"/>
  <c r="AR310" i="116"/>
  <c r="AS310" i="116"/>
  <c r="AT310" i="116"/>
  <c r="AU310" i="116"/>
  <c r="AV310" i="116"/>
  <c r="AW310" i="116"/>
  <c r="AX310" i="116"/>
  <c r="BL310" i="116"/>
  <c r="BO310" i="116"/>
  <c r="BR310" i="116"/>
  <c r="BU310" i="116"/>
  <c r="BX310" i="116"/>
  <c r="CA310" i="116"/>
  <c r="CD310" i="116"/>
  <c r="CG310" i="116"/>
  <c r="CJ310" i="116"/>
  <c r="CT310" i="116"/>
  <c r="CY310" i="116"/>
  <c r="DM310" i="116"/>
  <c r="DN310" i="116"/>
  <c r="DO310" i="116"/>
  <c r="DP310" i="116"/>
  <c r="DQ310" i="116"/>
  <c r="DR310" i="116"/>
  <c r="A311" i="116"/>
  <c r="I311" i="116"/>
  <c r="Q311" i="116"/>
  <c r="R311" i="116"/>
  <c r="T311" i="116"/>
  <c r="U311" i="116"/>
  <c r="V311" i="116"/>
  <c r="W311" i="116"/>
  <c r="X311" i="116"/>
  <c r="Y311" i="116"/>
  <c r="AA311" i="116"/>
  <c r="AE311" i="116"/>
  <c r="AG311" i="116"/>
  <c r="AH311" i="116"/>
  <c r="AI311" i="116"/>
  <c r="AJ311" i="116"/>
  <c r="AK311" i="116"/>
  <c r="AL311" i="116"/>
  <c r="AM311" i="116"/>
  <c r="AN311" i="116"/>
  <c r="AO311" i="116"/>
  <c r="AP311" i="116"/>
  <c r="AQ311" i="116"/>
  <c r="AR311" i="116"/>
  <c r="AS311" i="116"/>
  <c r="AT311" i="116"/>
  <c r="AU311" i="116"/>
  <c r="AV311" i="116"/>
  <c r="AW311" i="116"/>
  <c r="AX311" i="116"/>
  <c r="BL311" i="116"/>
  <c r="BO311" i="116"/>
  <c r="BR311" i="116"/>
  <c r="BU311" i="116"/>
  <c r="BX311" i="116"/>
  <c r="CA311" i="116"/>
  <c r="CD311" i="116"/>
  <c r="CG311" i="116"/>
  <c r="CJ311" i="116"/>
  <c r="CT311" i="116"/>
  <c r="CY311" i="116"/>
  <c r="DM311" i="116"/>
  <c r="DN311" i="116"/>
  <c r="DO311" i="116"/>
  <c r="DP311" i="116"/>
  <c r="DQ311" i="116"/>
  <c r="DR311" i="116"/>
  <c r="A312" i="116"/>
  <c r="I312" i="116"/>
  <c r="Q312" i="116"/>
  <c r="R312" i="116"/>
  <c r="T312" i="116"/>
  <c r="U312" i="116"/>
  <c r="V312" i="116"/>
  <c r="W312" i="116"/>
  <c r="X312" i="116"/>
  <c r="Y312" i="116"/>
  <c r="AA312" i="116"/>
  <c r="AE312" i="116"/>
  <c r="AG312" i="116"/>
  <c r="AH312" i="116"/>
  <c r="AI312" i="116"/>
  <c r="AJ312" i="116"/>
  <c r="AK312" i="116"/>
  <c r="AL312" i="116"/>
  <c r="AM312" i="116"/>
  <c r="AN312" i="116"/>
  <c r="AO312" i="116"/>
  <c r="AP312" i="116"/>
  <c r="AQ312" i="116"/>
  <c r="AR312" i="116"/>
  <c r="AS312" i="116"/>
  <c r="AT312" i="116"/>
  <c r="AU312" i="116"/>
  <c r="AV312" i="116"/>
  <c r="AW312" i="116"/>
  <c r="AX312" i="116"/>
  <c r="BL312" i="116"/>
  <c r="BO312" i="116"/>
  <c r="BR312" i="116"/>
  <c r="BU312" i="116"/>
  <c r="BX312" i="116"/>
  <c r="CA312" i="116"/>
  <c r="CD312" i="116"/>
  <c r="CG312" i="116"/>
  <c r="CJ312" i="116"/>
  <c r="CT312" i="116"/>
  <c r="CY312" i="116"/>
  <c r="DM312" i="116"/>
  <c r="DN312" i="116"/>
  <c r="DO312" i="116"/>
  <c r="DP312" i="116"/>
  <c r="DQ312" i="116"/>
  <c r="DR312" i="116"/>
  <c r="A313" i="116"/>
  <c r="I313" i="116"/>
  <c r="Q313" i="116"/>
  <c r="R313" i="116"/>
  <c r="T313" i="116"/>
  <c r="U313" i="116"/>
  <c r="V313" i="116"/>
  <c r="W313" i="116"/>
  <c r="X313" i="116"/>
  <c r="Y313" i="116"/>
  <c r="AA313" i="116"/>
  <c r="AE313" i="116"/>
  <c r="AG313" i="116"/>
  <c r="AH313" i="116"/>
  <c r="AI313" i="116"/>
  <c r="AJ313" i="116"/>
  <c r="AK313" i="116"/>
  <c r="AL313" i="116"/>
  <c r="AM313" i="116"/>
  <c r="AN313" i="116"/>
  <c r="AO313" i="116"/>
  <c r="AP313" i="116"/>
  <c r="AQ313" i="116"/>
  <c r="AR313" i="116"/>
  <c r="AS313" i="116"/>
  <c r="AT313" i="116"/>
  <c r="AU313" i="116"/>
  <c r="AV313" i="116"/>
  <c r="AW313" i="116"/>
  <c r="AX313" i="116"/>
  <c r="BL313" i="116"/>
  <c r="BO313" i="116"/>
  <c r="BR313" i="116"/>
  <c r="BU313" i="116"/>
  <c r="BX313" i="116"/>
  <c r="CA313" i="116"/>
  <c r="CD313" i="116"/>
  <c r="CG313" i="116"/>
  <c r="CJ313" i="116"/>
  <c r="CT313" i="116"/>
  <c r="CY313" i="116"/>
  <c r="DM313" i="116"/>
  <c r="DN313" i="116"/>
  <c r="DO313" i="116"/>
  <c r="DP313" i="116"/>
  <c r="DQ313" i="116"/>
  <c r="DR313" i="116"/>
  <c r="A314" i="116"/>
  <c r="I314" i="116"/>
  <c r="Q314" i="116"/>
  <c r="R314" i="116"/>
  <c r="T314" i="116"/>
  <c r="U314" i="116"/>
  <c r="V314" i="116"/>
  <c r="W314" i="116"/>
  <c r="X314" i="116"/>
  <c r="Y314" i="116"/>
  <c r="AA314" i="116"/>
  <c r="AE314" i="116"/>
  <c r="AG314" i="116"/>
  <c r="AH314" i="116"/>
  <c r="AI314" i="116"/>
  <c r="AJ314" i="116"/>
  <c r="AK314" i="116"/>
  <c r="AL314" i="116"/>
  <c r="AM314" i="116"/>
  <c r="AN314" i="116"/>
  <c r="AO314" i="116"/>
  <c r="AP314" i="116"/>
  <c r="AQ314" i="116"/>
  <c r="AR314" i="116"/>
  <c r="AS314" i="116"/>
  <c r="AT314" i="116"/>
  <c r="AU314" i="116"/>
  <c r="AV314" i="116"/>
  <c r="AW314" i="116"/>
  <c r="AX314" i="116"/>
  <c r="BL314" i="116"/>
  <c r="BO314" i="116"/>
  <c r="BR314" i="116"/>
  <c r="BU314" i="116"/>
  <c r="BX314" i="116"/>
  <c r="CA314" i="116"/>
  <c r="CD314" i="116"/>
  <c r="CG314" i="116"/>
  <c r="CJ314" i="116"/>
  <c r="CT314" i="116"/>
  <c r="CY314" i="116"/>
  <c r="DM314" i="116"/>
  <c r="DN314" i="116"/>
  <c r="DO314" i="116"/>
  <c r="DP314" i="116"/>
  <c r="DQ314" i="116"/>
  <c r="DR314" i="116"/>
  <c r="A315" i="116"/>
  <c r="I315" i="116"/>
  <c r="Q315" i="116"/>
  <c r="R315" i="116"/>
  <c r="T315" i="116"/>
  <c r="U315" i="116"/>
  <c r="V315" i="116"/>
  <c r="W315" i="116"/>
  <c r="X315" i="116"/>
  <c r="Y315" i="116"/>
  <c r="AA315" i="116"/>
  <c r="AE315" i="116"/>
  <c r="AG315" i="116"/>
  <c r="AH315" i="116"/>
  <c r="AI315" i="116"/>
  <c r="AJ315" i="116"/>
  <c r="AK315" i="116"/>
  <c r="AL315" i="116"/>
  <c r="AM315" i="116"/>
  <c r="AN315" i="116"/>
  <c r="AO315" i="116"/>
  <c r="AP315" i="116"/>
  <c r="AQ315" i="116"/>
  <c r="AR315" i="116"/>
  <c r="AS315" i="116"/>
  <c r="AT315" i="116"/>
  <c r="AU315" i="116"/>
  <c r="AV315" i="116"/>
  <c r="AW315" i="116"/>
  <c r="AX315" i="116"/>
  <c r="BL315" i="116"/>
  <c r="BO315" i="116"/>
  <c r="BR315" i="116"/>
  <c r="BU315" i="116"/>
  <c r="BX315" i="116"/>
  <c r="CA315" i="116"/>
  <c r="CD315" i="116"/>
  <c r="CG315" i="116"/>
  <c r="CJ315" i="116"/>
  <c r="CT315" i="116"/>
  <c r="CY315" i="116"/>
  <c r="DM315" i="116"/>
  <c r="DN315" i="116"/>
  <c r="DO315" i="116"/>
  <c r="DP315" i="116"/>
  <c r="DQ315" i="116"/>
  <c r="DR315" i="116"/>
  <c r="A316" i="116"/>
  <c r="I316" i="116"/>
  <c r="Q316" i="116"/>
  <c r="R316" i="116"/>
  <c r="T316" i="116"/>
  <c r="U316" i="116"/>
  <c r="V316" i="116"/>
  <c r="W316" i="116"/>
  <c r="X316" i="116"/>
  <c r="Y316" i="116"/>
  <c r="AA316" i="116"/>
  <c r="AE316" i="116"/>
  <c r="AG316" i="116"/>
  <c r="AH316" i="116"/>
  <c r="AI316" i="116"/>
  <c r="AJ316" i="116"/>
  <c r="AK316" i="116"/>
  <c r="AL316" i="116"/>
  <c r="AM316" i="116"/>
  <c r="AN316" i="116"/>
  <c r="AO316" i="116"/>
  <c r="AP316" i="116"/>
  <c r="AQ316" i="116"/>
  <c r="AR316" i="116"/>
  <c r="AS316" i="116"/>
  <c r="AT316" i="116"/>
  <c r="AU316" i="116"/>
  <c r="AV316" i="116"/>
  <c r="AW316" i="116"/>
  <c r="AX316" i="116"/>
  <c r="BL316" i="116"/>
  <c r="BO316" i="116"/>
  <c r="BR316" i="116"/>
  <c r="BU316" i="116"/>
  <c r="BX316" i="116"/>
  <c r="CA316" i="116"/>
  <c r="CD316" i="116"/>
  <c r="CG316" i="116"/>
  <c r="CJ316" i="116"/>
  <c r="CT316" i="116"/>
  <c r="CY316" i="116"/>
  <c r="DM316" i="116"/>
  <c r="DN316" i="116"/>
  <c r="DO316" i="116"/>
  <c r="DP316" i="116"/>
  <c r="DQ316" i="116"/>
  <c r="DR316" i="116"/>
  <c r="A317" i="116"/>
  <c r="I317" i="116"/>
  <c r="Q317" i="116"/>
  <c r="R317" i="116"/>
  <c r="T317" i="116"/>
  <c r="U317" i="116"/>
  <c r="V317" i="116"/>
  <c r="W317" i="116"/>
  <c r="X317" i="116"/>
  <c r="Y317" i="116"/>
  <c r="AA317" i="116"/>
  <c r="AE317" i="116"/>
  <c r="AG317" i="116"/>
  <c r="AH317" i="116"/>
  <c r="AI317" i="116"/>
  <c r="AJ317" i="116"/>
  <c r="AK317" i="116"/>
  <c r="AL317" i="116"/>
  <c r="AM317" i="116"/>
  <c r="AN317" i="116"/>
  <c r="AO317" i="116"/>
  <c r="AP317" i="116"/>
  <c r="AQ317" i="116"/>
  <c r="AR317" i="116"/>
  <c r="AS317" i="116"/>
  <c r="AT317" i="116"/>
  <c r="AU317" i="116"/>
  <c r="AV317" i="116"/>
  <c r="AW317" i="116"/>
  <c r="AX317" i="116"/>
  <c r="BL317" i="116"/>
  <c r="BO317" i="116"/>
  <c r="BR317" i="116"/>
  <c r="BU317" i="116"/>
  <c r="BX317" i="116"/>
  <c r="CA317" i="116"/>
  <c r="CD317" i="116"/>
  <c r="CG317" i="116"/>
  <c r="CJ317" i="116"/>
  <c r="CT317" i="116"/>
  <c r="CY317" i="116"/>
  <c r="DM317" i="116"/>
  <c r="DN317" i="116"/>
  <c r="DO317" i="116"/>
  <c r="DP317" i="116"/>
  <c r="DQ317" i="116"/>
  <c r="DR317" i="116"/>
  <c r="A318" i="116"/>
  <c r="I318" i="116"/>
  <c r="Q318" i="116"/>
  <c r="R318" i="116"/>
  <c r="T318" i="116"/>
  <c r="U318" i="116"/>
  <c r="V318" i="116"/>
  <c r="W318" i="116"/>
  <c r="X318" i="116"/>
  <c r="Y318" i="116"/>
  <c r="AA318" i="116"/>
  <c r="AE318" i="116"/>
  <c r="AG318" i="116"/>
  <c r="AH318" i="116"/>
  <c r="AI318" i="116"/>
  <c r="AJ318" i="116"/>
  <c r="AK318" i="116"/>
  <c r="AL318" i="116"/>
  <c r="AM318" i="116"/>
  <c r="AN318" i="116"/>
  <c r="AO318" i="116"/>
  <c r="AP318" i="116"/>
  <c r="AQ318" i="116"/>
  <c r="AR318" i="116"/>
  <c r="AS318" i="116"/>
  <c r="AT318" i="116"/>
  <c r="AU318" i="116"/>
  <c r="AV318" i="116"/>
  <c r="AW318" i="116"/>
  <c r="AX318" i="116"/>
  <c r="BL318" i="116"/>
  <c r="BO318" i="116"/>
  <c r="BR318" i="116"/>
  <c r="BU318" i="116"/>
  <c r="BX318" i="116"/>
  <c r="CA318" i="116"/>
  <c r="CD318" i="116"/>
  <c r="CG318" i="116"/>
  <c r="CJ318" i="116"/>
  <c r="CT318" i="116"/>
  <c r="CY318" i="116"/>
  <c r="DM318" i="116"/>
  <c r="DN318" i="116"/>
  <c r="DO318" i="116"/>
  <c r="DP318" i="116"/>
  <c r="DQ318" i="116"/>
  <c r="DR318" i="116"/>
  <c r="A319" i="116"/>
  <c r="I319" i="116"/>
  <c r="Q319" i="116"/>
  <c r="R319" i="116"/>
  <c r="T319" i="116"/>
  <c r="U319" i="116"/>
  <c r="V319" i="116"/>
  <c r="W319" i="116"/>
  <c r="X319" i="116"/>
  <c r="Y319" i="116"/>
  <c r="AA319" i="116"/>
  <c r="AE319" i="116"/>
  <c r="AG319" i="116"/>
  <c r="AH319" i="116"/>
  <c r="AI319" i="116"/>
  <c r="AJ319" i="116"/>
  <c r="AK319" i="116"/>
  <c r="AL319" i="116"/>
  <c r="AM319" i="116"/>
  <c r="AN319" i="116"/>
  <c r="AO319" i="116"/>
  <c r="AP319" i="116"/>
  <c r="AQ319" i="116"/>
  <c r="AR319" i="116"/>
  <c r="AS319" i="116"/>
  <c r="AT319" i="116"/>
  <c r="AU319" i="116"/>
  <c r="AV319" i="116"/>
  <c r="AW319" i="116"/>
  <c r="AX319" i="116"/>
  <c r="BL319" i="116"/>
  <c r="BO319" i="116"/>
  <c r="BR319" i="116"/>
  <c r="BU319" i="116"/>
  <c r="BX319" i="116"/>
  <c r="CA319" i="116"/>
  <c r="CD319" i="116"/>
  <c r="CG319" i="116"/>
  <c r="CJ319" i="116"/>
  <c r="CT319" i="116"/>
  <c r="CY319" i="116"/>
  <c r="DM319" i="116"/>
  <c r="DN319" i="116"/>
  <c r="DO319" i="116"/>
  <c r="DP319" i="116"/>
  <c r="DQ319" i="116"/>
  <c r="DR319" i="116"/>
  <c r="A320" i="116"/>
  <c r="I320" i="116"/>
  <c r="Q320" i="116"/>
  <c r="R320" i="116"/>
  <c r="T320" i="116"/>
  <c r="U320" i="116"/>
  <c r="V320" i="116"/>
  <c r="W320" i="116"/>
  <c r="X320" i="116"/>
  <c r="Y320" i="116"/>
  <c r="AA320" i="116"/>
  <c r="AE320" i="116"/>
  <c r="AG320" i="116"/>
  <c r="AH320" i="116"/>
  <c r="AI320" i="116"/>
  <c r="AJ320" i="116"/>
  <c r="AK320" i="116"/>
  <c r="AL320" i="116"/>
  <c r="AM320" i="116"/>
  <c r="AN320" i="116"/>
  <c r="AO320" i="116"/>
  <c r="AP320" i="116"/>
  <c r="AQ320" i="116"/>
  <c r="AR320" i="116"/>
  <c r="AS320" i="116"/>
  <c r="AT320" i="116"/>
  <c r="AU320" i="116"/>
  <c r="AV320" i="116"/>
  <c r="AW320" i="116"/>
  <c r="AX320" i="116"/>
  <c r="BL320" i="116"/>
  <c r="BO320" i="116"/>
  <c r="BR320" i="116"/>
  <c r="BU320" i="116"/>
  <c r="BX320" i="116"/>
  <c r="CA320" i="116"/>
  <c r="CD320" i="116"/>
  <c r="CG320" i="116"/>
  <c r="CJ320" i="116"/>
  <c r="CT320" i="116"/>
  <c r="CY320" i="116"/>
  <c r="DM320" i="116"/>
  <c r="DN320" i="116"/>
  <c r="DO320" i="116"/>
  <c r="DP320" i="116"/>
  <c r="DQ320" i="116"/>
  <c r="DR320" i="116"/>
  <c r="A321" i="116"/>
  <c r="I321" i="116"/>
  <c r="Q321" i="116"/>
  <c r="R321" i="116"/>
  <c r="T321" i="116"/>
  <c r="U321" i="116"/>
  <c r="V321" i="116"/>
  <c r="W321" i="116"/>
  <c r="X321" i="116"/>
  <c r="Y321" i="116"/>
  <c r="AA321" i="116"/>
  <c r="AE321" i="116"/>
  <c r="AG321" i="116"/>
  <c r="AH321" i="116"/>
  <c r="AI321" i="116"/>
  <c r="AJ321" i="116"/>
  <c r="AK321" i="116"/>
  <c r="AL321" i="116"/>
  <c r="AM321" i="116"/>
  <c r="AN321" i="116"/>
  <c r="AO321" i="116"/>
  <c r="AP321" i="116"/>
  <c r="AQ321" i="116"/>
  <c r="AR321" i="116"/>
  <c r="AS321" i="116"/>
  <c r="AT321" i="116"/>
  <c r="AU321" i="116"/>
  <c r="AV321" i="116"/>
  <c r="AW321" i="116"/>
  <c r="AX321" i="116"/>
  <c r="BL321" i="116"/>
  <c r="BO321" i="116"/>
  <c r="BR321" i="116"/>
  <c r="BU321" i="116"/>
  <c r="BX321" i="116"/>
  <c r="CA321" i="116"/>
  <c r="CD321" i="116"/>
  <c r="CG321" i="116"/>
  <c r="CJ321" i="116"/>
  <c r="CT321" i="116"/>
  <c r="CY321" i="116"/>
  <c r="DM321" i="116"/>
  <c r="DN321" i="116"/>
  <c r="DO321" i="116"/>
  <c r="DP321" i="116"/>
  <c r="DQ321" i="116"/>
  <c r="DR321" i="116"/>
  <c r="A322" i="116"/>
  <c r="I322" i="116"/>
  <c r="Q322" i="116"/>
  <c r="R322" i="116"/>
  <c r="T322" i="116"/>
  <c r="U322" i="116"/>
  <c r="V322" i="116"/>
  <c r="W322" i="116"/>
  <c r="X322" i="116"/>
  <c r="Y322" i="116"/>
  <c r="AA322" i="116"/>
  <c r="AE322" i="116"/>
  <c r="AG322" i="116"/>
  <c r="AH322" i="116"/>
  <c r="AI322" i="116"/>
  <c r="AJ322" i="116"/>
  <c r="AK322" i="116"/>
  <c r="AL322" i="116"/>
  <c r="AM322" i="116"/>
  <c r="AN322" i="116"/>
  <c r="AO322" i="116"/>
  <c r="AP322" i="116"/>
  <c r="AQ322" i="116"/>
  <c r="AR322" i="116"/>
  <c r="AS322" i="116"/>
  <c r="AT322" i="116"/>
  <c r="AU322" i="116"/>
  <c r="AV322" i="116"/>
  <c r="AW322" i="116"/>
  <c r="AX322" i="116"/>
  <c r="BL322" i="116"/>
  <c r="BO322" i="116"/>
  <c r="BR322" i="116"/>
  <c r="BU322" i="116"/>
  <c r="BX322" i="116"/>
  <c r="CA322" i="116"/>
  <c r="CD322" i="116"/>
  <c r="CG322" i="116"/>
  <c r="CJ322" i="116"/>
  <c r="CT322" i="116"/>
  <c r="CY322" i="116"/>
  <c r="DM322" i="116"/>
  <c r="DN322" i="116"/>
  <c r="DO322" i="116"/>
  <c r="DP322" i="116"/>
  <c r="DQ322" i="116"/>
  <c r="DR322" i="116"/>
  <c r="A323" i="116"/>
  <c r="I323" i="116"/>
  <c r="Q323" i="116"/>
  <c r="R323" i="116"/>
  <c r="T323" i="116"/>
  <c r="U323" i="116"/>
  <c r="V323" i="116"/>
  <c r="W323" i="116"/>
  <c r="X323" i="116"/>
  <c r="Y323" i="116"/>
  <c r="AA323" i="116"/>
  <c r="AE323" i="116"/>
  <c r="AG323" i="116"/>
  <c r="AH323" i="116"/>
  <c r="AI323" i="116"/>
  <c r="AJ323" i="116"/>
  <c r="AK323" i="116"/>
  <c r="AL323" i="116"/>
  <c r="AM323" i="116"/>
  <c r="AN323" i="116"/>
  <c r="AO323" i="116"/>
  <c r="AP323" i="116"/>
  <c r="AQ323" i="116"/>
  <c r="AR323" i="116"/>
  <c r="AS323" i="116"/>
  <c r="AT323" i="116"/>
  <c r="AU323" i="116"/>
  <c r="AV323" i="116"/>
  <c r="AW323" i="116"/>
  <c r="AX323" i="116"/>
  <c r="BL323" i="116"/>
  <c r="BO323" i="116"/>
  <c r="BR323" i="116"/>
  <c r="BU323" i="116"/>
  <c r="BX323" i="116"/>
  <c r="CA323" i="116"/>
  <c r="CD323" i="116"/>
  <c r="CG323" i="116"/>
  <c r="CJ323" i="116"/>
  <c r="CT323" i="116"/>
  <c r="CY323" i="116"/>
  <c r="DM323" i="116"/>
  <c r="DN323" i="116"/>
  <c r="DO323" i="116"/>
  <c r="DP323" i="116"/>
  <c r="DQ323" i="116"/>
  <c r="DR323" i="116"/>
  <c r="A324" i="116"/>
  <c r="I324" i="116"/>
  <c r="Q324" i="116"/>
  <c r="R324" i="116"/>
  <c r="T324" i="116"/>
  <c r="U324" i="116"/>
  <c r="V324" i="116"/>
  <c r="W324" i="116"/>
  <c r="X324" i="116"/>
  <c r="Y324" i="116"/>
  <c r="AA324" i="116"/>
  <c r="AE324" i="116"/>
  <c r="AG324" i="116"/>
  <c r="AH324" i="116"/>
  <c r="AI324" i="116"/>
  <c r="AJ324" i="116"/>
  <c r="AK324" i="116"/>
  <c r="AL324" i="116"/>
  <c r="AM324" i="116"/>
  <c r="AN324" i="116"/>
  <c r="AO324" i="116"/>
  <c r="AP324" i="116"/>
  <c r="AQ324" i="116"/>
  <c r="AR324" i="116"/>
  <c r="AS324" i="116"/>
  <c r="AT324" i="116"/>
  <c r="AU324" i="116"/>
  <c r="AV324" i="116"/>
  <c r="AW324" i="116"/>
  <c r="AX324" i="116"/>
  <c r="BL324" i="116"/>
  <c r="BO324" i="116"/>
  <c r="BR324" i="116"/>
  <c r="BU324" i="116"/>
  <c r="BX324" i="116"/>
  <c r="CA324" i="116"/>
  <c r="CD324" i="116"/>
  <c r="CG324" i="116"/>
  <c r="CJ324" i="116"/>
  <c r="CT324" i="116"/>
  <c r="CY324" i="116"/>
  <c r="DM324" i="116"/>
  <c r="DN324" i="116"/>
  <c r="DO324" i="116"/>
  <c r="DP324" i="116"/>
  <c r="DQ324" i="116"/>
  <c r="DR324" i="116"/>
  <c r="A325" i="116"/>
  <c r="I325" i="116"/>
  <c r="Q325" i="116"/>
  <c r="R325" i="116"/>
  <c r="T325" i="116"/>
  <c r="U325" i="116"/>
  <c r="V325" i="116"/>
  <c r="W325" i="116"/>
  <c r="X325" i="116"/>
  <c r="Y325" i="116"/>
  <c r="AA325" i="116"/>
  <c r="AE325" i="116"/>
  <c r="AG325" i="116"/>
  <c r="AH325" i="116"/>
  <c r="AI325" i="116"/>
  <c r="AJ325" i="116"/>
  <c r="AK325" i="116"/>
  <c r="AL325" i="116"/>
  <c r="AM325" i="116"/>
  <c r="AN325" i="116"/>
  <c r="AO325" i="116"/>
  <c r="AP325" i="116"/>
  <c r="AQ325" i="116"/>
  <c r="AR325" i="116"/>
  <c r="AS325" i="116"/>
  <c r="AT325" i="116"/>
  <c r="AU325" i="116"/>
  <c r="AV325" i="116"/>
  <c r="AW325" i="116"/>
  <c r="AX325" i="116"/>
  <c r="BL325" i="116"/>
  <c r="BO325" i="116"/>
  <c r="BR325" i="116"/>
  <c r="BU325" i="116"/>
  <c r="BX325" i="116"/>
  <c r="CA325" i="116"/>
  <c r="CD325" i="116"/>
  <c r="CG325" i="116"/>
  <c r="CJ325" i="116"/>
  <c r="CT325" i="116"/>
  <c r="CY325" i="116"/>
  <c r="DM325" i="116"/>
  <c r="DN325" i="116"/>
  <c r="DO325" i="116"/>
  <c r="DP325" i="116"/>
  <c r="DQ325" i="116"/>
  <c r="DR325" i="116"/>
  <c r="A326" i="116"/>
  <c r="I326" i="116"/>
  <c r="Q326" i="116"/>
  <c r="R326" i="116"/>
  <c r="T326" i="116"/>
  <c r="U326" i="116"/>
  <c r="V326" i="116"/>
  <c r="W326" i="116"/>
  <c r="X326" i="116"/>
  <c r="Y326" i="116"/>
  <c r="AA326" i="116"/>
  <c r="AE326" i="116"/>
  <c r="AG326" i="116"/>
  <c r="AH326" i="116"/>
  <c r="AI326" i="116"/>
  <c r="AJ326" i="116"/>
  <c r="AK326" i="116"/>
  <c r="AL326" i="116"/>
  <c r="AM326" i="116"/>
  <c r="AN326" i="116"/>
  <c r="AO326" i="116"/>
  <c r="AP326" i="116"/>
  <c r="AQ326" i="116"/>
  <c r="AR326" i="116"/>
  <c r="AS326" i="116"/>
  <c r="AT326" i="116"/>
  <c r="AU326" i="116"/>
  <c r="AV326" i="116"/>
  <c r="AW326" i="116"/>
  <c r="AX326" i="116"/>
  <c r="BL326" i="116"/>
  <c r="BO326" i="116"/>
  <c r="BR326" i="116"/>
  <c r="BU326" i="116"/>
  <c r="BX326" i="116"/>
  <c r="CA326" i="116"/>
  <c r="CD326" i="116"/>
  <c r="CG326" i="116"/>
  <c r="CJ326" i="116"/>
  <c r="CT326" i="116"/>
  <c r="CY326" i="116"/>
  <c r="DM326" i="116"/>
  <c r="DN326" i="116"/>
  <c r="DO326" i="116"/>
  <c r="DP326" i="116"/>
  <c r="DQ326" i="116"/>
  <c r="DR326" i="116"/>
  <c r="A327" i="116"/>
  <c r="I327" i="116"/>
  <c r="Q327" i="116"/>
  <c r="R327" i="116"/>
  <c r="T327" i="116"/>
  <c r="U327" i="116"/>
  <c r="V327" i="116"/>
  <c r="W327" i="116"/>
  <c r="X327" i="116"/>
  <c r="Y327" i="116"/>
  <c r="AA327" i="116"/>
  <c r="AE327" i="116"/>
  <c r="AG327" i="116"/>
  <c r="AH327" i="116"/>
  <c r="AI327" i="116"/>
  <c r="AJ327" i="116"/>
  <c r="AK327" i="116"/>
  <c r="AL327" i="116"/>
  <c r="AM327" i="116"/>
  <c r="AN327" i="116"/>
  <c r="AO327" i="116"/>
  <c r="AP327" i="116"/>
  <c r="AQ327" i="116"/>
  <c r="AR327" i="116"/>
  <c r="AS327" i="116"/>
  <c r="AT327" i="116"/>
  <c r="AU327" i="116"/>
  <c r="AV327" i="116"/>
  <c r="AW327" i="116"/>
  <c r="AX327" i="116"/>
  <c r="BL327" i="116"/>
  <c r="BO327" i="116"/>
  <c r="BR327" i="116"/>
  <c r="BU327" i="116"/>
  <c r="BX327" i="116"/>
  <c r="CA327" i="116"/>
  <c r="CD327" i="116"/>
  <c r="CG327" i="116"/>
  <c r="CJ327" i="116"/>
  <c r="CT327" i="116"/>
  <c r="CY327" i="116"/>
  <c r="DM327" i="116"/>
  <c r="DN327" i="116"/>
  <c r="DO327" i="116"/>
  <c r="DP327" i="116"/>
  <c r="DQ327" i="116"/>
  <c r="DR327" i="116"/>
  <c r="A328" i="116"/>
  <c r="I328" i="116"/>
  <c r="Q328" i="116"/>
  <c r="R328" i="116"/>
  <c r="T328" i="116"/>
  <c r="U328" i="116"/>
  <c r="V328" i="116"/>
  <c r="W328" i="116"/>
  <c r="X328" i="116"/>
  <c r="Y328" i="116"/>
  <c r="AA328" i="116"/>
  <c r="AE328" i="116"/>
  <c r="AG328" i="116"/>
  <c r="AH328" i="116"/>
  <c r="AI328" i="116"/>
  <c r="AJ328" i="116"/>
  <c r="AK328" i="116"/>
  <c r="AL328" i="116"/>
  <c r="AM328" i="116"/>
  <c r="AN328" i="116"/>
  <c r="AO328" i="116"/>
  <c r="AP328" i="116"/>
  <c r="AQ328" i="116"/>
  <c r="AR328" i="116"/>
  <c r="AS328" i="116"/>
  <c r="AT328" i="116"/>
  <c r="AU328" i="116"/>
  <c r="AV328" i="116"/>
  <c r="AW328" i="116"/>
  <c r="AX328" i="116"/>
  <c r="BL328" i="116"/>
  <c r="BO328" i="116"/>
  <c r="BR328" i="116"/>
  <c r="BU328" i="116"/>
  <c r="BX328" i="116"/>
  <c r="CA328" i="116"/>
  <c r="CD328" i="116"/>
  <c r="CG328" i="116"/>
  <c r="CJ328" i="116"/>
  <c r="CT328" i="116"/>
  <c r="CY328" i="116"/>
  <c r="DM328" i="116"/>
  <c r="DN328" i="116"/>
  <c r="DO328" i="116"/>
  <c r="DP328" i="116"/>
  <c r="DQ328" i="116"/>
  <c r="DR328" i="116"/>
  <c r="A329" i="116"/>
  <c r="I329" i="116"/>
  <c r="Q329" i="116"/>
  <c r="R329" i="116"/>
  <c r="T329" i="116"/>
  <c r="U329" i="116"/>
  <c r="V329" i="116"/>
  <c r="W329" i="116"/>
  <c r="X329" i="116"/>
  <c r="Y329" i="116"/>
  <c r="AA329" i="116"/>
  <c r="AE329" i="116"/>
  <c r="AG329" i="116"/>
  <c r="AH329" i="116"/>
  <c r="AI329" i="116"/>
  <c r="AJ329" i="116"/>
  <c r="AK329" i="116"/>
  <c r="AL329" i="116"/>
  <c r="AM329" i="116"/>
  <c r="AN329" i="116"/>
  <c r="AO329" i="116"/>
  <c r="AP329" i="116"/>
  <c r="AQ329" i="116"/>
  <c r="AR329" i="116"/>
  <c r="AS329" i="116"/>
  <c r="AT329" i="116"/>
  <c r="AU329" i="116"/>
  <c r="AV329" i="116"/>
  <c r="AW329" i="116"/>
  <c r="AX329" i="116"/>
  <c r="BL329" i="116"/>
  <c r="BO329" i="116"/>
  <c r="BR329" i="116"/>
  <c r="BU329" i="116"/>
  <c r="BX329" i="116"/>
  <c r="CA329" i="116"/>
  <c r="CD329" i="116"/>
  <c r="CG329" i="116"/>
  <c r="CJ329" i="116"/>
  <c r="CT329" i="116"/>
  <c r="CY329" i="116"/>
  <c r="DM329" i="116"/>
  <c r="DN329" i="116"/>
  <c r="DO329" i="116"/>
  <c r="DP329" i="116"/>
  <c r="DQ329" i="116"/>
  <c r="DR329" i="116"/>
  <c r="A330" i="116"/>
  <c r="I330" i="116"/>
  <c r="Q330" i="116"/>
  <c r="R330" i="116"/>
  <c r="T330" i="116"/>
  <c r="U330" i="116"/>
  <c r="V330" i="116"/>
  <c r="W330" i="116"/>
  <c r="X330" i="116"/>
  <c r="Y330" i="116"/>
  <c r="AA330" i="116"/>
  <c r="AE330" i="116"/>
  <c r="AG330" i="116"/>
  <c r="AH330" i="116"/>
  <c r="AI330" i="116"/>
  <c r="AJ330" i="116"/>
  <c r="AK330" i="116"/>
  <c r="AL330" i="116"/>
  <c r="AM330" i="116"/>
  <c r="AN330" i="116"/>
  <c r="AO330" i="116"/>
  <c r="AP330" i="116"/>
  <c r="AQ330" i="116"/>
  <c r="AR330" i="116"/>
  <c r="AS330" i="116"/>
  <c r="AT330" i="116"/>
  <c r="AU330" i="116"/>
  <c r="AV330" i="116"/>
  <c r="AW330" i="116"/>
  <c r="AX330" i="116"/>
  <c r="BL330" i="116"/>
  <c r="BO330" i="116"/>
  <c r="BR330" i="116"/>
  <c r="BU330" i="116"/>
  <c r="BX330" i="116"/>
  <c r="CA330" i="116"/>
  <c r="CD330" i="116"/>
  <c r="CG330" i="116"/>
  <c r="CJ330" i="116"/>
  <c r="CT330" i="116"/>
  <c r="CY330" i="116"/>
  <c r="DM330" i="116"/>
  <c r="DN330" i="116"/>
  <c r="DO330" i="116"/>
  <c r="DP330" i="116"/>
  <c r="DQ330" i="116"/>
  <c r="DR330" i="116"/>
  <c r="A331" i="116"/>
  <c r="I331" i="116"/>
  <c r="Q331" i="116"/>
  <c r="R331" i="116"/>
  <c r="T331" i="116"/>
  <c r="U331" i="116"/>
  <c r="V331" i="116"/>
  <c r="W331" i="116"/>
  <c r="X331" i="116"/>
  <c r="Y331" i="116"/>
  <c r="AA331" i="116"/>
  <c r="AE331" i="116"/>
  <c r="AG331" i="116"/>
  <c r="AH331" i="116"/>
  <c r="AI331" i="116"/>
  <c r="AJ331" i="116"/>
  <c r="AK331" i="116"/>
  <c r="AL331" i="116"/>
  <c r="AM331" i="116"/>
  <c r="AN331" i="116"/>
  <c r="AO331" i="116"/>
  <c r="AP331" i="116"/>
  <c r="AQ331" i="116"/>
  <c r="AR331" i="116"/>
  <c r="AS331" i="116"/>
  <c r="AT331" i="116"/>
  <c r="AU331" i="116"/>
  <c r="AV331" i="116"/>
  <c r="AW331" i="116"/>
  <c r="AX331" i="116"/>
  <c r="BL331" i="116"/>
  <c r="BO331" i="116"/>
  <c r="BR331" i="116"/>
  <c r="BU331" i="116"/>
  <c r="BX331" i="116"/>
  <c r="CA331" i="116"/>
  <c r="CD331" i="116"/>
  <c r="CG331" i="116"/>
  <c r="CJ331" i="116"/>
  <c r="CT331" i="116"/>
  <c r="CY331" i="116"/>
  <c r="DM331" i="116"/>
  <c r="DN331" i="116"/>
  <c r="DO331" i="116"/>
  <c r="DP331" i="116"/>
  <c r="DQ331" i="116"/>
  <c r="DR331" i="116"/>
  <c r="A332" i="116"/>
  <c r="I332" i="116"/>
  <c r="Q332" i="116"/>
  <c r="R332" i="116"/>
  <c r="T332" i="116"/>
  <c r="U332" i="116"/>
  <c r="V332" i="116"/>
  <c r="W332" i="116"/>
  <c r="X332" i="116"/>
  <c r="Y332" i="116"/>
  <c r="AA332" i="116"/>
  <c r="AE332" i="116"/>
  <c r="AG332" i="116"/>
  <c r="AH332" i="116"/>
  <c r="AI332" i="116"/>
  <c r="AJ332" i="116"/>
  <c r="AK332" i="116"/>
  <c r="AL332" i="116"/>
  <c r="AM332" i="116"/>
  <c r="AN332" i="116"/>
  <c r="AO332" i="116"/>
  <c r="AP332" i="116"/>
  <c r="AQ332" i="116"/>
  <c r="AR332" i="116"/>
  <c r="AS332" i="116"/>
  <c r="AT332" i="116"/>
  <c r="AU332" i="116"/>
  <c r="AV332" i="116"/>
  <c r="AW332" i="116"/>
  <c r="AX332" i="116"/>
  <c r="BL332" i="116"/>
  <c r="BO332" i="116"/>
  <c r="BR332" i="116"/>
  <c r="BU332" i="116"/>
  <c r="BX332" i="116"/>
  <c r="CA332" i="116"/>
  <c r="CD332" i="116"/>
  <c r="CG332" i="116"/>
  <c r="CJ332" i="116"/>
  <c r="CT332" i="116"/>
  <c r="CY332" i="116"/>
  <c r="DM332" i="116"/>
  <c r="DN332" i="116"/>
  <c r="DO332" i="116"/>
  <c r="DP332" i="116"/>
  <c r="DQ332" i="116"/>
  <c r="DR332" i="116"/>
  <c r="A333" i="116"/>
  <c r="I333" i="116"/>
  <c r="Q333" i="116"/>
  <c r="R333" i="116"/>
  <c r="T333" i="116"/>
  <c r="U333" i="116"/>
  <c r="V333" i="116"/>
  <c r="W333" i="116"/>
  <c r="X333" i="116"/>
  <c r="Y333" i="116"/>
  <c r="AA333" i="116"/>
  <c r="AE333" i="116"/>
  <c r="AG333" i="116"/>
  <c r="AH333" i="116"/>
  <c r="AI333" i="116"/>
  <c r="AJ333" i="116"/>
  <c r="AK333" i="116"/>
  <c r="AL333" i="116"/>
  <c r="AM333" i="116"/>
  <c r="AN333" i="116"/>
  <c r="AO333" i="116"/>
  <c r="AP333" i="116"/>
  <c r="AQ333" i="116"/>
  <c r="AR333" i="116"/>
  <c r="AS333" i="116"/>
  <c r="AT333" i="116"/>
  <c r="AU333" i="116"/>
  <c r="AV333" i="116"/>
  <c r="AW333" i="116"/>
  <c r="AX333" i="116"/>
  <c r="BL333" i="116"/>
  <c r="BO333" i="116"/>
  <c r="BR333" i="116"/>
  <c r="BU333" i="116"/>
  <c r="BX333" i="116"/>
  <c r="CA333" i="116"/>
  <c r="CD333" i="116"/>
  <c r="CG333" i="116"/>
  <c r="CJ333" i="116"/>
  <c r="CT333" i="116"/>
  <c r="CY333" i="116"/>
  <c r="DM333" i="116"/>
  <c r="DN333" i="116"/>
  <c r="DO333" i="116"/>
  <c r="DP333" i="116"/>
  <c r="DQ333" i="116"/>
  <c r="DR333" i="116"/>
  <c r="A334" i="116"/>
  <c r="I334" i="116"/>
  <c r="Q334" i="116"/>
  <c r="R334" i="116"/>
  <c r="T334" i="116"/>
  <c r="U334" i="116"/>
  <c r="V334" i="116"/>
  <c r="W334" i="116"/>
  <c r="X334" i="116"/>
  <c r="Y334" i="116"/>
  <c r="AA334" i="116"/>
  <c r="AE334" i="116"/>
  <c r="AG334" i="116"/>
  <c r="AH334" i="116"/>
  <c r="AI334" i="116"/>
  <c r="AJ334" i="116"/>
  <c r="AK334" i="116"/>
  <c r="AL334" i="116"/>
  <c r="AM334" i="116"/>
  <c r="AN334" i="116"/>
  <c r="AO334" i="116"/>
  <c r="AP334" i="116"/>
  <c r="AQ334" i="116"/>
  <c r="AR334" i="116"/>
  <c r="AS334" i="116"/>
  <c r="AT334" i="116"/>
  <c r="AU334" i="116"/>
  <c r="AV334" i="116"/>
  <c r="AW334" i="116"/>
  <c r="AX334" i="116"/>
  <c r="BL334" i="116"/>
  <c r="BO334" i="116"/>
  <c r="BR334" i="116"/>
  <c r="BU334" i="116"/>
  <c r="BX334" i="116"/>
  <c r="CA334" i="116"/>
  <c r="CD334" i="116"/>
  <c r="CG334" i="116"/>
  <c r="CJ334" i="116"/>
  <c r="CT334" i="116"/>
  <c r="CY334" i="116"/>
  <c r="DM334" i="116"/>
  <c r="DN334" i="116"/>
  <c r="DO334" i="116"/>
  <c r="DP334" i="116"/>
  <c r="DQ334" i="116"/>
  <c r="DR334" i="116"/>
  <c r="A335" i="116"/>
  <c r="I335" i="116"/>
  <c r="Q335" i="116"/>
  <c r="R335" i="116"/>
  <c r="T335" i="116"/>
  <c r="U335" i="116"/>
  <c r="V335" i="116"/>
  <c r="W335" i="116"/>
  <c r="X335" i="116"/>
  <c r="Y335" i="116"/>
  <c r="AA335" i="116"/>
  <c r="AE335" i="116"/>
  <c r="AG335" i="116"/>
  <c r="AH335" i="116"/>
  <c r="AI335" i="116"/>
  <c r="AJ335" i="116"/>
  <c r="AK335" i="116"/>
  <c r="AL335" i="116"/>
  <c r="AM335" i="116"/>
  <c r="AN335" i="116"/>
  <c r="AO335" i="116"/>
  <c r="AP335" i="116"/>
  <c r="AQ335" i="116"/>
  <c r="AR335" i="116"/>
  <c r="AS335" i="116"/>
  <c r="AT335" i="116"/>
  <c r="AU335" i="116"/>
  <c r="AV335" i="116"/>
  <c r="AW335" i="116"/>
  <c r="AX335" i="116"/>
  <c r="BL335" i="116"/>
  <c r="BO335" i="116"/>
  <c r="BR335" i="116"/>
  <c r="BU335" i="116"/>
  <c r="BX335" i="116"/>
  <c r="CA335" i="116"/>
  <c r="CD335" i="116"/>
  <c r="CG335" i="116"/>
  <c r="CJ335" i="116"/>
  <c r="CT335" i="116"/>
  <c r="CY335" i="116"/>
  <c r="DM335" i="116"/>
  <c r="DN335" i="116"/>
  <c r="DO335" i="116"/>
  <c r="DP335" i="116"/>
  <c r="DQ335" i="116"/>
  <c r="DR335" i="116"/>
  <c r="A336" i="116"/>
  <c r="I336" i="116"/>
  <c r="Q336" i="116"/>
  <c r="R336" i="116"/>
  <c r="T336" i="116"/>
  <c r="U336" i="116"/>
  <c r="V336" i="116"/>
  <c r="W336" i="116"/>
  <c r="X336" i="116"/>
  <c r="Y336" i="116"/>
  <c r="AA336" i="116"/>
  <c r="AE336" i="116"/>
  <c r="AG336" i="116"/>
  <c r="AH336" i="116"/>
  <c r="AI336" i="116"/>
  <c r="AJ336" i="116"/>
  <c r="AK336" i="116"/>
  <c r="AL336" i="116"/>
  <c r="AM336" i="116"/>
  <c r="AN336" i="116"/>
  <c r="AO336" i="116"/>
  <c r="AP336" i="116"/>
  <c r="AQ336" i="116"/>
  <c r="AR336" i="116"/>
  <c r="AS336" i="116"/>
  <c r="AT336" i="116"/>
  <c r="AU336" i="116"/>
  <c r="AV336" i="116"/>
  <c r="AW336" i="116"/>
  <c r="AX336" i="116"/>
  <c r="BL336" i="116"/>
  <c r="BO336" i="116"/>
  <c r="BR336" i="116"/>
  <c r="BU336" i="116"/>
  <c r="BX336" i="116"/>
  <c r="CA336" i="116"/>
  <c r="CD336" i="116"/>
  <c r="CG336" i="116"/>
  <c r="CJ336" i="116"/>
  <c r="CT336" i="116"/>
  <c r="CY336" i="116"/>
  <c r="DM336" i="116"/>
  <c r="DN336" i="116"/>
  <c r="DO336" i="116"/>
  <c r="DP336" i="116"/>
  <c r="DQ336" i="116"/>
  <c r="DR336" i="116"/>
  <c r="A337" i="116"/>
  <c r="I337" i="116"/>
  <c r="Q337" i="116"/>
  <c r="R337" i="116"/>
  <c r="T337" i="116"/>
  <c r="U337" i="116"/>
  <c r="V337" i="116"/>
  <c r="W337" i="116"/>
  <c r="X337" i="116"/>
  <c r="Y337" i="116"/>
  <c r="AA337" i="116"/>
  <c r="AE337" i="116"/>
  <c r="AG337" i="116"/>
  <c r="AH337" i="116"/>
  <c r="AI337" i="116"/>
  <c r="AJ337" i="116"/>
  <c r="AK337" i="116"/>
  <c r="AL337" i="116"/>
  <c r="AM337" i="116"/>
  <c r="AN337" i="116"/>
  <c r="AO337" i="116"/>
  <c r="AP337" i="116"/>
  <c r="AQ337" i="116"/>
  <c r="AR337" i="116"/>
  <c r="AS337" i="116"/>
  <c r="AT337" i="116"/>
  <c r="AU337" i="116"/>
  <c r="AV337" i="116"/>
  <c r="AW337" i="116"/>
  <c r="AX337" i="116"/>
  <c r="BL337" i="116"/>
  <c r="BO337" i="116"/>
  <c r="BR337" i="116"/>
  <c r="BU337" i="116"/>
  <c r="BX337" i="116"/>
  <c r="CA337" i="116"/>
  <c r="CD337" i="116"/>
  <c r="CG337" i="116"/>
  <c r="CJ337" i="116"/>
  <c r="CT337" i="116"/>
  <c r="CY337" i="116"/>
  <c r="DM337" i="116"/>
  <c r="DN337" i="116"/>
  <c r="DO337" i="116"/>
  <c r="DP337" i="116"/>
  <c r="DQ337" i="116"/>
  <c r="DR337" i="116"/>
  <c r="A338" i="116"/>
  <c r="I338" i="116"/>
  <c r="Q338" i="116"/>
  <c r="R338" i="116"/>
  <c r="T338" i="116"/>
  <c r="U338" i="116"/>
  <c r="V338" i="116"/>
  <c r="W338" i="116"/>
  <c r="X338" i="116"/>
  <c r="Y338" i="116"/>
  <c r="AA338" i="116"/>
  <c r="AE338" i="116"/>
  <c r="AG338" i="116"/>
  <c r="AH338" i="116"/>
  <c r="AI338" i="116"/>
  <c r="AJ338" i="116"/>
  <c r="AK338" i="116"/>
  <c r="AL338" i="116"/>
  <c r="AM338" i="116"/>
  <c r="AN338" i="116"/>
  <c r="AO338" i="116"/>
  <c r="AP338" i="116"/>
  <c r="AQ338" i="116"/>
  <c r="AR338" i="116"/>
  <c r="AS338" i="116"/>
  <c r="AT338" i="116"/>
  <c r="AU338" i="116"/>
  <c r="AV338" i="116"/>
  <c r="AW338" i="116"/>
  <c r="AX338" i="116"/>
  <c r="BL338" i="116"/>
  <c r="BO338" i="116"/>
  <c r="BR338" i="116"/>
  <c r="BU338" i="116"/>
  <c r="BX338" i="116"/>
  <c r="CA338" i="116"/>
  <c r="CD338" i="116"/>
  <c r="CG338" i="116"/>
  <c r="CJ338" i="116"/>
  <c r="CT338" i="116"/>
  <c r="CY338" i="116"/>
  <c r="DM338" i="116"/>
  <c r="DN338" i="116"/>
  <c r="DO338" i="116"/>
  <c r="DP338" i="116"/>
  <c r="DQ338" i="116"/>
  <c r="DR338" i="116"/>
  <c r="A339" i="116"/>
  <c r="I339" i="116"/>
  <c r="Q339" i="116"/>
  <c r="R339" i="116"/>
  <c r="T339" i="116"/>
  <c r="U339" i="116"/>
  <c r="V339" i="116"/>
  <c r="W339" i="116"/>
  <c r="X339" i="116"/>
  <c r="Y339" i="116"/>
  <c r="AA339" i="116"/>
  <c r="AE339" i="116"/>
  <c r="AG339" i="116"/>
  <c r="AH339" i="116"/>
  <c r="AI339" i="116"/>
  <c r="AJ339" i="116"/>
  <c r="AK339" i="116"/>
  <c r="AL339" i="116"/>
  <c r="AM339" i="116"/>
  <c r="AN339" i="116"/>
  <c r="AO339" i="116"/>
  <c r="AP339" i="116"/>
  <c r="AQ339" i="116"/>
  <c r="AR339" i="116"/>
  <c r="AS339" i="116"/>
  <c r="AT339" i="116"/>
  <c r="AU339" i="116"/>
  <c r="AV339" i="116"/>
  <c r="AW339" i="116"/>
  <c r="AX339" i="116"/>
  <c r="BL339" i="116"/>
  <c r="BO339" i="116"/>
  <c r="BR339" i="116"/>
  <c r="BU339" i="116"/>
  <c r="BX339" i="116"/>
  <c r="CA339" i="116"/>
  <c r="CD339" i="116"/>
  <c r="CG339" i="116"/>
  <c r="CJ339" i="116"/>
  <c r="CT339" i="116"/>
  <c r="CY339" i="116"/>
  <c r="DM339" i="116"/>
  <c r="DN339" i="116"/>
  <c r="DO339" i="116"/>
  <c r="DP339" i="116"/>
  <c r="DQ339" i="116"/>
  <c r="DR339" i="116"/>
  <c r="A340" i="116"/>
  <c r="I340" i="116"/>
  <c r="Q340" i="116"/>
  <c r="R340" i="116"/>
  <c r="T340" i="116"/>
  <c r="U340" i="116"/>
  <c r="V340" i="116"/>
  <c r="W340" i="116"/>
  <c r="X340" i="116"/>
  <c r="Y340" i="116"/>
  <c r="AA340" i="116"/>
  <c r="AE340" i="116"/>
  <c r="AG340" i="116"/>
  <c r="AH340" i="116"/>
  <c r="AI340" i="116"/>
  <c r="AJ340" i="116"/>
  <c r="AK340" i="116"/>
  <c r="AL340" i="116"/>
  <c r="AM340" i="116"/>
  <c r="AN340" i="116"/>
  <c r="AO340" i="116"/>
  <c r="AP340" i="116"/>
  <c r="AQ340" i="116"/>
  <c r="AR340" i="116"/>
  <c r="AS340" i="116"/>
  <c r="AT340" i="116"/>
  <c r="AU340" i="116"/>
  <c r="AV340" i="116"/>
  <c r="AW340" i="116"/>
  <c r="AX340" i="116"/>
  <c r="BL340" i="116"/>
  <c r="BO340" i="116"/>
  <c r="BR340" i="116"/>
  <c r="BU340" i="116"/>
  <c r="BX340" i="116"/>
  <c r="CA340" i="116"/>
  <c r="CD340" i="116"/>
  <c r="CG340" i="116"/>
  <c r="CJ340" i="116"/>
  <c r="CT340" i="116"/>
  <c r="CY340" i="116"/>
  <c r="DM340" i="116"/>
  <c r="DN340" i="116"/>
  <c r="DO340" i="116"/>
  <c r="DP340" i="116"/>
  <c r="DQ340" i="116"/>
  <c r="DR340" i="116"/>
  <c r="A341" i="116"/>
  <c r="I341" i="116"/>
  <c r="Q341" i="116"/>
  <c r="R341" i="116"/>
  <c r="T341" i="116"/>
  <c r="U341" i="116"/>
  <c r="V341" i="116"/>
  <c r="W341" i="116"/>
  <c r="X341" i="116"/>
  <c r="Y341" i="116"/>
  <c r="AA341" i="116"/>
  <c r="AE341" i="116"/>
  <c r="AG341" i="116"/>
  <c r="AH341" i="116"/>
  <c r="AI341" i="116"/>
  <c r="AJ341" i="116"/>
  <c r="AK341" i="116"/>
  <c r="AL341" i="116"/>
  <c r="AM341" i="116"/>
  <c r="AN341" i="116"/>
  <c r="AO341" i="116"/>
  <c r="AP341" i="116"/>
  <c r="AQ341" i="116"/>
  <c r="AR341" i="116"/>
  <c r="AS341" i="116"/>
  <c r="AT341" i="116"/>
  <c r="AU341" i="116"/>
  <c r="AV341" i="116"/>
  <c r="AW341" i="116"/>
  <c r="AX341" i="116"/>
  <c r="BL341" i="116"/>
  <c r="BO341" i="116"/>
  <c r="BR341" i="116"/>
  <c r="BU341" i="116"/>
  <c r="BX341" i="116"/>
  <c r="CA341" i="116"/>
  <c r="CD341" i="116"/>
  <c r="CG341" i="116"/>
  <c r="CJ341" i="116"/>
  <c r="CT341" i="116"/>
  <c r="CY341" i="116"/>
  <c r="DM341" i="116"/>
  <c r="DN341" i="116"/>
  <c r="DO341" i="116"/>
  <c r="DP341" i="116"/>
  <c r="DQ341" i="116"/>
  <c r="DR341" i="116"/>
  <c r="A342" i="116"/>
  <c r="I342" i="116"/>
  <c r="Q342" i="116"/>
  <c r="R342" i="116"/>
  <c r="T342" i="116"/>
  <c r="U342" i="116"/>
  <c r="V342" i="116"/>
  <c r="W342" i="116"/>
  <c r="X342" i="116"/>
  <c r="Y342" i="116"/>
  <c r="AA342" i="116"/>
  <c r="AE342" i="116"/>
  <c r="AG342" i="116"/>
  <c r="AH342" i="116"/>
  <c r="AI342" i="116"/>
  <c r="AJ342" i="116"/>
  <c r="AK342" i="116"/>
  <c r="AL342" i="116"/>
  <c r="AM342" i="116"/>
  <c r="AN342" i="116"/>
  <c r="AO342" i="116"/>
  <c r="AP342" i="116"/>
  <c r="AQ342" i="116"/>
  <c r="AR342" i="116"/>
  <c r="AS342" i="116"/>
  <c r="AT342" i="116"/>
  <c r="AU342" i="116"/>
  <c r="AV342" i="116"/>
  <c r="AW342" i="116"/>
  <c r="AX342" i="116"/>
  <c r="BL342" i="116"/>
  <c r="BO342" i="116"/>
  <c r="BR342" i="116"/>
  <c r="BU342" i="116"/>
  <c r="BX342" i="116"/>
  <c r="CA342" i="116"/>
  <c r="CD342" i="116"/>
  <c r="CG342" i="116"/>
  <c r="CJ342" i="116"/>
  <c r="CT342" i="116"/>
  <c r="CY342" i="116"/>
  <c r="DM342" i="116"/>
  <c r="DN342" i="116"/>
  <c r="DO342" i="116"/>
  <c r="DP342" i="116"/>
  <c r="DQ342" i="116"/>
  <c r="DR342" i="116"/>
  <c r="A343" i="116"/>
  <c r="I343" i="116"/>
  <c r="Q343" i="116"/>
  <c r="R343" i="116"/>
  <c r="T343" i="116"/>
  <c r="U343" i="116"/>
  <c r="V343" i="116"/>
  <c r="W343" i="116"/>
  <c r="X343" i="116"/>
  <c r="Y343" i="116"/>
  <c r="AA343" i="116"/>
  <c r="AE343" i="116"/>
  <c r="AG343" i="116"/>
  <c r="AH343" i="116"/>
  <c r="AI343" i="116"/>
  <c r="AJ343" i="116"/>
  <c r="AK343" i="116"/>
  <c r="AL343" i="116"/>
  <c r="AM343" i="116"/>
  <c r="AN343" i="116"/>
  <c r="AO343" i="116"/>
  <c r="AP343" i="116"/>
  <c r="AQ343" i="116"/>
  <c r="AR343" i="116"/>
  <c r="AS343" i="116"/>
  <c r="AT343" i="116"/>
  <c r="AU343" i="116"/>
  <c r="AV343" i="116"/>
  <c r="AW343" i="116"/>
  <c r="AX343" i="116"/>
  <c r="BL343" i="116"/>
  <c r="BO343" i="116"/>
  <c r="BR343" i="116"/>
  <c r="BU343" i="116"/>
  <c r="BX343" i="116"/>
  <c r="CA343" i="116"/>
  <c r="CD343" i="116"/>
  <c r="CG343" i="116"/>
  <c r="CJ343" i="116"/>
  <c r="CT343" i="116"/>
  <c r="CY343" i="116"/>
  <c r="DM343" i="116"/>
  <c r="DN343" i="116"/>
  <c r="DO343" i="116"/>
  <c r="DP343" i="116"/>
  <c r="DQ343" i="116"/>
  <c r="DR343" i="116"/>
  <c r="A344" i="116"/>
  <c r="I344" i="116"/>
  <c r="Q344" i="116"/>
  <c r="R344" i="116"/>
  <c r="T344" i="116"/>
  <c r="U344" i="116"/>
  <c r="V344" i="116"/>
  <c r="W344" i="116"/>
  <c r="X344" i="116"/>
  <c r="Y344" i="116"/>
  <c r="AA344" i="116"/>
  <c r="AE344" i="116"/>
  <c r="AG344" i="116"/>
  <c r="AH344" i="116"/>
  <c r="AI344" i="116"/>
  <c r="AJ344" i="116"/>
  <c r="AK344" i="116"/>
  <c r="AL344" i="116"/>
  <c r="AM344" i="116"/>
  <c r="AN344" i="116"/>
  <c r="AO344" i="116"/>
  <c r="AP344" i="116"/>
  <c r="AQ344" i="116"/>
  <c r="AR344" i="116"/>
  <c r="AS344" i="116"/>
  <c r="AT344" i="116"/>
  <c r="AU344" i="116"/>
  <c r="AV344" i="116"/>
  <c r="AW344" i="116"/>
  <c r="AX344" i="116"/>
  <c r="BL344" i="116"/>
  <c r="BO344" i="116"/>
  <c r="BR344" i="116"/>
  <c r="BU344" i="116"/>
  <c r="BX344" i="116"/>
  <c r="CA344" i="116"/>
  <c r="CD344" i="116"/>
  <c r="CG344" i="116"/>
  <c r="CJ344" i="116"/>
  <c r="CT344" i="116"/>
  <c r="CY344" i="116"/>
  <c r="DM344" i="116"/>
  <c r="DN344" i="116"/>
  <c r="DO344" i="116"/>
  <c r="DP344" i="116"/>
  <c r="DQ344" i="116"/>
  <c r="DR344" i="116"/>
  <c r="A345" i="116"/>
  <c r="I345" i="116"/>
  <c r="Q345" i="116"/>
  <c r="R345" i="116"/>
  <c r="T345" i="116"/>
  <c r="U345" i="116"/>
  <c r="V345" i="116"/>
  <c r="W345" i="116"/>
  <c r="X345" i="116"/>
  <c r="Y345" i="116"/>
  <c r="AA345" i="116"/>
  <c r="AE345" i="116"/>
  <c r="AG345" i="116"/>
  <c r="AH345" i="116"/>
  <c r="AI345" i="116"/>
  <c r="AJ345" i="116"/>
  <c r="AK345" i="116"/>
  <c r="AL345" i="116"/>
  <c r="AM345" i="116"/>
  <c r="AN345" i="116"/>
  <c r="AO345" i="116"/>
  <c r="AP345" i="116"/>
  <c r="AQ345" i="116"/>
  <c r="AR345" i="116"/>
  <c r="AS345" i="116"/>
  <c r="AT345" i="116"/>
  <c r="AU345" i="116"/>
  <c r="AV345" i="116"/>
  <c r="AW345" i="116"/>
  <c r="AX345" i="116"/>
  <c r="BL345" i="116"/>
  <c r="BO345" i="116"/>
  <c r="BR345" i="116"/>
  <c r="BU345" i="116"/>
  <c r="BX345" i="116"/>
  <c r="CA345" i="116"/>
  <c r="CD345" i="116"/>
  <c r="CG345" i="116"/>
  <c r="CJ345" i="116"/>
  <c r="CT345" i="116"/>
  <c r="CY345" i="116"/>
  <c r="DM345" i="116"/>
  <c r="DN345" i="116"/>
  <c r="DO345" i="116"/>
  <c r="DP345" i="116"/>
  <c r="DQ345" i="116"/>
  <c r="DR345" i="116"/>
  <c r="A346" i="116"/>
  <c r="I346" i="116"/>
  <c r="Q346" i="116"/>
  <c r="R346" i="116"/>
  <c r="T346" i="116"/>
  <c r="U346" i="116"/>
  <c r="V346" i="116"/>
  <c r="W346" i="116"/>
  <c r="X346" i="116"/>
  <c r="Y346" i="116"/>
  <c r="AA346" i="116"/>
  <c r="AE346" i="116"/>
  <c r="AG346" i="116"/>
  <c r="AH346" i="116"/>
  <c r="AI346" i="116"/>
  <c r="AJ346" i="116"/>
  <c r="AK346" i="116"/>
  <c r="AL346" i="116"/>
  <c r="AM346" i="116"/>
  <c r="AN346" i="116"/>
  <c r="AO346" i="116"/>
  <c r="AP346" i="116"/>
  <c r="AQ346" i="116"/>
  <c r="AR346" i="116"/>
  <c r="AS346" i="116"/>
  <c r="AT346" i="116"/>
  <c r="AU346" i="116"/>
  <c r="AV346" i="116"/>
  <c r="AW346" i="116"/>
  <c r="AX346" i="116"/>
  <c r="BL346" i="116"/>
  <c r="BO346" i="116"/>
  <c r="BR346" i="116"/>
  <c r="BU346" i="116"/>
  <c r="BX346" i="116"/>
  <c r="CA346" i="116"/>
  <c r="CD346" i="116"/>
  <c r="CG346" i="116"/>
  <c r="CJ346" i="116"/>
  <c r="CT346" i="116"/>
  <c r="CY346" i="116"/>
  <c r="DM346" i="116"/>
  <c r="DN346" i="116"/>
  <c r="DO346" i="116"/>
  <c r="DP346" i="116"/>
  <c r="DQ346" i="116"/>
  <c r="DR346" i="116"/>
  <c r="A347" i="116"/>
  <c r="I347" i="116"/>
  <c r="Q347" i="116"/>
  <c r="R347" i="116"/>
  <c r="T347" i="116"/>
  <c r="U347" i="116"/>
  <c r="V347" i="116"/>
  <c r="W347" i="116"/>
  <c r="X347" i="116"/>
  <c r="Y347" i="116"/>
  <c r="AA347" i="116"/>
  <c r="AE347" i="116"/>
  <c r="AG347" i="116"/>
  <c r="AH347" i="116"/>
  <c r="AI347" i="116"/>
  <c r="AJ347" i="116"/>
  <c r="AK347" i="116"/>
  <c r="AL347" i="116"/>
  <c r="AM347" i="116"/>
  <c r="AN347" i="116"/>
  <c r="AO347" i="116"/>
  <c r="AP347" i="116"/>
  <c r="AQ347" i="116"/>
  <c r="AR347" i="116"/>
  <c r="AS347" i="116"/>
  <c r="AT347" i="116"/>
  <c r="AU347" i="116"/>
  <c r="AV347" i="116"/>
  <c r="AW347" i="116"/>
  <c r="AX347" i="116"/>
  <c r="BL347" i="116"/>
  <c r="BO347" i="116"/>
  <c r="BR347" i="116"/>
  <c r="BU347" i="116"/>
  <c r="BX347" i="116"/>
  <c r="CA347" i="116"/>
  <c r="CD347" i="116"/>
  <c r="CG347" i="116"/>
  <c r="CJ347" i="116"/>
  <c r="CT347" i="116"/>
  <c r="CY347" i="116"/>
  <c r="DM347" i="116"/>
  <c r="DN347" i="116"/>
  <c r="DO347" i="116"/>
  <c r="DP347" i="116"/>
  <c r="DQ347" i="116"/>
  <c r="DR347" i="116"/>
  <c r="A348" i="116"/>
  <c r="I348" i="116"/>
  <c r="Q348" i="116"/>
  <c r="R348" i="116"/>
  <c r="T348" i="116"/>
  <c r="U348" i="116"/>
  <c r="V348" i="116"/>
  <c r="W348" i="116"/>
  <c r="X348" i="116"/>
  <c r="Y348" i="116"/>
  <c r="AA348" i="116"/>
  <c r="AE348" i="116"/>
  <c r="AG348" i="116"/>
  <c r="AH348" i="116"/>
  <c r="AI348" i="116"/>
  <c r="AJ348" i="116"/>
  <c r="AK348" i="116"/>
  <c r="AL348" i="116"/>
  <c r="AM348" i="116"/>
  <c r="AN348" i="116"/>
  <c r="AO348" i="116"/>
  <c r="AP348" i="116"/>
  <c r="AQ348" i="116"/>
  <c r="AR348" i="116"/>
  <c r="AS348" i="116"/>
  <c r="AT348" i="116"/>
  <c r="AU348" i="116"/>
  <c r="AV348" i="116"/>
  <c r="AW348" i="116"/>
  <c r="AX348" i="116"/>
  <c r="BL348" i="116"/>
  <c r="BO348" i="116"/>
  <c r="BR348" i="116"/>
  <c r="BU348" i="116"/>
  <c r="BX348" i="116"/>
  <c r="CA348" i="116"/>
  <c r="CD348" i="116"/>
  <c r="CG348" i="116"/>
  <c r="CJ348" i="116"/>
  <c r="CT348" i="116"/>
  <c r="CY348" i="116"/>
  <c r="DM348" i="116"/>
  <c r="DN348" i="116"/>
  <c r="DO348" i="116"/>
  <c r="DP348" i="116"/>
  <c r="DQ348" i="116"/>
  <c r="DR348" i="116"/>
  <c r="A349" i="116"/>
  <c r="I349" i="116"/>
  <c r="Q349" i="116"/>
  <c r="R349" i="116"/>
  <c r="T349" i="116"/>
  <c r="U349" i="116"/>
  <c r="V349" i="116"/>
  <c r="W349" i="116"/>
  <c r="X349" i="116"/>
  <c r="Y349" i="116"/>
  <c r="AA349" i="116"/>
  <c r="AE349" i="116"/>
  <c r="AG349" i="116"/>
  <c r="AH349" i="116"/>
  <c r="AI349" i="116"/>
  <c r="AJ349" i="116"/>
  <c r="AK349" i="116"/>
  <c r="AL349" i="116"/>
  <c r="AM349" i="116"/>
  <c r="AN349" i="116"/>
  <c r="AO349" i="116"/>
  <c r="AP349" i="116"/>
  <c r="AQ349" i="116"/>
  <c r="AR349" i="116"/>
  <c r="AS349" i="116"/>
  <c r="AT349" i="116"/>
  <c r="AU349" i="116"/>
  <c r="AV349" i="116"/>
  <c r="AW349" i="116"/>
  <c r="AX349" i="116"/>
  <c r="BL349" i="116"/>
  <c r="BO349" i="116"/>
  <c r="BR349" i="116"/>
  <c r="BU349" i="116"/>
  <c r="BX349" i="116"/>
  <c r="CA349" i="116"/>
  <c r="CD349" i="116"/>
  <c r="CG349" i="116"/>
  <c r="CJ349" i="116"/>
  <c r="CT349" i="116"/>
  <c r="CY349" i="116"/>
  <c r="DM349" i="116"/>
  <c r="DN349" i="116"/>
  <c r="DO349" i="116"/>
  <c r="DP349" i="116"/>
  <c r="DQ349" i="116"/>
  <c r="DR349" i="116"/>
  <c r="A350" i="116"/>
  <c r="I350" i="116"/>
  <c r="Q350" i="116"/>
  <c r="R350" i="116"/>
  <c r="T350" i="116"/>
  <c r="U350" i="116"/>
  <c r="V350" i="116"/>
  <c r="W350" i="116"/>
  <c r="X350" i="116"/>
  <c r="Y350" i="116"/>
  <c r="AA350" i="116"/>
  <c r="AE350" i="116"/>
  <c r="AG350" i="116"/>
  <c r="AH350" i="116"/>
  <c r="AI350" i="116"/>
  <c r="AJ350" i="116"/>
  <c r="AK350" i="116"/>
  <c r="AL350" i="116"/>
  <c r="AM350" i="116"/>
  <c r="AN350" i="116"/>
  <c r="AO350" i="116"/>
  <c r="AP350" i="116"/>
  <c r="AQ350" i="116"/>
  <c r="AR350" i="116"/>
  <c r="AS350" i="116"/>
  <c r="AT350" i="116"/>
  <c r="AU350" i="116"/>
  <c r="AV350" i="116"/>
  <c r="AW350" i="116"/>
  <c r="AX350" i="116"/>
  <c r="BL350" i="116"/>
  <c r="BO350" i="116"/>
  <c r="BR350" i="116"/>
  <c r="BU350" i="116"/>
  <c r="BX350" i="116"/>
  <c r="CA350" i="116"/>
  <c r="CD350" i="116"/>
  <c r="CG350" i="116"/>
  <c r="CJ350" i="116"/>
  <c r="CT350" i="116"/>
  <c r="CY350" i="116"/>
  <c r="DM350" i="116"/>
  <c r="DN350" i="116"/>
  <c r="DO350" i="116"/>
  <c r="DP350" i="116"/>
  <c r="DQ350" i="116"/>
  <c r="DR350" i="116"/>
  <c r="A351" i="116"/>
  <c r="I351" i="116"/>
  <c r="Q351" i="116"/>
  <c r="R351" i="116"/>
  <c r="T351" i="116"/>
  <c r="U351" i="116"/>
  <c r="V351" i="116"/>
  <c r="W351" i="116"/>
  <c r="X351" i="116"/>
  <c r="Y351" i="116"/>
  <c r="AA351" i="116"/>
  <c r="AE351" i="116"/>
  <c r="AG351" i="116"/>
  <c r="AH351" i="116"/>
  <c r="AI351" i="116"/>
  <c r="AJ351" i="116"/>
  <c r="AK351" i="116"/>
  <c r="AL351" i="116"/>
  <c r="AM351" i="116"/>
  <c r="AN351" i="116"/>
  <c r="AO351" i="116"/>
  <c r="AP351" i="116"/>
  <c r="AQ351" i="116"/>
  <c r="AR351" i="116"/>
  <c r="AS351" i="116"/>
  <c r="AT351" i="116"/>
  <c r="AU351" i="116"/>
  <c r="AV351" i="116"/>
  <c r="AW351" i="116"/>
  <c r="AX351" i="116"/>
  <c r="BL351" i="116"/>
  <c r="BO351" i="116"/>
  <c r="BR351" i="116"/>
  <c r="BU351" i="116"/>
  <c r="BX351" i="116"/>
  <c r="CA351" i="116"/>
  <c r="CD351" i="116"/>
  <c r="CG351" i="116"/>
  <c r="CJ351" i="116"/>
  <c r="CT351" i="116"/>
  <c r="CY351" i="116"/>
  <c r="DM351" i="116"/>
  <c r="DN351" i="116"/>
  <c r="DO351" i="116"/>
  <c r="DP351" i="116"/>
  <c r="DQ351" i="116"/>
  <c r="DR351" i="116"/>
  <c r="A352" i="116"/>
  <c r="I352" i="116"/>
  <c r="Q352" i="116"/>
  <c r="R352" i="116"/>
  <c r="T352" i="116"/>
  <c r="U352" i="116"/>
  <c r="V352" i="116"/>
  <c r="W352" i="116"/>
  <c r="X352" i="116"/>
  <c r="Y352" i="116"/>
  <c r="AA352" i="116"/>
  <c r="AE352" i="116"/>
  <c r="AG352" i="116"/>
  <c r="AH352" i="116"/>
  <c r="AI352" i="116"/>
  <c r="AJ352" i="116"/>
  <c r="AK352" i="116"/>
  <c r="AL352" i="116"/>
  <c r="AM352" i="116"/>
  <c r="AN352" i="116"/>
  <c r="AO352" i="116"/>
  <c r="AP352" i="116"/>
  <c r="AQ352" i="116"/>
  <c r="AR352" i="116"/>
  <c r="AS352" i="116"/>
  <c r="AT352" i="116"/>
  <c r="AU352" i="116"/>
  <c r="AV352" i="116"/>
  <c r="AW352" i="116"/>
  <c r="AX352" i="116"/>
  <c r="BL352" i="116"/>
  <c r="BO352" i="116"/>
  <c r="BR352" i="116"/>
  <c r="BU352" i="116"/>
  <c r="BX352" i="116"/>
  <c r="CA352" i="116"/>
  <c r="CD352" i="116"/>
  <c r="CG352" i="116"/>
  <c r="CJ352" i="116"/>
  <c r="CT352" i="116"/>
  <c r="CY352" i="116"/>
  <c r="DM352" i="116"/>
  <c r="DN352" i="116"/>
  <c r="DO352" i="116"/>
  <c r="DP352" i="116"/>
  <c r="DQ352" i="116"/>
  <c r="DR352" i="116"/>
  <c r="A353" i="116"/>
  <c r="I353" i="116"/>
  <c r="Q353" i="116"/>
  <c r="R353" i="116"/>
  <c r="T353" i="116"/>
  <c r="U353" i="116"/>
  <c r="V353" i="116"/>
  <c r="W353" i="116"/>
  <c r="X353" i="116"/>
  <c r="Y353" i="116"/>
  <c r="AA353" i="116"/>
  <c r="AE353" i="116"/>
  <c r="AG353" i="116"/>
  <c r="AH353" i="116"/>
  <c r="AI353" i="116"/>
  <c r="AJ353" i="116"/>
  <c r="AK353" i="116"/>
  <c r="AL353" i="116"/>
  <c r="AM353" i="116"/>
  <c r="AN353" i="116"/>
  <c r="AO353" i="116"/>
  <c r="AP353" i="116"/>
  <c r="AQ353" i="116"/>
  <c r="AR353" i="116"/>
  <c r="AS353" i="116"/>
  <c r="AT353" i="116"/>
  <c r="AU353" i="116"/>
  <c r="AV353" i="116"/>
  <c r="AW353" i="116"/>
  <c r="AX353" i="116"/>
  <c r="BL353" i="116"/>
  <c r="BO353" i="116"/>
  <c r="BR353" i="116"/>
  <c r="BU353" i="116"/>
  <c r="BX353" i="116"/>
  <c r="CA353" i="116"/>
  <c r="CD353" i="116"/>
  <c r="CG353" i="116"/>
  <c r="CJ353" i="116"/>
  <c r="CT353" i="116"/>
  <c r="CY353" i="116"/>
  <c r="DM353" i="116"/>
  <c r="DN353" i="116"/>
  <c r="DO353" i="116"/>
  <c r="DP353" i="116"/>
  <c r="DQ353" i="116"/>
  <c r="DR353" i="116"/>
  <c r="A354" i="116"/>
  <c r="I354" i="116"/>
  <c r="Q354" i="116"/>
  <c r="R354" i="116"/>
  <c r="T354" i="116"/>
  <c r="U354" i="116"/>
  <c r="V354" i="116"/>
  <c r="W354" i="116"/>
  <c r="X354" i="116"/>
  <c r="Y354" i="116"/>
  <c r="AA354" i="116"/>
  <c r="AE354" i="116"/>
  <c r="AG354" i="116"/>
  <c r="AH354" i="116"/>
  <c r="AI354" i="116"/>
  <c r="AJ354" i="116"/>
  <c r="AK354" i="116"/>
  <c r="AL354" i="116"/>
  <c r="AM354" i="116"/>
  <c r="AN354" i="116"/>
  <c r="AO354" i="116"/>
  <c r="AP354" i="116"/>
  <c r="AQ354" i="116"/>
  <c r="AR354" i="116"/>
  <c r="AS354" i="116"/>
  <c r="AT354" i="116"/>
  <c r="AU354" i="116"/>
  <c r="AV354" i="116"/>
  <c r="AW354" i="116"/>
  <c r="AX354" i="116"/>
  <c r="BL354" i="116"/>
  <c r="BO354" i="116"/>
  <c r="BR354" i="116"/>
  <c r="BU354" i="116"/>
  <c r="BX354" i="116"/>
  <c r="CA354" i="116"/>
  <c r="CD354" i="116"/>
  <c r="CG354" i="116"/>
  <c r="CJ354" i="116"/>
  <c r="CT354" i="116"/>
  <c r="CY354" i="116"/>
  <c r="DM354" i="116"/>
  <c r="DN354" i="116"/>
  <c r="DO354" i="116"/>
  <c r="DP354" i="116"/>
  <c r="DQ354" i="116"/>
  <c r="DR354" i="116"/>
  <c r="A355" i="116"/>
  <c r="I355" i="116"/>
  <c r="Q355" i="116"/>
  <c r="R355" i="116"/>
  <c r="T355" i="116"/>
  <c r="U355" i="116"/>
  <c r="V355" i="116"/>
  <c r="W355" i="116"/>
  <c r="X355" i="116"/>
  <c r="Y355" i="116"/>
  <c r="AA355" i="116"/>
  <c r="AE355" i="116"/>
  <c r="AG355" i="116"/>
  <c r="AH355" i="116"/>
  <c r="AI355" i="116"/>
  <c r="AJ355" i="116"/>
  <c r="AK355" i="116"/>
  <c r="AL355" i="116"/>
  <c r="AM355" i="116"/>
  <c r="AN355" i="116"/>
  <c r="AO355" i="116"/>
  <c r="AP355" i="116"/>
  <c r="AQ355" i="116"/>
  <c r="AR355" i="116"/>
  <c r="AS355" i="116"/>
  <c r="AT355" i="116"/>
  <c r="AU355" i="116"/>
  <c r="AV355" i="116"/>
  <c r="AW355" i="116"/>
  <c r="AX355" i="116"/>
  <c r="BL355" i="116"/>
  <c r="BO355" i="116"/>
  <c r="BR355" i="116"/>
  <c r="BU355" i="116"/>
  <c r="BX355" i="116"/>
  <c r="CA355" i="116"/>
  <c r="CD355" i="116"/>
  <c r="CG355" i="116"/>
  <c r="CJ355" i="116"/>
  <c r="CT355" i="116"/>
  <c r="CY355" i="116"/>
  <c r="DM355" i="116"/>
  <c r="DN355" i="116"/>
  <c r="DO355" i="116"/>
  <c r="DP355" i="116"/>
  <c r="DQ355" i="116"/>
  <c r="DR355" i="116"/>
  <c r="A356" i="116"/>
  <c r="I356" i="116"/>
  <c r="Q356" i="116"/>
  <c r="R356" i="116"/>
  <c r="T356" i="116"/>
  <c r="U356" i="116"/>
  <c r="V356" i="116"/>
  <c r="W356" i="116"/>
  <c r="X356" i="116"/>
  <c r="Y356" i="116"/>
  <c r="AA356" i="116"/>
  <c r="AE356" i="116"/>
  <c r="AG356" i="116"/>
  <c r="AH356" i="116"/>
  <c r="AI356" i="116"/>
  <c r="AJ356" i="116"/>
  <c r="AK356" i="116"/>
  <c r="AL356" i="116"/>
  <c r="AM356" i="116"/>
  <c r="AN356" i="116"/>
  <c r="AO356" i="116"/>
  <c r="AP356" i="116"/>
  <c r="AQ356" i="116"/>
  <c r="AR356" i="116"/>
  <c r="AS356" i="116"/>
  <c r="AT356" i="116"/>
  <c r="AU356" i="116"/>
  <c r="AV356" i="116"/>
  <c r="AW356" i="116"/>
  <c r="AX356" i="116"/>
  <c r="BL356" i="116"/>
  <c r="BO356" i="116"/>
  <c r="BR356" i="116"/>
  <c r="BU356" i="116"/>
  <c r="BX356" i="116"/>
  <c r="CA356" i="116"/>
  <c r="CD356" i="116"/>
  <c r="CG356" i="116"/>
  <c r="CJ356" i="116"/>
  <c r="CT356" i="116"/>
  <c r="CY356" i="116"/>
  <c r="DM356" i="116"/>
  <c r="DN356" i="116"/>
  <c r="DO356" i="116"/>
  <c r="DP356" i="116"/>
  <c r="DQ356" i="116"/>
  <c r="DR356" i="116"/>
  <c r="A357" i="116"/>
  <c r="I357" i="116"/>
  <c r="Q357" i="116"/>
  <c r="R357" i="116"/>
  <c r="T357" i="116"/>
  <c r="U357" i="116"/>
  <c r="V357" i="116"/>
  <c r="W357" i="116"/>
  <c r="X357" i="116"/>
  <c r="Y357" i="116"/>
  <c r="AA357" i="116"/>
  <c r="AE357" i="116"/>
  <c r="AG357" i="116"/>
  <c r="AH357" i="116"/>
  <c r="AI357" i="116"/>
  <c r="AJ357" i="116"/>
  <c r="AK357" i="116"/>
  <c r="AL357" i="116"/>
  <c r="AM357" i="116"/>
  <c r="AN357" i="116"/>
  <c r="AO357" i="116"/>
  <c r="AP357" i="116"/>
  <c r="AQ357" i="116"/>
  <c r="AR357" i="116"/>
  <c r="AS357" i="116"/>
  <c r="AT357" i="116"/>
  <c r="AU357" i="116"/>
  <c r="AV357" i="116"/>
  <c r="AW357" i="116"/>
  <c r="AX357" i="116"/>
  <c r="BL357" i="116"/>
  <c r="BO357" i="116"/>
  <c r="BR357" i="116"/>
  <c r="BU357" i="116"/>
  <c r="BX357" i="116"/>
  <c r="CA357" i="116"/>
  <c r="CD357" i="116"/>
  <c r="CG357" i="116"/>
  <c r="CJ357" i="116"/>
  <c r="CT357" i="116"/>
  <c r="CY357" i="116"/>
  <c r="DM357" i="116"/>
  <c r="DN357" i="116"/>
  <c r="DO357" i="116"/>
  <c r="DP357" i="116"/>
  <c r="DQ357" i="116"/>
  <c r="DR357" i="116"/>
  <c r="A358" i="116"/>
  <c r="I358" i="116"/>
  <c r="Q358" i="116"/>
  <c r="R358" i="116"/>
  <c r="T358" i="116"/>
  <c r="U358" i="116"/>
  <c r="V358" i="116"/>
  <c r="W358" i="116"/>
  <c r="X358" i="116"/>
  <c r="Y358" i="116"/>
  <c r="AA358" i="116"/>
  <c r="AE358" i="116"/>
  <c r="AG358" i="116"/>
  <c r="AH358" i="116"/>
  <c r="AI358" i="116"/>
  <c r="AJ358" i="116"/>
  <c r="AK358" i="116"/>
  <c r="AL358" i="116"/>
  <c r="AM358" i="116"/>
  <c r="AN358" i="116"/>
  <c r="AO358" i="116"/>
  <c r="AP358" i="116"/>
  <c r="AQ358" i="116"/>
  <c r="AR358" i="116"/>
  <c r="AS358" i="116"/>
  <c r="AT358" i="116"/>
  <c r="AU358" i="116"/>
  <c r="AV358" i="116"/>
  <c r="AW358" i="116"/>
  <c r="AX358" i="116"/>
  <c r="BL358" i="116"/>
  <c r="BO358" i="116"/>
  <c r="BR358" i="116"/>
  <c r="BU358" i="116"/>
  <c r="BX358" i="116"/>
  <c r="CA358" i="116"/>
  <c r="CD358" i="116"/>
  <c r="CG358" i="116"/>
  <c r="CJ358" i="116"/>
  <c r="CT358" i="116"/>
  <c r="CY358" i="116"/>
  <c r="DM358" i="116"/>
  <c r="DN358" i="116"/>
  <c r="DO358" i="116"/>
  <c r="DP358" i="116"/>
  <c r="DQ358" i="116"/>
  <c r="DR358" i="116"/>
  <c r="A359" i="116"/>
  <c r="I359" i="116"/>
  <c r="Q359" i="116"/>
  <c r="R359" i="116"/>
  <c r="T359" i="116"/>
  <c r="U359" i="116"/>
  <c r="V359" i="116"/>
  <c r="W359" i="116"/>
  <c r="X359" i="116"/>
  <c r="Y359" i="116"/>
  <c r="AA359" i="116"/>
  <c r="AE359" i="116"/>
  <c r="AG359" i="116"/>
  <c r="AH359" i="116"/>
  <c r="AI359" i="116"/>
  <c r="AJ359" i="116"/>
  <c r="AK359" i="116"/>
  <c r="AL359" i="116"/>
  <c r="AM359" i="116"/>
  <c r="AN359" i="116"/>
  <c r="AO359" i="116"/>
  <c r="AP359" i="116"/>
  <c r="AQ359" i="116"/>
  <c r="AR359" i="116"/>
  <c r="AS359" i="116"/>
  <c r="AT359" i="116"/>
  <c r="AU359" i="116"/>
  <c r="AV359" i="116"/>
  <c r="AW359" i="116"/>
  <c r="AX359" i="116"/>
  <c r="BL359" i="116"/>
  <c r="BO359" i="116"/>
  <c r="BR359" i="116"/>
  <c r="BU359" i="116"/>
  <c r="BX359" i="116"/>
  <c r="CA359" i="116"/>
  <c r="CD359" i="116"/>
  <c r="CG359" i="116"/>
  <c r="CJ359" i="116"/>
  <c r="CT359" i="116"/>
  <c r="CY359" i="116"/>
  <c r="DM359" i="116"/>
  <c r="DN359" i="116"/>
  <c r="DO359" i="116"/>
  <c r="DP359" i="116"/>
  <c r="DQ359" i="116"/>
  <c r="DR359" i="116"/>
  <c r="A360" i="116"/>
  <c r="I360" i="116"/>
  <c r="Q360" i="116"/>
  <c r="R360" i="116"/>
  <c r="T360" i="116"/>
  <c r="U360" i="116"/>
  <c r="V360" i="116"/>
  <c r="W360" i="116"/>
  <c r="X360" i="116"/>
  <c r="Y360" i="116"/>
  <c r="AA360" i="116"/>
  <c r="AE360" i="116"/>
  <c r="AG360" i="116"/>
  <c r="AH360" i="116"/>
  <c r="AI360" i="116"/>
  <c r="AJ360" i="116"/>
  <c r="AK360" i="116"/>
  <c r="AL360" i="116"/>
  <c r="AM360" i="116"/>
  <c r="AN360" i="116"/>
  <c r="AO360" i="116"/>
  <c r="AP360" i="116"/>
  <c r="AQ360" i="116"/>
  <c r="AR360" i="116"/>
  <c r="AS360" i="116"/>
  <c r="AT360" i="116"/>
  <c r="AU360" i="116"/>
  <c r="AV360" i="116"/>
  <c r="AW360" i="116"/>
  <c r="AX360" i="116"/>
  <c r="BL360" i="116"/>
  <c r="BO360" i="116"/>
  <c r="BR360" i="116"/>
  <c r="BU360" i="116"/>
  <c r="BX360" i="116"/>
  <c r="CA360" i="116"/>
  <c r="CD360" i="116"/>
  <c r="CG360" i="116"/>
  <c r="CJ360" i="116"/>
  <c r="CT360" i="116"/>
  <c r="CY360" i="116"/>
  <c r="DM360" i="116"/>
  <c r="DN360" i="116"/>
  <c r="DO360" i="116"/>
  <c r="DP360" i="116"/>
  <c r="DQ360" i="116"/>
  <c r="DR360" i="116"/>
  <c r="A361" i="116"/>
  <c r="I361" i="116"/>
  <c r="Q361" i="116"/>
  <c r="R361" i="116"/>
  <c r="T361" i="116"/>
  <c r="U361" i="116"/>
  <c r="V361" i="116"/>
  <c r="W361" i="116"/>
  <c r="X361" i="116"/>
  <c r="Y361" i="116"/>
  <c r="AA361" i="116"/>
  <c r="AE361" i="116"/>
  <c r="AG361" i="116"/>
  <c r="AH361" i="116"/>
  <c r="AI361" i="116"/>
  <c r="AJ361" i="116"/>
  <c r="AK361" i="116"/>
  <c r="AL361" i="116"/>
  <c r="AM361" i="116"/>
  <c r="AN361" i="116"/>
  <c r="AO361" i="116"/>
  <c r="AP361" i="116"/>
  <c r="AQ361" i="116"/>
  <c r="AR361" i="116"/>
  <c r="AS361" i="116"/>
  <c r="AT361" i="116"/>
  <c r="AU361" i="116"/>
  <c r="AV361" i="116"/>
  <c r="AW361" i="116"/>
  <c r="AX361" i="116"/>
  <c r="BL361" i="116"/>
  <c r="BO361" i="116"/>
  <c r="BR361" i="116"/>
  <c r="BU361" i="116"/>
  <c r="BX361" i="116"/>
  <c r="CA361" i="116"/>
  <c r="CD361" i="116"/>
  <c r="CG361" i="116"/>
  <c r="CJ361" i="116"/>
  <c r="CT361" i="116"/>
  <c r="CY361" i="116"/>
  <c r="DM361" i="116"/>
  <c r="DN361" i="116"/>
  <c r="DO361" i="116"/>
  <c r="DP361" i="116"/>
  <c r="DQ361" i="116"/>
  <c r="DR361" i="116"/>
  <c r="A362" i="116"/>
  <c r="I362" i="116"/>
  <c r="Q362" i="116"/>
  <c r="R362" i="116"/>
  <c r="T362" i="116"/>
  <c r="U362" i="116"/>
  <c r="V362" i="116"/>
  <c r="W362" i="116"/>
  <c r="X362" i="116"/>
  <c r="Y362" i="116"/>
  <c r="AA362" i="116"/>
  <c r="AE362" i="116"/>
  <c r="AG362" i="116"/>
  <c r="AH362" i="116"/>
  <c r="AI362" i="116"/>
  <c r="AJ362" i="116"/>
  <c r="AK362" i="116"/>
  <c r="AL362" i="116"/>
  <c r="AM362" i="116"/>
  <c r="AN362" i="116"/>
  <c r="AO362" i="116"/>
  <c r="AP362" i="116"/>
  <c r="AQ362" i="116"/>
  <c r="AR362" i="116"/>
  <c r="AS362" i="116"/>
  <c r="AT362" i="116"/>
  <c r="AU362" i="116"/>
  <c r="AV362" i="116"/>
  <c r="AW362" i="116"/>
  <c r="AX362" i="116"/>
  <c r="BL362" i="116"/>
  <c r="BO362" i="116"/>
  <c r="BR362" i="116"/>
  <c r="BU362" i="116"/>
  <c r="BX362" i="116"/>
  <c r="CA362" i="116"/>
  <c r="CD362" i="116"/>
  <c r="CG362" i="116"/>
  <c r="CJ362" i="116"/>
  <c r="CT362" i="116"/>
  <c r="CY362" i="116"/>
  <c r="DM362" i="116"/>
  <c r="DN362" i="116"/>
  <c r="DO362" i="116"/>
  <c r="DP362" i="116"/>
  <c r="DQ362" i="116"/>
  <c r="DR362" i="116"/>
  <c r="A363" i="116"/>
  <c r="I363" i="116"/>
  <c r="Q363" i="116"/>
  <c r="R363" i="116"/>
  <c r="T363" i="116"/>
  <c r="U363" i="116"/>
  <c r="V363" i="116"/>
  <c r="W363" i="116"/>
  <c r="X363" i="116"/>
  <c r="Y363" i="116"/>
  <c r="AA363" i="116"/>
  <c r="AE363" i="116"/>
  <c r="AG363" i="116"/>
  <c r="AH363" i="116"/>
  <c r="AI363" i="116"/>
  <c r="AJ363" i="116"/>
  <c r="AK363" i="116"/>
  <c r="AL363" i="116"/>
  <c r="AM363" i="116"/>
  <c r="AN363" i="116"/>
  <c r="AO363" i="116"/>
  <c r="AP363" i="116"/>
  <c r="AQ363" i="116"/>
  <c r="AR363" i="116"/>
  <c r="AS363" i="116"/>
  <c r="AT363" i="116"/>
  <c r="AU363" i="116"/>
  <c r="AV363" i="116"/>
  <c r="AW363" i="116"/>
  <c r="AX363" i="116"/>
  <c r="BL363" i="116"/>
  <c r="BO363" i="116"/>
  <c r="BR363" i="116"/>
  <c r="BU363" i="116"/>
  <c r="BX363" i="116"/>
  <c r="CA363" i="116"/>
  <c r="CD363" i="116"/>
  <c r="CG363" i="116"/>
  <c r="CJ363" i="116"/>
  <c r="CT363" i="116"/>
  <c r="CY363" i="116"/>
  <c r="DM363" i="116"/>
  <c r="DN363" i="116"/>
  <c r="DO363" i="116"/>
  <c r="DP363" i="116"/>
  <c r="DQ363" i="116"/>
  <c r="DR363" i="116"/>
  <c r="A364" i="116"/>
  <c r="I364" i="116"/>
  <c r="Q364" i="116"/>
  <c r="R364" i="116"/>
  <c r="T364" i="116"/>
  <c r="U364" i="116"/>
  <c r="V364" i="116"/>
  <c r="W364" i="116"/>
  <c r="X364" i="116"/>
  <c r="Y364" i="116"/>
  <c r="AA364" i="116"/>
  <c r="AE364" i="116"/>
  <c r="AG364" i="116"/>
  <c r="AH364" i="116"/>
  <c r="AI364" i="116"/>
  <c r="AJ364" i="116"/>
  <c r="AK364" i="116"/>
  <c r="AL364" i="116"/>
  <c r="AM364" i="116"/>
  <c r="AN364" i="116"/>
  <c r="AO364" i="116"/>
  <c r="AP364" i="116"/>
  <c r="AQ364" i="116"/>
  <c r="AR364" i="116"/>
  <c r="AS364" i="116"/>
  <c r="AT364" i="116"/>
  <c r="AU364" i="116"/>
  <c r="AV364" i="116"/>
  <c r="AW364" i="116"/>
  <c r="AX364" i="116"/>
  <c r="BL364" i="116"/>
  <c r="BO364" i="116"/>
  <c r="BR364" i="116"/>
  <c r="BU364" i="116"/>
  <c r="BX364" i="116"/>
  <c r="CA364" i="116"/>
  <c r="CD364" i="116"/>
  <c r="CG364" i="116"/>
  <c r="CJ364" i="116"/>
  <c r="CT364" i="116"/>
  <c r="CY364" i="116"/>
  <c r="DM364" i="116"/>
  <c r="DN364" i="116"/>
  <c r="DO364" i="116"/>
  <c r="DP364" i="116"/>
  <c r="DQ364" i="116"/>
  <c r="DR364" i="116"/>
  <c r="A365" i="116"/>
  <c r="I365" i="116"/>
  <c r="Q365" i="116"/>
  <c r="R365" i="116"/>
  <c r="T365" i="116"/>
  <c r="U365" i="116"/>
  <c r="V365" i="116"/>
  <c r="W365" i="116"/>
  <c r="X365" i="116"/>
  <c r="Y365" i="116"/>
  <c r="AA365" i="116"/>
  <c r="AE365" i="116"/>
  <c r="AG365" i="116"/>
  <c r="AH365" i="116"/>
  <c r="AI365" i="116"/>
  <c r="AJ365" i="116"/>
  <c r="AK365" i="116"/>
  <c r="AL365" i="116"/>
  <c r="AM365" i="116"/>
  <c r="AN365" i="116"/>
  <c r="AO365" i="116"/>
  <c r="AP365" i="116"/>
  <c r="AQ365" i="116"/>
  <c r="AR365" i="116"/>
  <c r="AS365" i="116"/>
  <c r="AT365" i="116"/>
  <c r="AU365" i="116"/>
  <c r="AV365" i="116"/>
  <c r="AW365" i="116"/>
  <c r="AX365" i="116"/>
  <c r="BL365" i="116"/>
  <c r="BO365" i="116"/>
  <c r="BR365" i="116"/>
  <c r="BU365" i="116"/>
  <c r="BX365" i="116"/>
  <c r="CA365" i="116"/>
  <c r="CD365" i="116"/>
  <c r="CG365" i="116"/>
  <c r="CJ365" i="116"/>
  <c r="CT365" i="116"/>
  <c r="CY365" i="116"/>
  <c r="DM365" i="116"/>
  <c r="DN365" i="116"/>
  <c r="DO365" i="116"/>
  <c r="DP365" i="116"/>
  <c r="DQ365" i="116"/>
  <c r="DR365" i="116"/>
  <c r="A366" i="116"/>
  <c r="I366" i="116"/>
  <c r="Q366" i="116"/>
  <c r="R366" i="116"/>
  <c r="T366" i="116"/>
  <c r="U366" i="116"/>
  <c r="V366" i="116"/>
  <c r="W366" i="116"/>
  <c r="X366" i="116"/>
  <c r="Y366" i="116"/>
  <c r="AA366" i="116"/>
  <c r="AE366" i="116"/>
  <c r="AG366" i="116"/>
  <c r="AH366" i="116"/>
  <c r="AI366" i="116"/>
  <c r="AJ366" i="116"/>
  <c r="AK366" i="116"/>
  <c r="AL366" i="116"/>
  <c r="AM366" i="116"/>
  <c r="AN366" i="116"/>
  <c r="AO366" i="116"/>
  <c r="AP366" i="116"/>
  <c r="AQ366" i="116"/>
  <c r="AR366" i="116"/>
  <c r="AS366" i="116"/>
  <c r="AT366" i="116"/>
  <c r="AU366" i="116"/>
  <c r="AV366" i="116"/>
  <c r="AW366" i="116"/>
  <c r="AX366" i="116"/>
  <c r="BL366" i="116"/>
  <c r="BO366" i="116"/>
  <c r="BR366" i="116"/>
  <c r="BU366" i="116"/>
  <c r="BX366" i="116"/>
  <c r="CA366" i="116"/>
  <c r="CD366" i="116"/>
  <c r="CG366" i="116"/>
  <c r="CJ366" i="116"/>
  <c r="CT366" i="116"/>
  <c r="CY366" i="116"/>
  <c r="DM366" i="116"/>
  <c r="DN366" i="116"/>
  <c r="DO366" i="116"/>
  <c r="DP366" i="116"/>
  <c r="DQ366" i="116"/>
  <c r="DR366" i="116"/>
  <c r="A367" i="116"/>
  <c r="I367" i="116"/>
  <c r="Q367" i="116"/>
  <c r="R367" i="116"/>
  <c r="T367" i="116"/>
  <c r="U367" i="116"/>
  <c r="V367" i="116"/>
  <c r="W367" i="116"/>
  <c r="X367" i="116"/>
  <c r="Y367" i="116"/>
  <c r="AA367" i="116"/>
  <c r="AE367" i="116"/>
  <c r="AG367" i="116"/>
  <c r="AH367" i="116"/>
  <c r="AI367" i="116"/>
  <c r="AJ367" i="116"/>
  <c r="AK367" i="116"/>
  <c r="AL367" i="116"/>
  <c r="AM367" i="116"/>
  <c r="AN367" i="116"/>
  <c r="AO367" i="116"/>
  <c r="AP367" i="116"/>
  <c r="AQ367" i="116"/>
  <c r="AR367" i="116"/>
  <c r="AS367" i="116"/>
  <c r="AT367" i="116"/>
  <c r="AU367" i="116"/>
  <c r="AV367" i="116"/>
  <c r="AW367" i="116"/>
  <c r="AX367" i="116"/>
  <c r="BL367" i="116"/>
  <c r="BO367" i="116"/>
  <c r="BR367" i="116"/>
  <c r="BU367" i="116"/>
  <c r="BX367" i="116"/>
  <c r="CA367" i="116"/>
  <c r="CD367" i="116"/>
  <c r="CG367" i="116"/>
  <c r="CJ367" i="116"/>
  <c r="CT367" i="116"/>
  <c r="CY367" i="116"/>
  <c r="DM367" i="116"/>
  <c r="DN367" i="116"/>
  <c r="DO367" i="116"/>
  <c r="DP367" i="116"/>
  <c r="DQ367" i="116"/>
  <c r="DR367" i="116"/>
  <c r="A368" i="116"/>
  <c r="I368" i="116"/>
  <c r="Q368" i="116"/>
  <c r="R368" i="116"/>
  <c r="T368" i="116"/>
  <c r="U368" i="116"/>
  <c r="V368" i="116"/>
  <c r="W368" i="116"/>
  <c r="X368" i="116"/>
  <c r="Y368" i="116"/>
  <c r="AA368" i="116"/>
  <c r="AE368" i="116"/>
  <c r="AG368" i="116"/>
  <c r="AH368" i="116"/>
  <c r="AI368" i="116"/>
  <c r="AJ368" i="116"/>
  <c r="AK368" i="116"/>
  <c r="AL368" i="116"/>
  <c r="AM368" i="116"/>
  <c r="AN368" i="116"/>
  <c r="AO368" i="116"/>
  <c r="AP368" i="116"/>
  <c r="AQ368" i="116"/>
  <c r="AR368" i="116"/>
  <c r="AS368" i="116"/>
  <c r="AT368" i="116"/>
  <c r="AU368" i="116"/>
  <c r="AV368" i="116"/>
  <c r="AW368" i="116"/>
  <c r="AX368" i="116"/>
  <c r="BL368" i="116"/>
  <c r="BO368" i="116"/>
  <c r="BR368" i="116"/>
  <c r="BU368" i="116"/>
  <c r="BX368" i="116"/>
  <c r="CA368" i="116"/>
  <c r="CD368" i="116"/>
  <c r="CG368" i="116"/>
  <c r="CJ368" i="116"/>
  <c r="CT368" i="116"/>
  <c r="CY368" i="116"/>
  <c r="DM368" i="116"/>
  <c r="DN368" i="116"/>
  <c r="DO368" i="116"/>
  <c r="DP368" i="116"/>
  <c r="DQ368" i="116"/>
  <c r="DR368" i="116"/>
  <c r="A369" i="116"/>
  <c r="I369" i="116"/>
  <c r="Q369" i="116"/>
  <c r="R369" i="116"/>
  <c r="T369" i="116"/>
  <c r="U369" i="116"/>
  <c r="V369" i="116"/>
  <c r="W369" i="116"/>
  <c r="X369" i="116"/>
  <c r="Y369" i="116"/>
  <c r="AA369" i="116"/>
  <c r="AE369" i="116"/>
  <c r="AG369" i="116"/>
  <c r="AH369" i="116"/>
  <c r="AI369" i="116"/>
  <c r="AJ369" i="116"/>
  <c r="AK369" i="116"/>
  <c r="AL369" i="116"/>
  <c r="AM369" i="116"/>
  <c r="AN369" i="116"/>
  <c r="AO369" i="116"/>
  <c r="AP369" i="116"/>
  <c r="AQ369" i="116"/>
  <c r="AR369" i="116"/>
  <c r="AS369" i="116"/>
  <c r="AT369" i="116"/>
  <c r="AU369" i="116"/>
  <c r="AV369" i="116"/>
  <c r="AW369" i="116"/>
  <c r="AX369" i="116"/>
  <c r="BL369" i="116"/>
  <c r="BO369" i="116"/>
  <c r="BR369" i="116"/>
  <c r="BU369" i="116"/>
  <c r="BX369" i="116"/>
  <c r="CA369" i="116"/>
  <c r="CD369" i="116"/>
  <c r="CG369" i="116"/>
  <c r="CJ369" i="116"/>
  <c r="CT369" i="116"/>
  <c r="CY369" i="116"/>
  <c r="DM369" i="116"/>
  <c r="DN369" i="116"/>
  <c r="DO369" i="116"/>
  <c r="DP369" i="116"/>
  <c r="DQ369" i="116"/>
  <c r="DR369" i="116"/>
  <c r="A370" i="116"/>
  <c r="I370" i="116"/>
  <c r="Q370" i="116"/>
  <c r="R370" i="116"/>
  <c r="T370" i="116"/>
  <c r="U370" i="116"/>
  <c r="V370" i="116"/>
  <c r="W370" i="116"/>
  <c r="X370" i="116"/>
  <c r="Y370" i="116"/>
  <c r="AA370" i="116"/>
  <c r="AE370" i="116"/>
  <c r="AG370" i="116"/>
  <c r="AH370" i="116"/>
  <c r="AI370" i="116"/>
  <c r="AJ370" i="116"/>
  <c r="AK370" i="116"/>
  <c r="AL370" i="116"/>
  <c r="AM370" i="116"/>
  <c r="AN370" i="116"/>
  <c r="AO370" i="116"/>
  <c r="AP370" i="116"/>
  <c r="AQ370" i="116"/>
  <c r="AR370" i="116"/>
  <c r="AS370" i="116"/>
  <c r="AT370" i="116"/>
  <c r="AU370" i="116"/>
  <c r="AV370" i="116"/>
  <c r="AW370" i="116"/>
  <c r="AX370" i="116"/>
  <c r="BL370" i="116"/>
  <c r="BO370" i="116"/>
  <c r="BR370" i="116"/>
  <c r="BU370" i="116"/>
  <c r="BX370" i="116"/>
  <c r="CA370" i="116"/>
  <c r="CD370" i="116"/>
  <c r="CG370" i="116"/>
  <c r="CJ370" i="116"/>
  <c r="CT370" i="116"/>
  <c r="CY370" i="116"/>
  <c r="DM370" i="116"/>
  <c r="DN370" i="116"/>
  <c r="DO370" i="116"/>
  <c r="DP370" i="116"/>
  <c r="DQ370" i="116"/>
  <c r="DR370" i="116"/>
  <c r="A371" i="116"/>
  <c r="I371" i="116"/>
  <c r="Q371" i="116"/>
  <c r="R371" i="116"/>
  <c r="T371" i="116"/>
  <c r="U371" i="116"/>
  <c r="V371" i="116"/>
  <c r="W371" i="116"/>
  <c r="X371" i="116"/>
  <c r="Y371" i="116"/>
  <c r="AA371" i="116"/>
  <c r="AE371" i="116"/>
  <c r="AG371" i="116"/>
  <c r="AH371" i="116"/>
  <c r="AI371" i="116"/>
  <c r="AJ371" i="116"/>
  <c r="AK371" i="116"/>
  <c r="AL371" i="116"/>
  <c r="AM371" i="116"/>
  <c r="AN371" i="116"/>
  <c r="AO371" i="116"/>
  <c r="AP371" i="116"/>
  <c r="AQ371" i="116"/>
  <c r="AR371" i="116"/>
  <c r="AS371" i="116"/>
  <c r="AT371" i="116"/>
  <c r="AU371" i="116"/>
  <c r="AV371" i="116"/>
  <c r="AW371" i="116"/>
  <c r="AX371" i="116"/>
  <c r="BL371" i="116"/>
  <c r="BO371" i="116"/>
  <c r="BR371" i="116"/>
  <c r="BU371" i="116"/>
  <c r="BX371" i="116"/>
  <c r="CA371" i="116"/>
  <c r="CD371" i="116"/>
  <c r="CG371" i="116"/>
  <c r="CJ371" i="116"/>
  <c r="CT371" i="116"/>
  <c r="CY371" i="116"/>
  <c r="DM371" i="116"/>
  <c r="DN371" i="116"/>
  <c r="DO371" i="116"/>
  <c r="DP371" i="116"/>
  <c r="DQ371" i="116"/>
  <c r="DR371" i="116"/>
  <c r="A372" i="116"/>
  <c r="I372" i="116"/>
  <c r="Q372" i="116"/>
  <c r="R372" i="116"/>
  <c r="T372" i="116"/>
  <c r="U372" i="116"/>
  <c r="V372" i="116"/>
  <c r="W372" i="116"/>
  <c r="X372" i="116"/>
  <c r="Y372" i="116"/>
  <c r="AA372" i="116"/>
  <c r="AE372" i="116"/>
  <c r="AG372" i="116"/>
  <c r="AH372" i="116"/>
  <c r="AI372" i="116"/>
  <c r="AJ372" i="116"/>
  <c r="AK372" i="116"/>
  <c r="AL372" i="116"/>
  <c r="AM372" i="116"/>
  <c r="AN372" i="116"/>
  <c r="AO372" i="116"/>
  <c r="AP372" i="116"/>
  <c r="AQ372" i="116"/>
  <c r="AR372" i="116"/>
  <c r="AS372" i="116"/>
  <c r="AT372" i="116"/>
  <c r="AU372" i="116"/>
  <c r="AV372" i="116"/>
  <c r="AW372" i="116"/>
  <c r="AX372" i="116"/>
  <c r="BL372" i="116"/>
  <c r="BO372" i="116"/>
  <c r="BR372" i="116"/>
  <c r="BU372" i="116"/>
  <c r="BX372" i="116"/>
  <c r="CA372" i="116"/>
  <c r="CD372" i="116"/>
  <c r="CG372" i="116"/>
  <c r="CJ372" i="116"/>
  <c r="CT372" i="116"/>
  <c r="CY372" i="116"/>
  <c r="DM372" i="116"/>
  <c r="DN372" i="116"/>
  <c r="DO372" i="116"/>
  <c r="DP372" i="116"/>
  <c r="DQ372" i="116"/>
  <c r="DR372" i="116"/>
  <c r="A373" i="116"/>
  <c r="I373" i="116"/>
  <c r="Q373" i="116"/>
  <c r="R373" i="116"/>
  <c r="T373" i="116"/>
  <c r="U373" i="116"/>
  <c r="V373" i="116"/>
  <c r="W373" i="116"/>
  <c r="X373" i="116"/>
  <c r="Y373" i="116"/>
  <c r="AA373" i="116"/>
  <c r="AE373" i="116"/>
  <c r="AG373" i="116"/>
  <c r="AH373" i="116"/>
  <c r="AI373" i="116"/>
  <c r="AJ373" i="116"/>
  <c r="AK373" i="116"/>
  <c r="AL373" i="116"/>
  <c r="AM373" i="116"/>
  <c r="AN373" i="116"/>
  <c r="AO373" i="116"/>
  <c r="AP373" i="116"/>
  <c r="AQ373" i="116"/>
  <c r="AR373" i="116"/>
  <c r="AS373" i="116"/>
  <c r="AT373" i="116"/>
  <c r="AU373" i="116"/>
  <c r="AV373" i="116"/>
  <c r="AW373" i="116"/>
  <c r="AX373" i="116"/>
  <c r="BL373" i="116"/>
  <c r="BO373" i="116"/>
  <c r="BR373" i="116"/>
  <c r="BU373" i="116"/>
  <c r="BX373" i="116"/>
  <c r="CA373" i="116"/>
  <c r="CD373" i="116"/>
  <c r="CG373" i="116"/>
  <c r="CJ373" i="116"/>
  <c r="CT373" i="116"/>
  <c r="CY373" i="116"/>
  <c r="DM373" i="116"/>
  <c r="DN373" i="116"/>
  <c r="DO373" i="116"/>
  <c r="DP373" i="116"/>
  <c r="DQ373" i="116"/>
  <c r="DR373" i="116"/>
  <c r="A374" i="116"/>
  <c r="I374" i="116"/>
  <c r="Q374" i="116"/>
  <c r="R374" i="116"/>
  <c r="T374" i="116"/>
  <c r="U374" i="116"/>
  <c r="V374" i="116"/>
  <c r="W374" i="116"/>
  <c r="X374" i="116"/>
  <c r="Y374" i="116"/>
  <c r="AA374" i="116"/>
  <c r="AE374" i="116"/>
  <c r="AG374" i="116"/>
  <c r="AH374" i="116"/>
  <c r="AI374" i="116"/>
  <c r="AJ374" i="116"/>
  <c r="AK374" i="116"/>
  <c r="AL374" i="116"/>
  <c r="AM374" i="116"/>
  <c r="AN374" i="116"/>
  <c r="AO374" i="116"/>
  <c r="AP374" i="116"/>
  <c r="AQ374" i="116"/>
  <c r="AR374" i="116"/>
  <c r="AS374" i="116"/>
  <c r="AT374" i="116"/>
  <c r="AU374" i="116"/>
  <c r="AV374" i="116"/>
  <c r="AW374" i="116"/>
  <c r="AX374" i="116"/>
  <c r="BL374" i="116"/>
  <c r="BO374" i="116"/>
  <c r="BR374" i="116"/>
  <c r="BU374" i="116"/>
  <c r="BX374" i="116"/>
  <c r="CA374" i="116"/>
  <c r="CD374" i="116"/>
  <c r="CG374" i="116"/>
  <c r="CJ374" i="116"/>
  <c r="CT374" i="116"/>
  <c r="CY374" i="116"/>
  <c r="DM374" i="116"/>
  <c r="DN374" i="116"/>
  <c r="DO374" i="116"/>
  <c r="DP374" i="116"/>
  <c r="DQ374" i="116"/>
  <c r="DR374" i="116"/>
  <c r="A375" i="116"/>
  <c r="I375" i="116"/>
  <c r="Q375" i="116"/>
  <c r="R375" i="116"/>
  <c r="T375" i="116"/>
  <c r="U375" i="116"/>
  <c r="V375" i="116"/>
  <c r="W375" i="116"/>
  <c r="X375" i="116"/>
  <c r="Y375" i="116"/>
  <c r="AA375" i="116"/>
  <c r="AE375" i="116"/>
  <c r="AG375" i="116"/>
  <c r="AH375" i="116"/>
  <c r="AI375" i="116"/>
  <c r="AJ375" i="116"/>
  <c r="AK375" i="116"/>
  <c r="AL375" i="116"/>
  <c r="AM375" i="116"/>
  <c r="AN375" i="116"/>
  <c r="AO375" i="116"/>
  <c r="AP375" i="116"/>
  <c r="AQ375" i="116"/>
  <c r="AR375" i="116"/>
  <c r="AS375" i="116"/>
  <c r="AT375" i="116"/>
  <c r="AU375" i="116"/>
  <c r="AV375" i="116"/>
  <c r="AW375" i="116"/>
  <c r="AX375" i="116"/>
  <c r="BL375" i="116"/>
  <c r="BO375" i="116"/>
  <c r="BR375" i="116"/>
  <c r="BU375" i="116"/>
  <c r="BX375" i="116"/>
  <c r="CA375" i="116"/>
  <c r="CD375" i="116"/>
  <c r="CG375" i="116"/>
  <c r="CJ375" i="116"/>
  <c r="CT375" i="116"/>
  <c r="CY375" i="116"/>
  <c r="DM375" i="116"/>
  <c r="DN375" i="116"/>
  <c r="DO375" i="116"/>
  <c r="DP375" i="116"/>
  <c r="DQ375" i="116"/>
  <c r="DR375" i="116"/>
  <c r="A376" i="116"/>
  <c r="I376" i="116"/>
  <c r="Q376" i="116"/>
  <c r="R376" i="116"/>
  <c r="T376" i="116"/>
  <c r="U376" i="116"/>
  <c r="V376" i="116"/>
  <c r="W376" i="116"/>
  <c r="X376" i="116"/>
  <c r="Y376" i="116"/>
  <c r="AA376" i="116"/>
  <c r="AE376" i="116"/>
  <c r="AG376" i="116"/>
  <c r="AH376" i="116"/>
  <c r="AI376" i="116"/>
  <c r="AJ376" i="116"/>
  <c r="AK376" i="116"/>
  <c r="AL376" i="116"/>
  <c r="AM376" i="116"/>
  <c r="AN376" i="116"/>
  <c r="AO376" i="116"/>
  <c r="AP376" i="116"/>
  <c r="AQ376" i="116"/>
  <c r="AR376" i="116"/>
  <c r="AS376" i="116"/>
  <c r="AT376" i="116"/>
  <c r="AU376" i="116"/>
  <c r="AV376" i="116"/>
  <c r="AW376" i="116"/>
  <c r="AX376" i="116"/>
  <c r="BL376" i="116"/>
  <c r="BO376" i="116"/>
  <c r="BR376" i="116"/>
  <c r="BU376" i="116"/>
  <c r="BX376" i="116"/>
  <c r="CA376" i="116"/>
  <c r="CD376" i="116"/>
  <c r="CG376" i="116"/>
  <c r="CJ376" i="116"/>
  <c r="CT376" i="116"/>
  <c r="CY376" i="116"/>
  <c r="DM376" i="116"/>
  <c r="DN376" i="116"/>
  <c r="DO376" i="116"/>
  <c r="DP376" i="116"/>
  <c r="DQ376" i="116"/>
  <c r="DR376" i="116"/>
  <c r="A377" i="116"/>
  <c r="I377" i="116"/>
  <c r="Q377" i="116"/>
  <c r="R377" i="116"/>
  <c r="T377" i="116"/>
  <c r="U377" i="116"/>
  <c r="V377" i="116"/>
  <c r="W377" i="116"/>
  <c r="X377" i="116"/>
  <c r="Y377" i="116"/>
  <c r="AA377" i="116"/>
  <c r="AE377" i="116"/>
  <c r="AG377" i="116"/>
  <c r="AH377" i="116"/>
  <c r="AI377" i="116"/>
  <c r="AJ377" i="116"/>
  <c r="AK377" i="116"/>
  <c r="AL377" i="116"/>
  <c r="AM377" i="116"/>
  <c r="AN377" i="116"/>
  <c r="AO377" i="116"/>
  <c r="AP377" i="116"/>
  <c r="AQ377" i="116"/>
  <c r="AR377" i="116"/>
  <c r="AS377" i="116"/>
  <c r="AT377" i="116"/>
  <c r="AU377" i="116"/>
  <c r="AV377" i="116"/>
  <c r="AW377" i="116"/>
  <c r="AX377" i="116"/>
  <c r="BL377" i="116"/>
  <c r="BO377" i="116"/>
  <c r="BR377" i="116"/>
  <c r="BU377" i="116"/>
  <c r="BX377" i="116"/>
  <c r="CA377" i="116"/>
  <c r="CD377" i="116"/>
  <c r="CG377" i="116"/>
  <c r="CJ377" i="116"/>
  <c r="CT377" i="116"/>
  <c r="CY377" i="116"/>
  <c r="DM377" i="116"/>
  <c r="DN377" i="116"/>
  <c r="DO377" i="116"/>
  <c r="DP377" i="116"/>
  <c r="DQ377" i="116"/>
  <c r="DR377" i="116"/>
  <c r="A378" i="116"/>
  <c r="I378" i="116"/>
  <c r="Q378" i="116"/>
  <c r="R378" i="116"/>
  <c r="T378" i="116"/>
  <c r="U378" i="116"/>
  <c r="V378" i="116"/>
  <c r="W378" i="116"/>
  <c r="X378" i="116"/>
  <c r="Y378" i="116"/>
  <c r="AA378" i="116"/>
  <c r="AE378" i="116"/>
  <c r="AG378" i="116"/>
  <c r="AH378" i="116"/>
  <c r="AI378" i="116"/>
  <c r="AJ378" i="116"/>
  <c r="AK378" i="116"/>
  <c r="AL378" i="116"/>
  <c r="AM378" i="116"/>
  <c r="AN378" i="116"/>
  <c r="AO378" i="116"/>
  <c r="AP378" i="116"/>
  <c r="AQ378" i="116"/>
  <c r="AR378" i="116"/>
  <c r="AS378" i="116"/>
  <c r="AT378" i="116"/>
  <c r="AU378" i="116"/>
  <c r="AV378" i="116"/>
  <c r="AW378" i="116"/>
  <c r="AX378" i="116"/>
  <c r="BL378" i="116"/>
  <c r="BO378" i="116"/>
  <c r="BR378" i="116"/>
  <c r="BU378" i="116"/>
  <c r="BX378" i="116"/>
  <c r="CA378" i="116"/>
  <c r="CD378" i="116"/>
  <c r="CG378" i="116"/>
  <c r="CJ378" i="116"/>
  <c r="CT378" i="116"/>
  <c r="CY378" i="116"/>
  <c r="DM378" i="116"/>
  <c r="DN378" i="116"/>
  <c r="DO378" i="116"/>
  <c r="DP378" i="116"/>
  <c r="DQ378" i="116"/>
  <c r="DR378" i="116"/>
  <c r="A379" i="116"/>
  <c r="I379" i="116"/>
  <c r="Q379" i="116"/>
  <c r="R379" i="116"/>
  <c r="T379" i="116"/>
  <c r="U379" i="116"/>
  <c r="V379" i="116"/>
  <c r="W379" i="116"/>
  <c r="X379" i="116"/>
  <c r="Y379" i="116"/>
  <c r="AA379" i="116"/>
  <c r="AE379" i="116"/>
  <c r="AG379" i="116"/>
  <c r="AH379" i="116"/>
  <c r="AI379" i="116"/>
  <c r="AJ379" i="116"/>
  <c r="AK379" i="116"/>
  <c r="AL379" i="116"/>
  <c r="AM379" i="116"/>
  <c r="AN379" i="116"/>
  <c r="AO379" i="116"/>
  <c r="AP379" i="116"/>
  <c r="AQ379" i="116"/>
  <c r="AR379" i="116"/>
  <c r="AS379" i="116"/>
  <c r="AT379" i="116"/>
  <c r="AU379" i="116"/>
  <c r="AV379" i="116"/>
  <c r="AW379" i="116"/>
  <c r="AX379" i="116"/>
  <c r="BL379" i="116"/>
  <c r="BO379" i="116"/>
  <c r="BR379" i="116"/>
  <c r="BU379" i="116"/>
  <c r="BX379" i="116"/>
  <c r="CA379" i="116"/>
  <c r="CD379" i="116"/>
  <c r="CG379" i="116"/>
  <c r="CJ379" i="116"/>
  <c r="CT379" i="116"/>
  <c r="CY379" i="116"/>
  <c r="DM379" i="116"/>
  <c r="DN379" i="116"/>
  <c r="DO379" i="116"/>
  <c r="DP379" i="116"/>
  <c r="DQ379" i="116"/>
  <c r="DR379" i="116"/>
  <c r="A380" i="116"/>
  <c r="I380" i="116"/>
  <c r="Q380" i="116"/>
  <c r="R380" i="116"/>
  <c r="T380" i="116"/>
  <c r="U380" i="116"/>
  <c r="V380" i="116"/>
  <c r="W380" i="116"/>
  <c r="X380" i="116"/>
  <c r="Y380" i="116"/>
  <c r="AA380" i="116"/>
  <c r="AE380" i="116"/>
  <c r="AG380" i="116"/>
  <c r="AH380" i="116"/>
  <c r="AI380" i="116"/>
  <c r="AJ380" i="116"/>
  <c r="AK380" i="116"/>
  <c r="AL380" i="116"/>
  <c r="AM380" i="116"/>
  <c r="AN380" i="116"/>
  <c r="AO380" i="116"/>
  <c r="AP380" i="116"/>
  <c r="AQ380" i="116"/>
  <c r="AR380" i="116"/>
  <c r="AS380" i="116"/>
  <c r="AT380" i="116"/>
  <c r="AU380" i="116"/>
  <c r="AV380" i="116"/>
  <c r="AW380" i="116"/>
  <c r="AX380" i="116"/>
  <c r="BL380" i="116"/>
  <c r="BO380" i="116"/>
  <c r="BR380" i="116"/>
  <c r="BU380" i="116"/>
  <c r="BX380" i="116"/>
  <c r="CA380" i="116"/>
  <c r="CD380" i="116"/>
  <c r="CG380" i="116"/>
  <c r="CJ380" i="116"/>
  <c r="CT380" i="116"/>
  <c r="CY380" i="116"/>
  <c r="DM380" i="116"/>
  <c r="DN380" i="116"/>
  <c r="DO380" i="116"/>
  <c r="DP380" i="116"/>
  <c r="DQ380" i="116"/>
  <c r="DR380" i="116"/>
  <c r="A381" i="116"/>
  <c r="I381" i="116"/>
  <c r="Q381" i="116"/>
  <c r="R381" i="116"/>
  <c r="T381" i="116"/>
  <c r="U381" i="116"/>
  <c r="V381" i="116"/>
  <c r="W381" i="116"/>
  <c r="X381" i="116"/>
  <c r="Y381" i="116"/>
  <c r="AA381" i="116"/>
  <c r="AE381" i="116"/>
  <c r="AG381" i="116"/>
  <c r="AH381" i="116"/>
  <c r="AI381" i="116"/>
  <c r="AJ381" i="116"/>
  <c r="AK381" i="116"/>
  <c r="AL381" i="116"/>
  <c r="AM381" i="116"/>
  <c r="AN381" i="116"/>
  <c r="AO381" i="116"/>
  <c r="AP381" i="116"/>
  <c r="AQ381" i="116"/>
  <c r="AR381" i="116"/>
  <c r="AS381" i="116"/>
  <c r="AT381" i="116"/>
  <c r="AU381" i="116"/>
  <c r="AV381" i="116"/>
  <c r="AW381" i="116"/>
  <c r="AX381" i="116"/>
  <c r="BL381" i="116"/>
  <c r="BO381" i="116"/>
  <c r="BR381" i="116"/>
  <c r="BU381" i="116"/>
  <c r="BX381" i="116"/>
  <c r="CA381" i="116"/>
  <c r="CD381" i="116"/>
  <c r="CG381" i="116"/>
  <c r="CJ381" i="116"/>
  <c r="CT381" i="116"/>
  <c r="CY381" i="116"/>
  <c r="DM381" i="116"/>
  <c r="DN381" i="116"/>
  <c r="DO381" i="116"/>
  <c r="DP381" i="116"/>
  <c r="DQ381" i="116"/>
  <c r="DR381" i="116"/>
  <c r="A382" i="116"/>
  <c r="I382" i="116"/>
  <c r="Q382" i="116"/>
  <c r="R382" i="116"/>
  <c r="T382" i="116"/>
  <c r="U382" i="116"/>
  <c r="V382" i="116"/>
  <c r="W382" i="116"/>
  <c r="X382" i="116"/>
  <c r="Y382" i="116"/>
  <c r="AA382" i="116"/>
  <c r="AE382" i="116"/>
  <c r="AG382" i="116"/>
  <c r="AH382" i="116"/>
  <c r="AI382" i="116"/>
  <c r="AJ382" i="116"/>
  <c r="AK382" i="116"/>
  <c r="AL382" i="116"/>
  <c r="AM382" i="116"/>
  <c r="AN382" i="116"/>
  <c r="AO382" i="116"/>
  <c r="AP382" i="116"/>
  <c r="AQ382" i="116"/>
  <c r="AR382" i="116"/>
  <c r="AS382" i="116"/>
  <c r="AT382" i="116"/>
  <c r="AU382" i="116"/>
  <c r="AV382" i="116"/>
  <c r="AW382" i="116"/>
  <c r="AX382" i="116"/>
  <c r="BL382" i="116"/>
  <c r="BO382" i="116"/>
  <c r="BR382" i="116"/>
  <c r="BU382" i="116"/>
  <c r="BX382" i="116"/>
  <c r="CA382" i="116"/>
  <c r="CD382" i="116"/>
  <c r="CG382" i="116"/>
  <c r="CJ382" i="116"/>
  <c r="CT382" i="116"/>
  <c r="CY382" i="116"/>
  <c r="DM382" i="116"/>
  <c r="DN382" i="116"/>
  <c r="DO382" i="116"/>
  <c r="DP382" i="116"/>
  <c r="DQ382" i="116"/>
  <c r="DR382" i="116"/>
  <c r="A383" i="116"/>
  <c r="I383" i="116"/>
  <c r="Q383" i="116"/>
  <c r="R383" i="116"/>
  <c r="T383" i="116"/>
  <c r="U383" i="116"/>
  <c r="V383" i="116"/>
  <c r="W383" i="116"/>
  <c r="X383" i="116"/>
  <c r="Y383" i="116"/>
  <c r="AA383" i="116"/>
  <c r="AE383" i="116"/>
  <c r="AG383" i="116"/>
  <c r="AH383" i="116"/>
  <c r="AI383" i="116"/>
  <c r="AJ383" i="116"/>
  <c r="AK383" i="116"/>
  <c r="AL383" i="116"/>
  <c r="AM383" i="116"/>
  <c r="AN383" i="116"/>
  <c r="AO383" i="116"/>
  <c r="AP383" i="116"/>
  <c r="AQ383" i="116"/>
  <c r="AR383" i="116"/>
  <c r="AS383" i="116"/>
  <c r="AT383" i="116"/>
  <c r="AU383" i="116"/>
  <c r="AV383" i="116"/>
  <c r="AW383" i="116"/>
  <c r="AX383" i="116"/>
  <c r="BL383" i="116"/>
  <c r="BO383" i="116"/>
  <c r="BR383" i="116"/>
  <c r="BU383" i="116"/>
  <c r="BX383" i="116"/>
  <c r="CA383" i="116"/>
  <c r="CD383" i="116"/>
  <c r="CG383" i="116"/>
  <c r="CJ383" i="116"/>
  <c r="CT383" i="116"/>
  <c r="CY383" i="116"/>
  <c r="DM383" i="116"/>
  <c r="DN383" i="116"/>
  <c r="DO383" i="116"/>
  <c r="DP383" i="116"/>
  <c r="DQ383" i="116"/>
  <c r="DR383" i="116"/>
  <c r="A384" i="116"/>
  <c r="I384" i="116"/>
  <c r="Q384" i="116"/>
  <c r="R384" i="116"/>
  <c r="T384" i="116"/>
  <c r="U384" i="116"/>
  <c r="V384" i="116"/>
  <c r="W384" i="116"/>
  <c r="X384" i="116"/>
  <c r="Y384" i="116"/>
  <c r="AA384" i="116"/>
  <c r="AE384" i="116"/>
  <c r="AG384" i="116"/>
  <c r="AH384" i="116"/>
  <c r="AI384" i="116"/>
  <c r="AJ384" i="116"/>
  <c r="AK384" i="116"/>
  <c r="AL384" i="116"/>
  <c r="AM384" i="116"/>
  <c r="AN384" i="116"/>
  <c r="AO384" i="116"/>
  <c r="AP384" i="116"/>
  <c r="AQ384" i="116"/>
  <c r="AR384" i="116"/>
  <c r="AS384" i="116"/>
  <c r="AT384" i="116"/>
  <c r="AU384" i="116"/>
  <c r="AV384" i="116"/>
  <c r="AW384" i="116"/>
  <c r="AX384" i="116"/>
  <c r="BL384" i="116"/>
  <c r="BO384" i="116"/>
  <c r="BR384" i="116"/>
  <c r="BU384" i="116"/>
  <c r="BX384" i="116"/>
  <c r="CA384" i="116"/>
  <c r="CD384" i="116"/>
  <c r="CG384" i="116"/>
  <c r="CJ384" i="116"/>
  <c r="CT384" i="116"/>
  <c r="CY384" i="116"/>
  <c r="DM384" i="116"/>
  <c r="DN384" i="116"/>
  <c r="DO384" i="116"/>
  <c r="DP384" i="116"/>
  <c r="DQ384" i="116"/>
  <c r="DR384" i="116"/>
  <c r="A385" i="116"/>
  <c r="I385" i="116"/>
  <c r="Q385" i="116"/>
  <c r="R385" i="116"/>
  <c r="T385" i="116"/>
  <c r="U385" i="116"/>
  <c r="V385" i="116"/>
  <c r="W385" i="116"/>
  <c r="X385" i="116"/>
  <c r="Y385" i="116"/>
  <c r="AA385" i="116"/>
  <c r="AE385" i="116"/>
  <c r="AG385" i="116"/>
  <c r="AH385" i="116"/>
  <c r="AI385" i="116"/>
  <c r="AJ385" i="116"/>
  <c r="AK385" i="116"/>
  <c r="AL385" i="116"/>
  <c r="AM385" i="116"/>
  <c r="AN385" i="116"/>
  <c r="AO385" i="116"/>
  <c r="AP385" i="116"/>
  <c r="AQ385" i="116"/>
  <c r="AR385" i="116"/>
  <c r="AS385" i="116"/>
  <c r="AT385" i="116"/>
  <c r="AU385" i="116"/>
  <c r="AV385" i="116"/>
  <c r="AW385" i="116"/>
  <c r="AX385" i="116"/>
  <c r="BL385" i="116"/>
  <c r="BO385" i="116"/>
  <c r="BR385" i="116"/>
  <c r="BU385" i="116"/>
  <c r="BX385" i="116"/>
  <c r="CA385" i="116"/>
  <c r="CD385" i="116"/>
  <c r="CG385" i="116"/>
  <c r="CJ385" i="116"/>
  <c r="CT385" i="116"/>
  <c r="CY385" i="116"/>
  <c r="DM385" i="116"/>
  <c r="DN385" i="116"/>
  <c r="DO385" i="116"/>
  <c r="DP385" i="116"/>
  <c r="DQ385" i="116"/>
  <c r="DR385" i="116"/>
  <c r="A386" i="116"/>
  <c r="I386" i="116"/>
  <c r="Q386" i="116"/>
  <c r="R386" i="116"/>
  <c r="T386" i="116"/>
  <c r="U386" i="116"/>
  <c r="V386" i="116"/>
  <c r="W386" i="116"/>
  <c r="X386" i="116"/>
  <c r="Y386" i="116"/>
  <c r="AA386" i="116"/>
  <c r="AE386" i="116"/>
  <c r="AG386" i="116"/>
  <c r="AH386" i="116"/>
  <c r="AI386" i="116"/>
  <c r="AJ386" i="116"/>
  <c r="AK386" i="116"/>
  <c r="AL386" i="116"/>
  <c r="AM386" i="116"/>
  <c r="AN386" i="116"/>
  <c r="AO386" i="116"/>
  <c r="AP386" i="116"/>
  <c r="AQ386" i="116"/>
  <c r="AR386" i="116"/>
  <c r="AS386" i="116"/>
  <c r="AT386" i="116"/>
  <c r="AU386" i="116"/>
  <c r="AV386" i="116"/>
  <c r="AW386" i="116"/>
  <c r="AX386" i="116"/>
  <c r="BL386" i="116"/>
  <c r="BO386" i="116"/>
  <c r="BR386" i="116"/>
  <c r="BU386" i="116"/>
  <c r="BX386" i="116"/>
  <c r="CA386" i="116"/>
  <c r="CD386" i="116"/>
  <c r="CG386" i="116"/>
  <c r="CJ386" i="116"/>
  <c r="CT386" i="116"/>
  <c r="CY386" i="116"/>
  <c r="DM386" i="116"/>
  <c r="DN386" i="116"/>
  <c r="DO386" i="116"/>
  <c r="DP386" i="116"/>
  <c r="DQ386" i="116"/>
  <c r="DR386" i="116"/>
  <c r="A387" i="116"/>
  <c r="I387" i="116"/>
  <c r="Q387" i="116"/>
  <c r="R387" i="116"/>
  <c r="T387" i="116"/>
  <c r="U387" i="116"/>
  <c r="V387" i="116"/>
  <c r="W387" i="116"/>
  <c r="X387" i="116"/>
  <c r="Y387" i="116"/>
  <c r="AA387" i="116"/>
  <c r="AE387" i="116"/>
  <c r="AG387" i="116"/>
  <c r="AH387" i="116"/>
  <c r="AI387" i="116"/>
  <c r="AJ387" i="116"/>
  <c r="AK387" i="116"/>
  <c r="AL387" i="116"/>
  <c r="AM387" i="116"/>
  <c r="AN387" i="116"/>
  <c r="AO387" i="116"/>
  <c r="AP387" i="116"/>
  <c r="AQ387" i="116"/>
  <c r="AR387" i="116"/>
  <c r="AS387" i="116"/>
  <c r="AT387" i="116"/>
  <c r="AU387" i="116"/>
  <c r="AV387" i="116"/>
  <c r="AW387" i="116"/>
  <c r="AX387" i="116"/>
  <c r="BL387" i="116"/>
  <c r="BO387" i="116"/>
  <c r="BR387" i="116"/>
  <c r="BU387" i="116"/>
  <c r="BX387" i="116"/>
  <c r="CA387" i="116"/>
  <c r="CD387" i="116"/>
  <c r="CG387" i="116"/>
  <c r="CJ387" i="116"/>
  <c r="CT387" i="116"/>
  <c r="CY387" i="116"/>
  <c r="DM387" i="116"/>
  <c r="DN387" i="116"/>
  <c r="DO387" i="116"/>
  <c r="DP387" i="116"/>
  <c r="DQ387" i="116"/>
  <c r="DR387" i="116"/>
  <c r="A388" i="116"/>
  <c r="I388" i="116"/>
  <c r="Q388" i="116"/>
  <c r="R388" i="116"/>
  <c r="T388" i="116"/>
  <c r="U388" i="116"/>
  <c r="V388" i="116"/>
  <c r="W388" i="116"/>
  <c r="X388" i="116"/>
  <c r="Y388" i="116"/>
  <c r="AA388" i="116"/>
  <c r="AG388" i="116"/>
  <c r="AH388" i="116"/>
  <c r="AI388" i="116"/>
  <c r="AJ388" i="116"/>
  <c r="AK388" i="116"/>
  <c r="AL388" i="116"/>
  <c r="AM388" i="116"/>
  <c r="AN388" i="116"/>
  <c r="AO388" i="116"/>
  <c r="AP388" i="116"/>
  <c r="AQ388" i="116"/>
  <c r="AR388" i="116"/>
  <c r="AS388" i="116"/>
  <c r="AT388" i="116"/>
  <c r="AU388" i="116"/>
  <c r="AV388" i="116"/>
  <c r="AW388" i="116"/>
  <c r="AX388" i="116"/>
  <c r="BL388" i="116"/>
  <c r="BO388" i="116"/>
  <c r="BR388" i="116"/>
  <c r="BU388" i="116"/>
  <c r="BX388" i="116"/>
  <c r="CA388" i="116"/>
  <c r="CD388" i="116"/>
  <c r="CG388" i="116"/>
  <c r="CJ388" i="116"/>
  <c r="CT388" i="116"/>
  <c r="CY388" i="116"/>
  <c r="DM388" i="116"/>
  <c r="DN388" i="116"/>
  <c r="DO388" i="116"/>
  <c r="DP388" i="116"/>
  <c r="DQ388" i="116"/>
  <c r="DR388" i="116"/>
  <c r="A389" i="116"/>
  <c r="I389" i="116"/>
  <c r="Q389" i="116"/>
  <c r="R389" i="116"/>
  <c r="T389" i="116"/>
  <c r="U389" i="116"/>
  <c r="V389" i="116"/>
  <c r="W389" i="116"/>
  <c r="X389" i="116"/>
  <c r="Y389" i="116"/>
  <c r="AA389" i="116"/>
  <c r="AE389" i="116"/>
  <c r="AG389" i="116"/>
  <c r="AH389" i="116"/>
  <c r="AI389" i="116"/>
  <c r="AJ389" i="116"/>
  <c r="AK389" i="116"/>
  <c r="AL389" i="116"/>
  <c r="AM389" i="116"/>
  <c r="AN389" i="116"/>
  <c r="AO389" i="116"/>
  <c r="AP389" i="116"/>
  <c r="AQ389" i="116"/>
  <c r="AR389" i="116"/>
  <c r="AS389" i="116"/>
  <c r="AT389" i="116"/>
  <c r="AU389" i="116"/>
  <c r="AV389" i="116"/>
  <c r="AW389" i="116"/>
  <c r="AX389" i="116"/>
  <c r="BL389" i="116"/>
  <c r="BO389" i="116"/>
  <c r="BR389" i="116"/>
  <c r="BU389" i="116"/>
  <c r="BX389" i="116"/>
  <c r="CA389" i="116"/>
  <c r="CD389" i="116"/>
  <c r="CG389" i="116"/>
  <c r="CJ389" i="116"/>
  <c r="CT389" i="116"/>
  <c r="CY389" i="116"/>
  <c r="DM389" i="116"/>
  <c r="DN389" i="116"/>
  <c r="DO389" i="116"/>
  <c r="DP389" i="116"/>
  <c r="DQ389" i="116"/>
  <c r="DR389" i="116"/>
  <c r="A390" i="116"/>
  <c r="I390" i="116"/>
  <c r="Q390" i="116"/>
  <c r="R390" i="116"/>
  <c r="T390" i="116"/>
  <c r="U390" i="116"/>
  <c r="V390" i="116"/>
  <c r="W390" i="116"/>
  <c r="X390" i="116"/>
  <c r="Y390" i="116"/>
  <c r="AA390" i="116"/>
  <c r="AE390" i="116"/>
  <c r="AG390" i="116"/>
  <c r="AH390" i="116"/>
  <c r="AI390" i="116"/>
  <c r="AJ390" i="116"/>
  <c r="AK390" i="116"/>
  <c r="AL390" i="116"/>
  <c r="AM390" i="116"/>
  <c r="AN390" i="116"/>
  <c r="AO390" i="116"/>
  <c r="AP390" i="116"/>
  <c r="AQ390" i="116"/>
  <c r="AR390" i="116"/>
  <c r="AS390" i="116"/>
  <c r="AT390" i="116"/>
  <c r="AU390" i="116"/>
  <c r="AV390" i="116"/>
  <c r="AW390" i="116"/>
  <c r="AX390" i="116"/>
  <c r="BL390" i="116"/>
  <c r="BO390" i="116"/>
  <c r="BR390" i="116"/>
  <c r="BU390" i="116"/>
  <c r="BX390" i="116"/>
  <c r="CA390" i="116"/>
  <c r="CD390" i="116"/>
  <c r="CG390" i="116"/>
  <c r="CJ390" i="116"/>
  <c r="CT390" i="116"/>
  <c r="CY390" i="116"/>
  <c r="DM390" i="116"/>
  <c r="DN390" i="116"/>
  <c r="DO390" i="116"/>
  <c r="DP390" i="116"/>
  <c r="DQ390" i="116"/>
  <c r="DR390" i="116"/>
  <c r="A391" i="116"/>
  <c r="I391" i="116"/>
  <c r="Q391" i="116"/>
  <c r="R391" i="116"/>
  <c r="T391" i="116"/>
  <c r="U391" i="116"/>
  <c r="V391" i="116"/>
  <c r="W391" i="116"/>
  <c r="X391" i="116"/>
  <c r="Y391" i="116"/>
  <c r="AA391" i="116"/>
  <c r="AE391" i="116"/>
  <c r="AG391" i="116"/>
  <c r="AH391" i="116"/>
  <c r="AI391" i="116"/>
  <c r="AJ391" i="116"/>
  <c r="AK391" i="116"/>
  <c r="AL391" i="116"/>
  <c r="AM391" i="116"/>
  <c r="AN391" i="116"/>
  <c r="AO391" i="116"/>
  <c r="AP391" i="116"/>
  <c r="AQ391" i="116"/>
  <c r="AR391" i="116"/>
  <c r="AS391" i="116"/>
  <c r="AT391" i="116"/>
  <c r="AU391" i="116"/>
  <c r="AV391" i="116"/>
  <c r="AW391" i="116"/>
  <c r="AX391" i="116"/>
  <c r="BL391" i="116"/>
  <c r="BO391" i="116"/>
  <c r="BR391" i="116"/>
  <c r="BU391" i="116"/>
  <c r="BX391" i="116"/>
  <c r="CA391" i="116"/>
  <c r="CD391" i="116"/>
  <c r="CG391" i="116"/>
  <c r="CJ391" i="116"/>
  <c r="CT391" i="116"/>
  <c r="CY391" i="116"/>
  <c r="DM391" i="116"/>
  <c r="DN391" i="116"/>
  <c r="DO391" i="116"/>
  <c r="DP391" i="116"/>
  <c r="DQ391" i="116"/>
  <c r="DR391" i="116"/>
  <c r="A392" i="116"/>
  <c r="I392" i="116"/>
  <c r="Q392" i="116"/>
  <c r="R392" i="116"/>
  <c r="T392" i="116"/>
  <c r="U392" i="116"/>
  <c r="V392" i="116"/>
  <c r="W392" i="116"/>
  <c r="X392" i="116"/>
  <c r="Y392" i="116"/>
  <c r="AA392" i="116"/>
  <c r="AE392" i="116"/>
  <c r="AG392" i="116"/>
  <c r="AH392" i="116"/>
  <c r="AI392" i="116"/>
  <c r="AJ392" i="116"/>
  <c r="AK392" i="116"/>
  <c r="AL392" i="116"/>
  <c r="AM392" i="116"/>
  <c r="AN392" i="116"/>
  <c r="AO392" i="116"/>
  <c r="AP392" i="116"/>
  <c r="AQ392" i="116"/>
  <c r="AR392" i="116"/>
  <c r="AS392" i="116"/>
  <c r="AT392" i="116"/>
  <c r="AU392" i="116"/>
  <c r="AV392" i="116"/>
  <c r="AW392" i="116"/>
  <c r="AX392" i="116"/>
  <c r="BL392" i="116"/>
  <c r="BO392" i="116"/>
  <c r="BR392" i="116"/>
  <c r="BU392" i="116"/>
  <c r="BX392" i="116"/>
  <c r="CA392" i="116"/>
  <c r="CD392" i="116"/>
  <c r="CG392" i="116"/>
  <c r="CJ392" i="116"/>
  <c r="CT392" i="116"/>
  <c r="CY392" i="116"/>
  <c r="DM392" i="116"/>
  <c r="DN392" i="116"/>
  <c r="DO392" i="116"/>
  <c r="DP392" i="116"/>
  <c r="DQ392" i="116"/>
  <c r="DR392" i="116"/>
  <c r="A393" i="116"/>
  <c r="I393" i="116"/>
  <c r="Q393" i="116"/>
  <c r="R393" i="116"/>
  <c r="T393" i="116"/>
  <c r="U393" i="116"/>
  <c r="V393" i="116"/>
  <c r="W393" i="116"/>
  <c r="X393" i="116"/>
  <c r="Y393" i="116"/>
  <c r="AA393" i="116"/>
  <c r="AE393" i="116"/>
  <c r="AG393" i="116"/>
  <c r="AH393" i="116"/>
  <c r="AI393" i="116"/>
  <c r="AJ393" i="116"/>
  <c r="AK393" i="116"/>
  <c r="AL393" i="116"/>
  <c r="AM393" i="116"/>
  <c r="AN393" i="116"/>
  <c r="AO393" i="116"/>
  <c r="AP393" i="116"/>
  <c r="AQ393" i="116"/>
  <c r="AR393" i="116"/>
  <c r="AS393" i="116"/>
  <c r="AT393" i="116"/>
  <c r="AU393" i="116"/>
  <c r="AV393" i="116"/>
  <c r="AW393" i="116"/>
  <c r="AX393" i="116"/>
  <c r="BL393" i="116"/>
  <c r="BO393" i="116"/>
  <c r="BR393" i="116"/>
  <c r="BU393" i="116"/>
  <c r="BX393" i="116"/>
  <c r="CA393" i="116"/>
  <c r="CD393" i="116"/>
  <c r="CG393" i="116"/>
  <c r="CJ393" i="116"/>
  <c r="CT393" i="116"/>
  <c r="CY393" i="116"/>
  <c r="DM393" i="116"/>
  <c r="DN393" i="116"/>
  <c r="DO393" i="116"/>
  <c r="DP393" i="116"/>
  <c r="DQ393" i="116"/>
  <c r="DR393" i="116"/>
  <c r="A394" i="116"/>
  <c r="I394" i="116"/>
  <c r="Q394" i="116"/>
  <c r="R394" i="116"/>
  <c r="T394" i="116"/>
  <c r="U394" i="116"/>
  <c r="V394" i="116"/>
  <c r="W394" i="116"/>
  <c r="X394" i="116"/>
  <c r="Y394" i="116"/>
  <c r="AA394" i="116"/>
  <c r="AE394" i="116"/>
  <c r="AG394" i="116"/>
  <c r="AH394" i="116"/>
  <c r="AI394" i="116"/>
  <c r="AJ394" i="116"/>
  <c r="AK394" i="116"/>
  <c r="AL394" i="116"/>
  <c r="AM394" i="116"/>
  <c r="AN394" i="116"/>
  <c r="AO394" i="116"/>
  <c r="AP394" i="116"/>
  <c r="AQ394" i="116"/>
  <c r="AR394" i="116"/>
  <c r="AS394" i="116"/>
  <c r="AT394" i="116"/>
  <c r="AU394" i="116"/>
  <c r="AV394" i="116"/>
  <c r="AW394" i="116"/>
  <c r="AX394" i="116"/>
  <c r="BL394" i="116"/>
  <c r="BO394" i="116"/>
  <c r="BR394" i="116"/>
  <c r="BU394" i="116"/>
  <c r="BX394" i="116"/>
  <c r="CA394" i="116"/>
  <c r="CD394" i="116"/>
  <c r="CG394" i="116"/>
  <c r="CJ394" i="116"/>
  <c r="CT394" i="116"/>
  <c r="CY394" i="116"/>
  <c r="DM394" i="116"/>
  <c r="DN394" i="116"/>
  <c r="DO394" i="116"/>
  <c r="DP394" i="116"/>
  <c r="DQ394" i="116"/>
  <c r="DR394" i="116"/>
  <c r="A395" i="116"/>
  <c r="I395" i="116"/>
  <c r="Q395" i="116"/>
  <c r="R395" i="116"/>
  <c r="T395" i="116"/>
  <c r="U395" i="116"/>
  <c r="V395" i="116"/>
  <c r="W395" i="116"/>
  <c r="X395" i="116"/>
  <c r="Y395" i="116"/>
  <c r="AA395" i="116"/>
  <c r="AE395" i="116"/>
  <c r="AG395" i="116"/>
  <c r="AH395" i="116"/>
  <c r="AI395" i="116"/>
  <c r="AJ395" i="116"/>
  <c r="AK395" i="116"/>
  <c r="AL395" i="116"/>
  <c r="AM395" i="116"/>
  <c r="AN395" i="116"/>
  <c r="AO395" i="116"/>
  <c r="AP395" i="116"/>
  <c r="AQ395" i="116"/>
  <c r="AR395" i="116"/>
  <c r="AS395" i="116"/>
  <c r="AT395" i="116"/>
  <c r="AU395" i="116"/>
  <c r="AV395" i="116"/>
  <c r="AW395" i="116"/>
  <c r="AX395" i="116"/>
  <c r="BL395" i="116"/>
  <c r="BO395" i="116"/>
  <c r="BR395" i="116"/>
  <c r="BU395" i="116"/>
  <c r="BX395" i="116"/>
  <c r="CA395" i="116"/>
  <c r="CD395" i="116"/>
  <c r="CG395" i="116"/>
  <c r="CJ395" i="116"/>
  <c r="CT395" i="116"/>
  <c r="CY395" i="116"/>
  <c r="DM395" i="116"/>
  <c r="DN395" i="116"/>
  <c r="DO395" i="116"/>
  <c r="DP395" i="116"/>
  <c r="DQ395" i="116"/>
  <c r="DR395" i="116"/>
  <c r="A396" i="116"/>
  <c r="I396" i="116"/>
  <c r="Q396" i="116"/>
  <c r="R396" i="116"/>
  <c r="T396" i="116"/>
  <c r="U396" i="116"/>
  <c r="V396" i="116"/>
  <c r="W396" i="116"/>
  <c r="X396" i="116"/>
  <c r="Y396" i="116"/>
  <c r="AA396" i="116"/>
  <c r="AE396" i="116"/>
  <c r="AG396" i="116"/>
  <c r="AH396" i="116"/>
  <c r="AI396" i="116"/>
  <c r="AJ396" i="116"/>
  <c r="AK396" i="116"/>
  <c r="AL396" i="116"/>
  <c r="AM396" i="116"/>
  <c r="AN396" i="116"/>
  <c r="AO396" i="116"/>
  <c r="AP396" i="116"/>
  <c r="AQ396" i="116"/>
  <c r="AR396" i="116"/>
  <c r="AS396" i="116"/>
  <c r="AT396" i="116"/>
  <c r="AU396" i="116"/>
  <c r="AV396" i="116"/>
  <c r="AW396" i="116"/>
  <c r="AX396" i="116"/>
  <c r="BL396" i="116"/>
  <c r="BO396" i="116"/>
  <c r="BR396" i="116"/>
  <c r="BU396" i="116"/>
  <c r="BX396" i="116"/>
  <c r="CA396" i="116"/>
  <c r="CD396" i="116"/>
  <c r="CG396" i="116"/>
  <c r="CJ396" i="116"/>
  <c r="CT396" i="116"/>
  <c r="CY396" i="116"/>
  <c r="DM396" i="116"/>
  <c r="DN396" i="116"/>
  <c r="DO396" i="116"/>
  <c r="DP396" i="116"/>
  <c r="DQ396" i="116"/>
  <c r="DR396" i="116"/>
  <c r="A397" i="116"/>
  <c r="I397" i="116"/>
  <c r="Q397" i="116"/>
  <c r="R397" i="116"/>
  <c r="T397" i="116"/>
  <c r="U397" i="116"/>
  <c r="V397" i="116"/>
  <c r="W397" i="116"/>
  <c r="X397" i="116"/>
  <c r="Y397" i="116"/>
  <c r="AA397" i="116"/>
  <c r="AE397" i="116"/>
  <c r="AG397" i="116"/>
  <c r="AH397" i="116"/>
  <c r="AI397" i="116"/>
  <c r="AJ397" i="116"/>
  <c r="AK397" i="116"/>
  <c r="AL397" i="116"/>
  <c r="AM397" i="116"/>
  <c r="AN397" i="116"/>
  <c r="AO397" i="116"/>
  <c r="AP397" i="116"/>
  <c r="AQ397" i="116"/>
  <c r="AR397" i="116"/>
  <c r="AS397" i="116"/>
  <c r="AT397" i="116"/>
  <c r="AU397" i="116"/>
  <c r="AV397" i="116"/>
  <c r="AW397" i="116"/>
  <c r="AX397" i="116"/>
  <c r="BL397" i="116"/>
  <c r="BO397" i="116"/>
  <c r="BR397" i="116"/>
  <c r="BU397" i="116"/>
  <c r="BX397" i="116"/>
  <c r="CA397" i="116"/>
  <c r="CD397" i="116"/>
  <c r="CG397" i="116"/>
  <c r="CJ397" i="116"/>
  <c r="CT397" i="116"/>
  <c r="CY397" i="116"/>
  <c r="DM397" i="116"/>
  <c r="DN397" i="116"/>
  <c r="DO397" i="116"/>
  <c r="DP397" i="116"/>
  <c r="DQ397" i="116"/>
  <c r="DR397" i="116"/>
  <c r="A398" i="116"/>
  <c r="I398" i="116"/>
  <c r="Q398" i="116"/>
  <c r="R398" i="116"/>
  <c r="T398" i="116"/>
  <c r="U398" i="116"/>
  <c r="V398" i="116"/>
  <c r="W398" i="116"/>
  <c r="X398" i="116"/>
  <c r="Y398" i="116"/>
  <c r="AA398" i="116"/>
  <c r="AE398" i="116"/>
  <c r="AG398" i="116"/>
  <c r="AH398" i="116"/>
  <c r="AI398" i="116"/>
  <c r="AJ398" i="116"/>
  <c r="AK398" i="116"/>
  <c r="AL398" i="116"/>
  <c r="AM398" i="116"/>
  <c r="AN398" i="116"/>
  <c r="AO398" i="116"/>
  <c r="AP398" i="116"/>
  <c r="AQ398" i="116"/>
  <c r="AR398" i="116"/>
  <c r="AS398" i="116"/>
  <c r="AT398" i="116"/>
  <c r="AU398" i="116"/>
  <c r="AV398" i="116"/>
  <c r="AW398" i="116"/>
  <c r="AX398" i="116"/>
  <c r="BL398" i="116"/>
  <c r="BO398" i="116"/>
  <c r="BR398" i="116"/>
  <c r="BU398" i="116"/>
  <c r="BX398" i="116"/>
  <c r="CA398" i="116"/>
  <c r="CD398" i="116"/>
  <c r="CG398" i="116"/>
  <c r="CJ398" i="116"/>
  <c r="CT398" i="116"/>
  <c r="CY398" i="116"/>
  <c r="DM398" i="116"/>
  <c r="DN398" i="116"/>
  <c r="DO398" i="116"/>
  <c r="DP398" i="116"/>
  <c r="DQ398" i="116"/>
  <c r="DR398" i="116"/>
  <c r="A399" i="116"/>
  <c r="I399" i="116"/>
  <c r="Q399" i="116"/>
  <c r="R399" i="116"/>
  <c r="T399" i="116"/>
  <c r="U399" i="116"/>
  <c r="V399" i="116"/>
  <c r="W399" i="116"/>
  <c r="X399" i="116"/>
  <c r="Y399" i="116"/>
  <c r="AA399" i="116"/>
  <c r="AE399" i="116"/>
  <c r="AG399" i="116"/>
  <c r="AH399" i="116"/>
  <c r="AI399" i="116"/>
  <c r="AJ399" i="116"/>
  <c r="AK399" i="116"/>
  <c r="AL399" i="116"/>
  <c r="AM399" i="116"/>
  <c r="AN399" i="116"/>
  <c r="AO399" i="116"/>
  <c r="AP399" i="116"/>
  <c r="AQ399" i="116"/>
  <c r="AR399" i="116"/>
  <c r="AS399" i="116"/>
  <c r="AT399" i="116"/>
  <c r="AU399" i="116"/>
  <c r="AV399" i="116"/>
  <c r="AW399" i="116"/>
  <c r="AX399" i="116"/>
  <c r="BL399" i="116"/>
  <c r="BO399" i="116"/>
  <c r="BR399" i="116"/>
  <c r="BU399" i="116"/>
  <c r="BX399" i="116"/>
  <c r="CA399" i="116"/>
  <c r="CD399" i="116"/>
  <c r="CG399" i="116"/>
  <c r="CJ399" i="116"/>
  <c r="CT399" i="116"/>
  <c r="CY399" i="116"/>
  <c r="DM399" i="116"/>
  <c r="DN399" i="116"/>
  <c r="DO399" i="116"/>
  <c r="DP399" i="116"/>
  <c r="DQ399" i="116"/>
  <c r="DR399" i="116"/>
  <c r="A400" i="116"/>
  <c r="I400" i="116"/>
  <c r="Q400" i="116"/>
  <c r="R400" i="116"/>
  <c r="T400" i="116"/>
  <c r="U400" i="116"/>
  <c r="V400" i="116"/>
  <c r="W400" i="116"/>
  <c r="X400" i="116"/>
  <c r="Y400" i="116"/>
  <c r="AA400" i="116"/>
  <c r="AE400" i="116"/>
  <c r="AG400" i="116"/>
  <c r="AH400" i="116"/>
  <c r="AI400" i="116"/>
  <c r="AJ400" i="116"/>
  <c r="AK400" i="116"/>
  <c r="AL400" i="116"/>
  <c r="AM400" i="116"/>
  <c r="AN400" i="116"/>
  <c r="AO400" i="116"/>
  <c r="AP400" i="116"/>
  <c r="AQ400" i="116"/>
  <c r="AR400" i="116"/>
  <c r="AS400" i="116"/>
  <c r="AT400" i="116"/>
  <c r="AU400" i="116"/>
  <c r="AV400" i="116"/>
  <c r="AW400" i="116"/>
  <c r="AX400" i="116"/>
  <c r="BL400" i="116"/>
  <c r="BO400" i="116"/>
  <c r="BR400" i="116"/>
  <c r="BU400" i="116"/>
  <c r="BX400" i="116"/>
  <c r="CA400" i="116"/>
  <c r="CD400" i="116"/>
  <c r="CG400" i="116"/>
  <c r="CJ400" i="116"/>
  <c r="CT400" i="116"/>
  <c r="CY400" i="116"/>
  <c r="DM400" i="116"/>
  <c r="DN400" i="116"/>
  <c r="DO400" i="116"/>
  <c r="DP400" i="116"/>
  <c r="DQ400" i="116"/>
  <c r="DR400" i="116"/>
  <c r="A401" i="116"/>
  <c r="I401" i="116"/>
  <c r="Q401" i="116"/>
  <c r="R401" i="116"/>
  <c r="T401" i="116"/>
  <c r="U401" i="116"/>
  <c r="V401" i="116"/>
  <c r="W401" i="116"/>
  <c r="X401" i="116"/>
  <c r="Y401" i="116"/>
  <c r="AA401" i="116"/>
  <c r="AE401" i="116"/>
  <c r="AG401" i="116"/>
  <c r="AH401" i="116"/>
  <c r="AI401" i="116"/>
  <c r="AJ401" i="116"/>
  <c r="AK401" i="116"/>
  <c r="AL401" i="116"/>
  <c r="AM401" i="116"/>
  <c r="AN401" i="116"/>
  <c r="AO401" i="116"/>
  <c r="AP401" i="116"/>
  <c r="AQ401" i="116"/>
  <c r="AR401" i="116"/>
  <c r="AS401" i="116"/>
  <c r="AT401" i="116"/>
  <c r="AU401" i="116"/>
  <c r="AV401" i="116"/>
  <c r="AW401" i="116"/>
  <c r="AX401" i="116"/>
  <c r="BL401" i="116"/>
  <c r="BO401" i="116"/>
  <c r="BR401" i="116"/>
  <c r="BU401" i="116"/>
  <c r="BX401" i="116"/>
  <c r="CA401" i="116"/>
  <c r="CD401" i="116"/>
  <c r="CG401" i="116"/>
  <c r="CJ401" i="116"/>
  <c r="CT401" i="116"/>
  <c r="CY401" i="116"/>
  <c r="DM401" i="116"/>
  <c r="DN401" i="116"/>
  <c r="DO401" i="116"/>
  <c r="DP401" i="116"/>
  <c r="DQ401" i="116"/>
  <c r="DR401" i="116"/>
  <c r="CG2" i="116"/>
  <c r="CG3" i="116"/>
  <c r="CG4" i="116"/>
  <c r="CG5" i="116"/>
  <c r="CG6" i="116"/>
  <c r="CG7" i="116"/>
  <c r="CG8" i="116"/>
  <c r="CG9" i="116"/>
  <c r="CD2" i="116"/>
  <c r="CD3" i="116"/>
  <c r="CD4" i="116"/>
  <c r="CD5" i="116"/>
  <c r="CD6" i="116"/>
  <c r="CD7" i="116"/>
  <c r="CD8" i="116"/>
  <c r="CD9" i="116"/>
  <c r="AU9" i="116"/>
  <c r="DR9" i="116"/>
  <c r="DQ9" i="116"/>
  <c r="DP9" i="116"/>
  <c r="DO9" i="116"/>
  <c r="DN9" i="116"/>
  <c r="DM9" i="116"/>
  <c r="CY9" i="116"/>
  <c r="BL9" i="116"/>
  <c r="CT9" i="116"/>
  <c r="CJ9" i="116"/>
  <c r="CA9" i="116"/>
  <c r="BX9" i="116"/>
  <c r="BU9" i="116"/>
  <c r="BR9" i="116"/>
  <c r="BO9" i="116"/>
  <c r="AM9" i="116"/>
  <c r="AN9" i="116"/>
  <c r="AP9" i="116"/>
  <c r="AV9" i="116"/>
  <c r="AX9" i="116"/>
  <c r="AW9" i="116"/>
  <c r="AT9" i="116"/>
  <c r="AO9" i="116"/>
  <c r="AR9" i="116"/>
  <c r="AQ9" i="116"/>
  <c r="AI9" i="116"/>
  <c r="AL9" i="116"/>
  <c r="AK9" i="116"/>
  <c r="AJ9" i="116"/>
  <c r="AH9" i="116"/>
  <c r="AG9" i="116"/>
  <c r="AE9" i="116"/>
  <c r="AA9" i="116"/>
  <c r="Y9" i="116"/>
  <c r="T9" i="116"/>
  <c r="V9" i="116"/>
  <c r="U9" i="116"/>
  <c r="X9" i="116"/>
  <c r="W9" i="116"/>
  <c r="R9" i="116"/>
  <c r="Q9" i="116"/>
  <c r="I9" i="116"/>
  <c r="A9" i="116"/>
  <c r="AS8" i="116"/>
  <c r="AU8" i="116"/>
  <c r="DR8" i="116"/>
  <c r="DQ8" i="116"/>
  <c r="DP8" i="116"/>
  <c r="DO8" i="116"/>
  <c r="DN8" i="116"/>
  <c r="DM8" i="116"/>
  <c r="CY8" i="116"/>
  <c r="CT8" i="116"/>
  <c r="CJ8" i="116"/>
  <c r="CA8" i="116"/>
  <c r="BX8" i="116"/>
  <c r="BU8" i="116"/>
  <c r="BR8" i="116"/>
  <c r="BO8" i="116"/>
  <c r="BL8" i="116"/>
  <c r="AM8" i="116"/>
  <c r="AN8" i="116"/>
  <c r="AP8" i="116"/>
  <c r="AV8" i="116"/>
  <c r="AX8" i="116"/>
  <c r="AW8" i="116"/>
  <c r="AT8" i="116"/>
  <c r="AO8" i="116"/>
  <c r="AR8" i="116"/>
  <c r="AQ8" i="116"/>
  <c r="AI8" i="116"/>
  <c r="AL8" i="116"/>
  <c r="AK8" i="116"/>
  <c r="AJ8" i="116"/>
  <c r="AH8" i="116"/>
  <c r="AG8" i="116"/>
  <c r="AA8" i="116"/>
  <c r="Y8" i="116"/>
  <c r="T8" i="116"/>
  <c r="V8" i="116"/>
  <c r="U8" i="116"/>
  <c r="X8" i="116"/>
  <c r="W8" i="116"/>
  <c r="R8" i="116"/>
  <c r="Q8" i="116"/>
  <c r="I8" i="116"/>
  <c r="A8" i="116"/>
  <c r="AS7" i="116"/>
  <c r="AU7" i="116"/>
  <c r="DR7" i="116"/>
  <c r="DQ7" i="116"/>
  <c r="DP7" i="116"/>
  <c r="DO7" i="116"/>
  <c r="DN7" i="116"/>
  <c r="DM7" i="116"/>
  <c r="CY7" i="116"/>
  <c r="CT7" i="116"/>
  <c r="CJ7" i="116"/>
  <c r="CA7" i="116"/>
  <c r="BX7" i="116"/>
  <c r="BU7" i="116"/>
  <c r="BR7" i="116"/>
  <c r="BO7" i="116"/>
  <c r="BL7" i="116"/>
  <c r="AM7" i="116"/>
  <c r="AN7" i="116"/>
  <c r="AP7" i="116"/>
  <c r="AV7" i="116"/>
  <c r="AX7" i="116"/>
  <c r="AW7" i="116"/>
  <c r="AT7" i="116"/>
  <c r="AO7" i="116"/>
  <c r="AR7" i="116"/>
  <c r="AQ7" i="116"/>
  <c r="AI7" i="116"/>
  <c r="AL7" i="116"/>
  <c r="AK7" i="116"/>
  <c r="AJ7" i="116"/>
  <c r="AH7" i="116"/>
  <c r="AG7" i="116"/>
  <c r="AE7" i="116"/>
  <c r="AA7" i="116"/>
  <c r="Y7" i="116"/>
  <c r="T7" i="116"/>
  <c r="V7" i="116"/>
  <c r="U7" i="116"/>
  <c r="X7" i="116"/>
  <c r="W7" i="116"/>
  <c r="R7" i="116"/>
  <c r="Q7" i="116"/>
  <c r="I7" i="116"/>
  <c r="A7" i="116"/>
  <c r="AS6" i="116"/>
  <c r="AU6" i="116"/>
  <c r="DR6" i="116"/>
  <c r="DQ6" i="116"/>
  <c r="DP6" i="116"/>
  <c r="DO6" i="116"/>
  <c r="DN6" i="116"/>
  <c r="DM6" i="116"/>
  <c r="CY6" i="116"/>
  <c r="CT6" i="116"/>
  <c r="CJ6" i="116"/>
  <c r="CA6" i="116"/>
  <c r="BX6" i="116"/>
  <c r="BU6" i="116"/>
  <c r="BR6" i="116"/>
  <c r="BO6" i="116"/>
  <c r="BL6" i="116"/>
  <c r="AM6" i="116"/>
  <c r="AN6" i="116"/>
  <c r="AP6" i="116"/>
  <c r="AV6" i="116"/>
  <c r="AX6" i="116"/>
  <c r="AW6" i="116"/>
  <c r="AT6" i="116"/>
  <c r="AO6" i="116"/>
  <c r="AR6" i="116"/>
  <c r="AQ6" i="116"/>
  <c r="AI6" i="116"/>
  <c r="AL6" i="116"/>
  <c r="AK6" i="116"/>
  <c r="AJ6" i="116"/>
  <c r="AH6" i="116"/>
  <c r="AG6" i="116"/>
  <c r="AE6" i="116"/>
  <c r="AA6" i="116"/>
  <c r="Y6" i="116"/>
  <c r="T6" i="116"/>
  <c r="V6" i="116"/>
  <c r="U6" i="116"/>
  <c r="X6" i="116"/>
  <c r="W6" i="116"/>
  <c r="R6" i="116"/>
  <c r="Q6" i="116"/>
  <c r="I6" i="116"/>
  <c r="A6" i="116"/>
  <c r="AM5" i="116"/>
  <c r="AN5" i="116"/>
  <c r="AO5" i="116"/>
  <c r="AR5" i="116"/>
  <c r="AS5" i="116"/>
  <c r="AU5" i="116"/>
  <c r="DR5" i="116"/>
  <c r="DQ5" i="116"/>
  <c r="DP5" i="116"/>
  <c r="DO5" i="116"/>
  <c r="DN5" i="116"/>
  <c r="DM5" i="116"/>
  <c r="CY5" i="116"/>
  <c r="BL5" i="116"/>
  <c r="CT5" i="116"/>
  <c r="CJ5" i="116"/>
  <c r="CA5" i="116"/>
  <c r="BX5" i="116"/>
  <c r="BU5" i="116"/>
  <c r="BR5" i="116"/>
  <c r="BO5" i="116"/>
  <c r="AV5" i="116"/>
  <c r="AX5" i="116"/>
  <c r="AW5" i="116"/>
  <c r="AT5" i="116"/>
  <c r="AQ5" i="116"/>
  <c r="AI5" i="116"/>
  <c r="AL5" i="116"/>
  <c r="AK5" i="116"/>
  <c r="AJ5" i="116"/>
  <c r="AH5" i="116"/>
  <c r="AG5" i="116"/>
  <c r="AE5" i="116"/>
  <c r="AA5" i="116"/>
  <c r="Y5" i="116"/>
  <c r="T5" i="116"/>
  <c r="V5" i="116"/>
  <c r="U5" i="116"/>
  <c r="X5" i="116"/>
  <c r="W5" i="116"/>
  <c r="R5" i="116"/>
  <c r="Q5" i="116"/>
  <c r="I5" i="116"/>
  <c r="A5" i="116"/>
  <c r="AU4" i="116"/>
  <c r="DR4" i="116"/>
  <c r="DQ4" i="116"/>
  <c r="DP4" i="116"/>
  <c r="DO4" i="116"/>
  <c r="DN4" i="116"/>
  <c r="DM4" i="116"/>
  <c r="CY4" i="116"/>
  <c r="CT4" i="116"/>
  <c r="CJ4" i="116"/>
  <c r="CA4" i="116"/>
  <c r="BX4" i="116"/>
  <c r="BU4" i="116"/>
  <c r="BR4" i="116"/>
  <c r="BO4" i="116"/>
  <c r="BL4" i="116"/>
  <c r="AM4" i="116"/>
  <c r="AN4" i="116"/>
  <c r="AV4" i="116"/>
  <c r="AX4" i="116"/>
  <c r="AW4" i="116"/>
  <c r="AT4" i="116"/>
  <c r="AO4" i="116"/>
  <c r="AR4" i="116"/>
  <c r="AQ4" i="116"/>
  <c r="AI4" i="116"/>
  <c r="AL4" i="116"/>
  <c r="AK4" i="116"/>
  <c r="AJ4" i="116"/>
  <c r="AH4" i="116"/>
  <c r="AG4" i="116"/>
  <c r="AE4" i="116"/>
  <c r="AA4" i="116"/>
  <c r="Y4" i="116"/>
  <c r="T4" i="116"/>
  <c r="V4" i="116"/>
  <c r="U4" i="116"/>
  <c r="X4" i="116"/>
  <c r="W4" i="116"/>
  <c r="R4" i="116"/>
  <c r="Q4" i="116"/>
  <c r="I4" i="116"/>
  <c r="A4" i="116"/>
  <c r="AM3" i="116"/>
  <c r="AU3" i="116"/>
  <c r="DR3" i="116"/>
  <c r="DQ3" i="116"/>
  <c r="DP3" i="116"/>
  <c r="DO3" i="116"/>
  <c r="DN3" i="116"/>
  <c r="DM3" i="116"/>
  <c r="CY3" i="116"/>
  <c r="CT3" i="116"/>
  <c r="CJ3" i="116"/>
  <c r="CA3" i="116"/>
  <c r="BX3" i="116"/>
  <c r="BU3" i="116"/>
  <c r="BR3" i="116"/>
  <c r="BO3" i="116"/>
  <c r="BL3" i="116"/>
  <c r="AV3" i="116"/>
  <c r="AX3" i="116"/>
  <c r="AW3" i="116"/>
  <c r="AT3" i="116"/>
  <c r="AN3" i="116"/>
  <c r="AO3" i="116"/>
  <c r="AR3" i="116"/>
  <c r="AQ3" i="116"/>
  <c r="AI3" i="116"/>
  <c r="AL3" i="116"/>
  <c r="AK3" i="116"/>
  <c r="AJ3" i="116"/>
  <c r="AH3" i="116"/>
  <c r="AG3" i="116"/>
  <c r="AE3" i="116"/>
  <c r="AA3" i="116"/>
  <c r="Y3" i="116"/>
  <c r="T3" i="116"/>
  <c r="V3" i="116"/>
  <c r="U3" i="116"/>
  <c r="X3" i="116"/>
  <c r="W3" i="116"/>
  <c r="R3" i="116"/>
  <c r="Q3" i="116"/>
  <c r="I3" i="116"/>
  <c r="A3" i="116"/>
  <c r="AS2" i="116"/>
  <c r="AU2" i="116"/>
  <c r="DR2" i="116"/>
  <c r="DQ2" i="116"/>
  <c r="DP2" i="116"/>
  <c r="DO2" i="116"/>
  <c r="DN2" i="116"/>
  <c r="DM2" i="116"/>
  <c r="CY2" i="116"/>
  <c r="CT2" i="116"/>
  <c r="CJ2" i="116"/>
  <c r="CA2" i="116"/>
  <c r="BX2" i="116"/>
  <c r="BU2" i="116"/>
  <c r="BR2" i="116"/>
  <c r="BO2" i="116"/>
  <c r="BL2" i="116"/>
  <c r="AM2" i="116"/>
  <c r="AN2" i="116"/>
  <c r="AV2" i="116"/>
  <c r="AX2" i="116"/>
  <c r="AW2" i="116"/>
  <c r="AT2" i="116"/>
  <c r="AO2" i="116"/>
  <c r="AR2" i="116"/>
  <c r="AQ2" i="116"/>
  <c r="AI2" i="116"/>
  <c r="AL2" i="116"/>
  <c r="AK2" i="116"/>
  <c r="AJ2" i="116"/>
  <c r="AH2" i="116"/>
  <c r="AG2" i="116"/>
  <c r="AE2" i="116"/>
  <c r="AA2" i="116"/>
  <c r="Y2" i="116"/>
  <c r="T2" i="116"/>
  <c r="V2" i="116"/>
  <c r="U2" i="116"/>
  <c r="X2" i="116"/>
  <c r="W2" i="116"/>
  <c r="R2" i="116"/>
  <c r="Q2" i="116"/>
  <c r="I2" i="116"/>
  <c r="A2" i="116"/>
  <c r="I1" i="116"/>
  <c r="AA1" i="116"/>
  <c r="H13" i="121"/>
  <c r="E7" i="121"/>
  <c r="J13" i="121"/>
  <c r="J9" i="121"/>
  <c r="J8" i="121"/>
  <c r="J7" i="121"/>
  <c r="J10" i="121"/>
  <c r="J6" i="121"/>
  <c r="J5" i="121"/>
  <c r="E6" i="121"/>
  <c r="I8" i="121"/>
  <c r="J4" i="121"/>
  <c r="J3" i="121"/>
  <c r="C2" i="121"/>
  <c r="F2" i="121"/>
  <c r="B37" i="121"/>
  <c r="B38" i="121"/>
  <c r="C17" i="3"/>
  <c r="C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AG19" i="3"/>
  <c r="AH19" i="3"/>
  <c r="AI19" i="3"/>
  <c r="AJ19" i="3"/>
  <c r="AK19" i="3"/>
  <c r="AL19" i="3"/>
  <c r="AM19" i="3"/>
  <c r="AN19" i="3"/>
  <c r="AO19" i="3"/>
  <c r="AP19" i="3"/>
  <c r="AQ19" i="3"/>
  <c r="AR19" i="3"/>
  <c r="AS19" i="3"/>
  <c r="AT19" i="3"/>
  <c r="AU19" i="3"/>
  <c r="AV19" i="3"/>
  <c r="AW19" i="3"/>
  <c r="AX19" i="3"/>
  <c r="AY19" i="3"/>
  <c r="AZ19" i="3"/>
  <c r="BA19" i="3"/>
  <c r="BB19" i="3"/>
  <c r="BC19" i="3"/>
  <c r="BD19" i="3"/>
  <c r="BE19" i="3"/>
  <c r="BF19" i="3"/>
  <c r="BG19" i="3"/>
  <c r="BH19" i="3"/>
  <c r="BI19" i="3"/>
  <c r="BJ19" i="3"/>
  <c r="BK19" i="3"/>
  <c r="BL19" i="3"/>
  <c r="BM19" i="3"/>
  <c r="BN19" i="3"/>
  <c r="BO19" i="3"/>
  <c r="BP19" i="3"/>
  <c r="BQ19" i="3"/>
  <c r="BR19" i="3"/>
  <c r="BS19" i="3"/>
  <c r="BT19" i="3"/>
  <c r="BU19" i="3"/>
  <c r="BV19" i="3"/>
  <c r="BW19" i="3"/>
  <c r="BX19" i="3"/>
  <c r="BY19" i="3"/>
  <c r="BZ19" i="3"/>
  <c r="CA19" i="3"/>
  <c r="CB19" i="3"/>
  <c r="CC19" i="3"/>
  <c r="CD19" i="3"/>
  <c r="CE19" i="3"/>
  <c r="CF19" i="3"/>
  <c r="CG19" i="3"/>
  <c r="CH19" i="3"/>
  <c r="CI19" i="3"/>
  <c r="CJ19" i="3"/>
  <c r="CK19" i="3"/>
  <c r="CL19" i="3"/>
  <c r="CM19" i="3"/>
  <c r="CN19" i="3"/>
  <c r="CO19" i="3"/>
  <c r="CP19" i="3"/>
  <c r="CQ19" i="3"/>
  <c r="D19" i="3"/>
  <c r="E19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AH17" i="3"/>
  <c r="AI17" i="3"/>
  <c r="AJ17" i="3"/>
  <c r="AK17" i="3"/>
  <c r="AL17" i="3"/>
  <c r="AM17" i="3"/>
  <c r="AN17" i="3"/>
  <c r="AO17" i="3"/>
  <c r="AP17" i="3"/>
  <c r="AQ17" i="3"/>
  <c r="AR17" i="3"/>
  <c r="AS17" i="3"/>
  <c r="AT17" i="3"/>
  <c r="AU17" i="3"/>
  <c r="AV17" i="3"/>
  <c r="AW17" i="3"/>
  <c r="AX17" i="3"/>
  <c r="AY17" i="3"/>
  <c r="AZ17" i="3"/>
  <c r="BA17" i="3"/>
  <c r="BB17" i="3"/>
  <c r="BC17" i="3"/>
  <c r="BD17" i="3"/>
  <c r="BE17" i="3"/>
  <c r="BF17" i="3"/>
  <c r="BG17" i="3"/>
  <c r="BH17" i="3"/>
  <c r="BI17" i="3"/>
  <c r="BJ17" i="3"/>
  <c r="BK17" i="3"/>
  <c r="BL17" i="3"/>
  <c r="BM17" i="3"/>
  <c r="BN17" i="3"/>
  <c r="BO17" i="3"/>
  <c r="BP17" i="3"/>
  <c r="BQ17" i="3"/>
  <c r="BR17" i="3"/>
  <c r="BS17" i="3"/>
  <c r="BT17" i="3"/>
  <c r="BU17" i="3"/>
  <c r="BV17" i="3"/>
  <c r="BW17" i="3"/>
  <c r="BX17" i="3"/>
  <c r="BY17" i="3"/>
  <c r="BZ17" i="3"/>
  <c r="CA17" i="3"/>
  <c r="CB17" i="3"/>
  <c r="CC17" i="3"/>
  <c r="CD17" i="3"/>
  <c r="CE17" i="3"/>
  <c r="CF17" i="3"/>
  <c r="CG17" i="3"/>
  <c r="CH17" i="3"/>
  <c r="CI17" i="3"/>
  <c r="CJ17" i="3"/>
  <c r="CK17" i="3"/>
  <c r="CL17" i="3"/>
  <c r="CM17" i="3"/>
  <c r="CN17" i="3"/>
  <c r="CO17" i="3"/>
  <c r="CP17" i="3"/>
  <c r="CQ17" i="3"/>
  <c r="B18" i="121"/>
  <c r="B19" i="121"/>
  <c r="B20" i="121"/>
  <c r="E9" i="121"/>
  <c r="E10" i="121"/>
  <c r="D20" i="121"/>
  <c r="F17" i="121"/>
  <c r="F19" i="121"/>
  <c r="A23" i="121"/>
  <c r="B23" i="121"/>
  <c r="C23" i="121"/>
  <c r="D23" i="121"/>
  <c r="E23" i="121"/>
  <c r="H2" i="121"/>
  <c r="I5" i="121"/>
  <c r="I6" i="121"/>
  <c r="I10" i="121"/>
  <c r="I7" i="121"/>
  <c r="I9" i="121"/>
  <c r="D28" i="121"/>
  <c r="E28" i="121"/>
  <c r="A30" i="121"/>
  <c r="C30" i="121"/>
  <c r="E30" i="121"/>
  <c r="A32" i="121"/>
  <c r="B32" i="121"/>
  <c r="C32" i="121"/>
  <c r="D32" i="121"/>
  <c r="E32" i="121"/>
  <c r="A34" i="121"/>
  <c r="B34" i="121"/>
  <c r="C34" i="121"/>
  <c r="D34" i="121"/>
  <c r="E34" i="121"/>
  <c r="F12" i="121"/>
  <c r="D19" i="121"/>
  <c r="D17" i="121"/>
  <c r="H1" i="121"/>
  <c r="B2" i="121"/>
  <c r="A3" i="121"/>
  <c r="I17" i="121"/>
  <c r="I19" i="121"/>
  <c r="I21" i="121"/>
  <c r="I23" i="121"/>
  <c r="I25" i="121"/>
  <c r="I27" i="121"/>
  <c r="I29" i="121"/>
  <c r="I31" i="121"/>
  <c r="B8" i="121"/>
  <c r="B17" i="121"/>
  <c r="C1" i="121"/>
  <c r="E24" i="121"/>
  <c r="D24" i="121"/>
  <c r="C24" i="121"/>
  <c r="C25" i="121"/>
  <c r="B24" i="121"/>
  <c r="D25" i="121"/>
  <c r="E25" i="121"/>
  <c r="F8" i="121"/>
  <c r="F14" i="121"/>
  <c r="F10" i="121"/>
  <c r="D13" i="121"/>
  <c r="F18" i="121"/>
  <c r="B6" i="121"/>
  <c r="B10" i="121"/>
  <c r="B5" i="121"/>
  <c r="B7" i="121"/>
  <c r="B12" i="121"/>
  <c r="B11" i="121"/>
  <c r="B9" i="121"/>
  <c r="B13" i="121"/>
  <c r="E11" i="121"/>
  <c r="E8" i="121"/>
  <c r="B15" i="121"/>
  <c r="I20" i="121"/>
  <c r="I26" i="121"/>
  <c r="I16" i="121"/>
  <c r="I22" i="121"/>
  <c r="I28" i="121"/>
  <c r="I18" i="121"/>
  <c r="I24" i="121"/>
  <c r="I30" i="121"/>
  <c r="A28" i="121"/>
  <c r="C28" i="121"/>
  <c r="B30" i="121"/>
  <c r="D30" i="121"/>
  <c r="B35" i="121"/>
  <c r="B14" i="121"/>
  <c r="E1" i="121"/>
  <c r="F20" i="121"/>
  <c r="D18" i="121"/>
  <c r="E5" i="121"/>
  <c r="F1" i="121"/>
  <c r="F6" i="121"/>
</calcChain>
</file>

<file path=xl/sharedStrings.xml><?xml version="1.0" encoding="utf-8"?>
<sst xmlns="http://schemas.openxmlformats.org/spreadsheetml/2006/main" count="7733" uniqueCount="1689">
  <si>
    <t>Date</t>
  </si>
  <si>
    <t>Type</t>
  </si>
  <si>
    <t>Assurance</t>
  </si>
  <si>
    <t>Prix /mois</t>
  </si>
  <si>
    <t>Prix /an</t>
  </si>
  <si>
    <t>Date d'Effet</t>
  </si>
  <si>
    <t>Mut. Resil.</t>
  </si>
  <si>
    <t>Note Perso</t>
  </si>
  <si>
    <t>Type de Comm.</t>
  </si>
  <si>
    <t>Comm. Perso</t>
  </si>
  <si>
    <t>Santé Collective</t>
  </si>
  <si>
    <t>SWISSLIFE</t>
  </si>
  <si>
    <t>X</t>
  </si>
  <si>
    <t>Linéaire</t>
  </si>
  <si>
    <t>Prev. Pro</t>
  </si>
  <si>
    <t>ALPTIS</t>
  </si>
  <si>
    <t>Précompte</t>
  </si>
  <si>
    <t>Santé Individuelle</t>
  </si>
  <si>
    <t>NEOLIANE</t>
  </si>
  <si>
    <t>CIPRES</t>
  </si>
  <si>
    <t>SPI</t>
  </si>
  <si>
    <t>SLPI</t>
  </si>
  <si>
    <t>Tarif Temp</t>
  </si>
  <si>
    <t>Charges</t>
  </si>
  <si>
    <t>Type Résil</t>
  </si>
  <si>
    <t>APRIL</t>
  </si>
  <si>
    <t>GM</t>
  </si>
  <si>
    <t>Classique</t>
  </si>
  <si>
    <t>Validation</t>
  </si>
  <si>
    <t>Resil</t>
  </si>
  <si>
    <t>Formule/Note</t>
  </si>
  <si>
    <t>e4</t>
  </si>
  <si>
    <t>alp1be</t>
  </si>
  <si>
    <t>ASAF</t>
  </si>
  <si>
    <t>tn1</t>
  </si>
  <si>
    <t>Annulé</t>
  </si>
  <si>
    <t>V</t>
  </si>
  <si>
    <t>alp5be</t>
  </si>
  <si>
    <t>BARRIER</t>
  </si>
  <si>
    <t>MMA</t>
  </si>
  <si>
    <t>AVIVA</t>
  </si>
  <si>
    <t>CEGEMA</t>
  </si>
  <si>
    <t>APIVIA</t>
  </si>
  <si>
    <t>ADIS/AXA</t>
  </si>
  <si>
    <t>PRAECONIS</t>
  </si>
  <si>
    <t>SMATIS</t>
  </si>
  <si>
    <t>Chatel avec Echeancier</t>
  </si>
  <si>
    <t>Chatel sans Echeancier</t>
  </si>
  <si>
    <t>Rétractation</t>
  </si>
  <si>
    <t>Revalorisation</t>
  </si>
  <si>
    <t xml:space="preserve">ACPR </t>
  </si>
  <si>
    <t>Changement Statut</t>
  </si>
  <si>
    <t>Démission d'Association</t>
  </si>
  <si>
    <t>Autre</t>
  </si>
  <si>
    <t>OK</t>
  </si>
  <si>
    <t>Reçue</t>
  </si>
  <si>
    <t>Envoyée</t>
  </si>
  <si>
    <t>KO</t>
  </si>
  <si>
    <t>Chien Chat 50</t>
  </si>
  <si>
    <t>Chien Chat 80</t>
  </si>
  <si>
    <t>Chien Chat 100</t>
  </si>
  <si>
    <t>Prev. Part</t>
  </si>
  <si>
    <t>Contrat Papier</t>
  </si>
  <si>
    <t>Signature</t>
  </si>
  <si>
    <t>Refus</t>
  </si>
  <si>
    <t>Sans Suite</t>
  </si>
  <si>
    <t>Report</t>
  </si>
  <si>
    <t>Déjà Signé</t>
  </si>
  <si>
    <t>Report + Médical</t>
  </si>
  <si>
    <t>Validation Compagnie</t>
  </si>
  <si>
    <t>Validation Médicale</t>
  </si>
  <si>
    <t>Refus Médical</t>
  </si>
  <si>
    <t>Ponctuel</t>
  </si>
  <si>
    <t>Retour</t>
  </si>
  <si>
    <t>Programmée</t>
  </si>
  <si>
    <t>A faire</t>
  </si>
  <si>
    <t xml:space="preserve">Programmation </t>
  </si>
  <si>
    <t>Santé</t>
  </si>
  <si>
    <t>Préc. Brut</t>
  </si>
  <si>
    <t>Lin. Brut</t>
  </si>
  <si>
    <t>RSI</t>
  </si>
  <si>
    <t>sp3</t>
  </si>
  <si>
    <t>sp1</t>
  </si>
  <si>
    <t>Précompte 1</t>
  </si>
  <si>
    <t>Précompte 2</t>
  </si>
  <si>
    <t>Préc. Net</t>
  </si>
  <si>
    <t>Comm.</t>
  </si>
  <si>
    <t>€</t>
  </si>
  <si>
    <t>NEOLIANE Prev</t>
  </si>
  <si>
    <t>Renf.</t>
  </si>
  <si>
    <t>Lin. Net</t>
  </si>
  <si>
    <t>sp4</t>
  </si>
  <si>
    <t>ev6</t>
  </si>
  <si>
    <t>tn1od2</t>
  </si>
  <si>
    <t>n1</t>
  </si>
  <si>
    <t>spi5</t>
  </si>
  <si>
    <t>PREV PRO</t>
  </si>
  <si>
    <t>Collectif</t>
  </si>
  <si>
    <t>alp1</t>
  </si>
  <si>
    <t>Reprise</t>
  </si>
  <si>
    <t>tn3od2h2</t>
  </si>
  <si>
    <t>sen2od</t>
  </si>
  <si>
    <t>Prime Net</t>
  </si>
  <si>
    <t>RC Pro</t>
  </si>
  <si>
    <t>1er Contact</t>
  </si>
  <si>
    <t>Campagne</t>
  </si>
  <si>
    <t>Cabinet</t>
  </si>
  <si>
    <t>Parrainage</t>
  </si>
  <si>
    <t>Shark</t>
  </si>
  <si>
    <t>Re-signature</t>
  </si>
  <si>
    <t>Lead</t>
  </si>
  <si>
    <t>Old</t>
  </si>
  <si>
    <t>Couplage</t>
  </si>
  <si>
    <t>Frigo</t>
  </si>
  <si>
    <t>Annulation</t>
  </si>
  <si>
    <t>Contrat Papier + Médical</t>
  </si>
  <si>
    <t>Linéaire Échu</t>
  </si>
  <si>
    <t>ETAT Resil</t>
  </si>
  <si>
    <t>Nom</t>
  </si>
  <si>
    <t>Prénom</t>
  </si>
  <si>
    <t>Ref.</t>
  </si>
  <si>
    <t>CP</t>
  </si>
  <si>
    <t>Années</t>
  </si>
  <si>
    <t>email</t>
  </si>
  <si>
    <t>RIB</t>
  </si>
  <si>
    <t>N° Sécu 1</t>
  </si>
  <si>
    <t>N° Sécu 2</t>
  </si>
  <si>
    <t>ddn1</t>
  </si>
  <si>
    <t>ddn2</t>
  </si>
  <si>
    <t>ddne1</t>
  </si>
  <si>
    <t>ddne2</t>
  </si>
  <si>
    <t>ddne3</t>
  </si>
  <si>
    <t>ddne4</t>
  </si>
  <si>
    <t>ddne5</t>
  </si>
  <si>
    <t>ddne6</t>
  </si>
  <si>
    <t>ddne7</t>
  </si>
  <si>
    <t>Régime</t>
  </si>
  <si>
    <t>ss</t>
  </si>
  <si>
    <t>ssf</t>
  </si>
  <si>
    <t>tns</t>
  </si>
  <si>
    <t>tnsss</t>
  </si>
  <si>
    <t>msatns</t>
  </si>
  <si>
    <t>msa</t>
  </si>
  <si>
    <t>am</t>
  </si>
  <si>
    <t>Assuré(s)</t>
  </si>
  <si>
    <t>% 2017</t>
  </si>
  <si>
    <t>% 2018</t>
  </si>
  <si>
    <t>% 2019</t>
  </si>
  <si>
    <t>% 2020</t>
  </si>
  <si>
    <t>reg1</t>
  </si>
  <si>
    <t>reg2</t>
  </si>
  <si>
    <t>rege1</t>
  </si>
  <si>
    <t>rege2</t>
  </si>
  <si>
    <t>rege3</t>
  </si>
  <si>
    <t>rege4</t>
  </si>
  <si>
    <t>rege5</t>
  </si>
  <si>
    <t>rege6</t>
  </si>
  <si>
    <t>rege7</t>
  </si>
  <si>
    <t>Jusqu'à 2019</t>
  </si>
  <si>
    <t>Jusqu'à 2020</t>
  </si>
  <si>
    <t>Jusqu'à 2018</t>
  </si>
  <si>
    <t xml:space="preserve"> € 2020</t>
  </si>
  <si>
    <t xml:space="preserve"> € 2019</t>
  </si>
  <si>
    <t xml:space="preserve"> € 2018</t>
  </si>
  <si>
    <t xml:space="preserve"> € 2016</t>
  </si>
  <si>
    <t xml:space="preserve"> € 2017</t>
  </si>
  <si>
    <t>age1</t>
  </si>
  <si>
    <t>age2</t>
  </si>
  <si>
    <t>agee1</t>
  </si>
  <si>
    <t>agee2</t>
  </si>
  <si>
    <t>agee3</t>
  </si>
  <si>
    <t>agee4</t>
  </si>
  <si>
    <t>agee5</t>
  </si>
  <si>
    <t>ev5</t>
  </si>
  <si>
    <t>geco</t>
  </si>
  <si>
    <t>aess2</t>
  </si>
  <si>
    <t>g3c1</t>
  </si>
  <si>
    <t>g6c2</t>
  </si>
  <si>
    <t>g4c1</t>
  </si>
  <si>
    <t>i3</t>
  </si>
  <si>
    <t>i2</t>
  </si>
  <si>
    <t>i1</t>
  </si>
  <si>
    <t>v3</t>
  </si>
  <si>
    <t>v2</t>
  </si>
  <si>
    <t>i4</t>
  </si>
  <si>
    <t>s6</t>
  </si>
  <si>
    <t>BARNIER</t>
  </si>
  <si>
    <t>BARATAUD</t>
  </si>
  <si>
    <t>ANDRE</t>
  </si>
  <si>
    <t>A</t>
  </si>
  <si>
    <t>E</t>
  </si>
  <si>
    <t>Pré 2018 OK</t>
  </si>
  <si>
    <t>Pré 2018 KO</t>
  </si>
  <si>
    <t>Pré 2018 à Voir</t>
  </si>
  <si>
    <t>Impayé</t>
  </si>
  <si>
    <t>Radié</t>
  </si>
  <si>
    <t>Pas Trouvé</t>
  </si>
  <si>
    <t>A Trouver</t>
  </si>
  <si>
    <t>A Jour</t>
  </si>
  <si>
    <t>Résilié</t>
  </si>
  <si>
    <t>Profil</t>
  </si>
  <si>
    <t>n° mois</t>
  </si>
  <si>
    <t>Mois Numérique</t>
  </si>
  <si>
    <t>Mois Abrév</t>
  </si>
  <si>
    <t>Sécurité</t>
  </si>
  <si>
    <t>Orgueil</t>
  </si>
  <si>
    <t>Nouveauté</t>
  </si>
  <si>
    <t>Confort</t>
  </si>
  <si>
    <t>Argent</t>
  </si>
  <si>
    <t>Sympathie</t>
  </si>
  <si>
    <t>Profil Client</t>
  </si>
  <si>
    <t>Optique</t>
  </si>
  <si>
    <t>Dentaire</t>
  </si>
  <si>
    <t>Med. Nat.</t>
  </si>
  <si>
    <t>Agence</t>
  </si>
  <si>
    <t>Hospi</t>
  </si>
  <si>
    <t>0/3/7</t>
  </si>
  <si>
    <t>3/0/7</t>
  </si>
  <si>
    <t>3/3/7</t>
  </si>
  <si>
    <t>0/3/15</t>
  </si>
  <si>
    <t>3/0/15</t>
  </si>
  <si>
    <t>3/3/15</t>
  </si>
  <si>
    <t>15/15/15</t>
  </si>
  <si>
    <t>0/3/30</t>
  </si>
  <si>
    <t>3/3/30</t>
  </si>
  <si>
    <t>30/30/30</t>
  </si>
  <si>
    <t>60/60/60</t>
  </si>
  <si>
    <t>90/90/90</t>
  </si>
  <si>
    <t>365/365/365</t>
  </si>
  <si>
    <t>Prev Pro</t>
  </si>
  <si>
    <t>So Prev</t>
  </si>
  <si>
    <t>Senséo</t>
  </si>
  <si>
    <t>Formule</t>
  </si>
  <si>
    <t>Besoins Santé</t>
  </si>
  <si>
    <t>Franchise</t>
  </si>
  <si>
    <t>Autoentrepreneur</t>
  </si>
  <si>
    <t xml:space="preserve">Nom Propre </t>
  </si>
  <si>
    <t>Société</t>
  </si>
  <si>
    <t>NC</t>
  </si>
  <si>
    <t>CIPAV</t>
  </si>
  <si>
    <t>Salarié</t>
  </si>
  <si>
    <t>Métier</t>
  </si>
  <si>
    <t>Age</t>
  </si>
  <si>
    <t>Dépass.</t>
  </si>
  <si>
    <t>RO</t>
  </si>
  <si>
    <t>CARPIMKO</t>
  </si>
  <si>
    <t>AMEXA</t>
  </si>
  <si>
    <t>CNBF-LPA</t>
  </si>
  <si>
    <t>CARMF</t>
  </si>
  <si>
    <t>MDA</t>
  </si>
  <si>
    <t>AGESSA</t>
  </si>
  <si>
    <t>CARCDSF</t>
  </si>
  <si>
    <t>CRN</t>
  </si>
  <si>
    <t>CAVP</t>
  </si>
  <si>
    <t>CARPV</t>
  </si>
  <si>
    <t>CAVEC</t>
  </si>
  <si>
    <t>CAVOM</t>
  </si>
  <si>
    <t>CAVIMAC</t>
  </si>
  <si>
    <t>CAVAMAC</t>
  </si>
  <si>
    <t>Statut</t>
  </si>
  <si>
    <t>Micro</t>
  </si>
  <si>
    <t>SASU</t>
  </si>
  <si>
    <t>EIRL</t>
  </si>
  <si>
    <t>SARL</t>
  </si>
  <si>
    <t>EURL</t>
  </si>
  <si>
    <t>SAS</t>
  </si>
  <si>
    <t>SA</t>
  </si>
  <si>
    <t>SNC</t>
  </si>
  <si>
    <t>SELARL</t>
  </si>
  <si>
    <t>Date Création</t>
  </si>
  <si>
    <t>Salaire</t>
  </si>
  <si>
    <t>CD</t>
  </si>
  <si>
    <t>Fumeur</t>
  </si>
  <si>
    <t>Médical</t>
  </si>
  <si>
    <t>Avec</t>
  </si>
  <si>
    <t>Avec RO</t>
  </si>
  <si>
    <t>Rente Conj.</t>
  </si>
  <si>
    <t>Rente Ed.</t>
  </si>
  <si>
    <t>Dos</t>
  </si>
  <si>
    <t>Psy</t>
  </si>
  <si>
    <t>Notes</t>
  </si>
  <si>
    <t>Oui</t>
  </si>
  <si>
    <t>Non</t>
  </si>
  <si>
    <t>Coupl. Santé</t>
  </si>
  <si>
    <t>Plus Tard</t>
  </si>
  <si>
    <t>Pas Demandé</t>
  </si>
  <si>
    <t>Portabilité</t>
  </si>
  <si>
    <t>OK - Couplé</t>
  </si>
  <si>
    <t>Programmé</t>
  </si>
  <si>
    <t>Groupe</t>
  </si>
  <si>
    <t>Étude à Faire</t>
  </si>
  <si>
    <t>Étude KO</t>
  </si>
  <si>
    <t>Très Courtes</t>
  </si>
  <si>
    <t>Courtes</t>
  </si>
  <si>
    <t>Normales</t>
  </si>
  <si>
    <t>Longues</t>
  </si>
  <si>
    <t>Sans</t>
  </si>
  <si>
    <t>Invalidité</t>
  </si>
  <si>
    <t>Barème Croisé 33%</t>
  </si>
  <si>
    <t>Barème Croisé 20%</t>
  </si>
  <si>
    <t>Barème Croisé 16%</t>
  </si>
  <si>
    <t>Barème Croisé 15%</t>
  </si>
  <si>
    <t>Professionnel</t>
  </si>
  <si>
    <t>Barème Professionnel 15%</t>
  </si>
  <si>
    <t>Fonctionnel</t>
  </si>
  <si>
    <t>Amélioré</t>
  </si>
  <si>
    <t>Barème Professionnel 16%</t>
  </si>
  <si>
    <t>Oui + Exclusions</t>
  </si>
  <si>
    <t>Oui Sans Exclusions</t>
  </si>
  <si>
    <t>NAF</t>
  </si>
  <si>
    <t>Important</t>
  </si>
  <si>
    <t>Intéressé</t>
  </si>
  <si>
    <t>Important + Passif</t>
  </si>
  <si>
    <t>Remise(s)</t>
  </si>
  <si>
    <t>Remises</t>
  </si>
  <si>
    <t>Oui - Créateur</t>
  </si>
  <si>
    <t>?</t>
  </si>
  <si>
    <t>Oui - Couplage</t>
  </si>
  <si>
    <t>Oui - Couplage + Créateur</t>
  </si>
  <si>
    <t>Oui - Geste Comm</t>
  </si>
  <si>
    <t>Frais Pro</t>
  </si>
  <si>
    <t>42401 42794</t>
  </si>
  <si>
    <t>42430 42825</t>
  </si>
  <si>
    <t>42461 42855</t>
  </si>
  <si>
    <t>42491 42886</t>
  </si>
  <si>
    <t>42522 42916</t>
  </si>
  <si>
    <t>42552 42947</t>
  </si>
  <si>
    <t>42583 42978</t>
  </si>
  <si>
    <t>42614 43008</t>
  </si>
  <si>
    <t>42644 43039</t>
  </si>
  <si>
    <t>42675 43069</t>
  </si>
  <si>
    <t>42705 43100</t>
  </si>
  <si>
    <t>42736 43131</t>
  </si>
  <si>
    <t>42767 43159</t>
  </si>
  <si>
    <t>42795 43190</t>
  </si>
  <si>
    <t>42826 43220</t>
  </si>
  <si>
    <t>42856 43251</t>
  </si>
  <si>
    <t>42887 43281</t>
  </si>
  <si>
    <t>42917 43312</t>
  </si>
  <si>
    <t>42948 43343</t>
  </si>
  <si>
    <t>42979 43373</t>
  </si>
  <si>
    <t>43009 43404</t>
  </si>
  <si>
    <t>43040 43434</t>
  </si>
  <si>
    <t>43070 43465</t>
  </si>
  <si>
    <t>43101 43496</t>
  </si>
  <si>
    <t>43132 43524</t>
  </si>
  <si>
    <t>43160 43555</t>
  </si>
  <si>
    <t>43191 43585</t>
  </si>
  <si>
    <t>43221 43616</t>
  </si>
  <si>
    <t>43252 43646</t>
  </si>
  <si>
    <t>43282 43677</t>
  </si>
  <si>
    <t>43313 43708</t>
  </si>
  <si>
    <t>43344 43738</t>
  </si>
  <si>
    <t>43374 43769</t>
  </si>
  <si>
    <t>43405 43799</t>
  </si>
  <si>
    <t>43435 43830</t>
  </si>
  <si>
    <t>43466 43861</t>
  </si>
  <si>
    <t>43497 43890</t>
  </si>
  <si>
    <t>43525 43921</t>
  </si>
  <si>
    <t>43556 43951</t>
  </si>
  <si>
    <t>43586 43982</t>
  </si>
  <si>
    <t>43617 44012</t>
  </si>
  <si>
    <t>43647 44043</t>
  </si>
  <si>
    <t>43678 44074</t>
  </si>
  <si>
    <t>43709 44104</t>
  </si>
  <si>
    <t>43739 44135</t>
  </si>
  <si>
    <t>43770 44165</t>
  </si>
  <si>
    <t>43800 44196</t>
  </si>
  <si>
    <t>43831 44227</t>
  </si>
  <si>
    <t>43862 44255</t>
  </si>
  <si>
    <t>43891 44286</t>
  </si>
  <si>
    <t>43922 44316</t>
  </si>
  <si>
    <t>43952 44347</t>
  </si>
  <si>
    <t>43983 44377</t>
  </si>
  <si>
    <t>44013 44408</t>
  </si>
  <si>
    <t>44044 44439</t>
  </si>
  <si>
    <t>44075 44469</t>
  </si>
  <si>
    <t>44105 44500</t>
  </si>
  <si>
    <t>44136 44530</t>
  </si>
  <si>
    <t>44166 44561</t>
  </si>
  <si>
    <t>44197 44592</t>
  </si>
  <si>
    <t>44228 44620</t>
  </si>
  <si>
    <t>44256 44651</t>
  </si>
  <si>
    <t>44287 44681</t>
  </si>
  <si>
    <t>44317 44712</t>
  </si>
  <si>
    <t>44348 44742</t>
  </si>
  <si>
    <t>44378 44773</t>
  </si>
  <si>
    <t>44409 44804</t>
  </si>
  <si>
    <t>44440 44834</t>
  </si>
  <si>
    <t>44470 44865</t>
  </si>
  <si>
    <t>44501 44895</t>
  </si>
  <si>
    <t>44531 44926</t>
  </si>
  <si>
    <t>44562 44957</t>
  </si>
  <si>
    <t>44593 44985</t>
  </si>
  <si>
    <t>44621 45016</t>
  </si>
  <si>
    <t>44652 45046</t>
  </si>
  <si>
    <t>44682 45077</t>
  </si>
  <si>
    <t>44713 45107</t>
  </si>
  <si>
    <t>44743 45138</t>
  </si>
  <si>
    <t>44774 45169</t>
  </si>
  <si>
    <t>44805 45199</t>
  </si>
  <si>
    <t>44835 45230</t>
  </si>
  <si>
    <t>44866 45260</t>
  </si>
  <si>
    <t>44896 45291</t>
  </si>
  <si>
    <t>44927 45322</t>
  </si>
  <si>
    <t>44958 45351</t>
  </si>
  <si>
    <t>44986 45382</t>
  </si>
  <si>
    <t>45017 45412</t>
  </si>
  <si>
    <t>45047 45443</t>
  </si>
  <si>
    <t>45078 45473</t>
  </si>
  <si>
    <t>45108 45504</t>
  </si>
  <si>
    <t>45139 45535</t>
  </si>
  <si>
    <t>45170 45565</t>
  </si>
  <si>
    <t xml:space="preserve"> </t>
  </si>
  <si>
    <t>RAS</t>
  </si>
  <si>
    <t>N° Mois</t>
  </si>
  <si>
    <t>Infos Man.</t>
  </si>
  <si>
    <t>Infos</t>
  </si>
  <si>
    <t>Tout</t>
  </si>
  <si>
    <t>1er Anniv</t>
  </si>
  <si>
    <t>Année</t>
  </si>
  <si>
    <t>Mini</t>
  </si>
  <si>
    <t>Trans.</t>
  </si>
  <si>
    <t>Inter.</t>
  </si>
  <si>
    <t>à vérif.</t>
  </si>
  <si>
    <t>sp2</t>
  </si>
  <si>
    <t>8690E</t>
  </si>
  <si>
    <t>g2c1b1</t>
  </si>
  <si>
    <t>g2b1</t>
  </si>
  <si>
    <t>Ali</t>
  </si>
  <si>
    <t>ev3</t>
  </si>
  <si>
    <t>fatghareb@yahoo.fr</t>
  </si>
  <si>
    <t>g3c1b2</t>
  </si>
  <si>
    <t>alp2</t>
  </si>
  <si>
    <t>alpeco</t>
  </si>
  <si>
    <t>tn2h1</t>
  </si>
  <si>
    <t>tn2od2h1</t>
  </si>
  <si>
    <t>tn2od2h2</t>
  </si>
  <si>
    <t>sen3</t>
  </si>
  <si>
    <t>atn2</t>
  </si>
  <si>
    <t>eq+50200</t>
  </si>
  <si>
    <t>cess1</t>
  </si>
  <si>
    <t>Sexe</t>
  </si>
  <si>
    <t>Monsieur</t>
  </si>
  <si>
    <t>Madame</t>
  </si>
  <si>
    <t>gh</t>
  </si>
  <si>
    <t>gecoc1</t>
  </si>
  <si>
    <t>gecob1</t>
  </si>
  <si>
    <t>gecoc1b1</t>
  </si>
  <si>
    <t>g1</t>
  </si>
  <si>
    <t>g1c1</t>
  </si>
  <si>
    <t>g1b1</t>
  </si>
  <si>
    <t>g1c1b1</t>
  </si>
  <si>
    <t>g2</t>
  </si>
  <si>
    <t>g2c1</t>
  </si>
  <si>
    <t>g2c1b2</t>
  </si>
  <si>
    <t>g2c2</t>
  </si>
  <si>
    <t>g2c2b1</t>
  </si>
  <si>
    <t>g2c2b2</t>
  </si>
  <si>
    <t>g2b2</t>
  </si>
  <si>
    <t>g3</t>
  </si>
  <si>
    <t>g3c1b1</t>
  </si>
  <si>
    <t>g3c2</t>
  </si>
  <si>
    <t>g3c2b1</t>
  </si>
  <si>
    <t>g3c2b2</t>
  </si>
  <si>
    <t>g3b1</t>
  </si>
  <si>
    <t>g3b2</t>
  </si>
  <si>
    <t>g4</t>
  </si>
  <si>
    <t>g4c1b1</t>
  </si>
  <si>
    <t>g4c1b2</t>
  </si>
  <si>
    <t>g4c2</t>
  </si>
  <si>
    <t>g4c2b1</t>
  </si>
  <si>
    <t>g4c2b2</t>
  </si>
  <si>
    <t>g4b1</t>
  </si>
  <si>
    <t>g4b2</t>
  </si>
  <si>
    <t>g5</t>
  </si>
  <si>
    <t>g5c1</t>
  </si>
  <si>
    <t>g5c1b1</t>
  </si>
  <si>
    <t>g5c1b2</t>
  </si>
  <si>
    <t>g5c2</t>
  </si>
  <si>
    <t>g5c2b1</t>
  </si>
  <si>
    <t>g5c2b2</t>
  </si>
  <si>
    <t>g5b1</t>
  </si>
  <si>
    <t>g5b2</t>
  </si>
  <si>
    <t>g6</t>
  </si>
  <si>
    <t>g6c1</t>
  </si>
  <si>
    <t>g6c1b1</t>
  </si>
  <si>
    <t>g6c1b2</t>
  </si>
  <si>
    <t>g6c2b1</t>
  </si>
  <si>
    <t>g6c2b2</t>
  </si>
  <si>
    <t>g6b1</t>
  </si>
  <si>
    <t>g6b2</t>
  </si>
  <si>
    <t>ev1</t>
  </si>
  <si>
    <t>ev2</t>
  </si>
  <si>
    <t>ev2h</t>
  </si>
  <si>
    <t>ev3h</t>
  </si>
  <si>
    <t>ev4</t>
  </si>
  <si>
    <t>ev4h</t>
  </si>
  <si>
    <t>sp5</t>
  </si>
  <si>
    <t>sp6</t>
  </si>
  <si>
    <t>sp7</t>
  </si>
  <si>
    <t>aess1</t>
  </si>
  <si>
    <t>aess3</t>
  </si>
  <si>
    <t>aess4</t>
  </si>
  <si>
    <t>aess5</t>
  </si>
  <si>
    <t>aess6</t>
  </si>
  <si>
    <t>fam1</t>
  </si>
  <si>
    <t>fam2</t>
  </si>
  <si>
    <t>fam2hod</t>
  </si>
  <si>
    <t>fam3</t>
  </si>
  <si>
    <t>fam3hod</t>
  </si>
  <si>
    <t>fam4</t>
  </si>
  <si>
    <t>fam4hod</t>
  </si>
  <si>
    <t>fam5</t>
  </si>
  <si>
    <t>fam5hod</t>
  </si>
  <si>
    <t>fam6</t>
  </si>
  <si>
    <t>fam6hod</t>
  </si>
  <si>
    <t>sen1</t>
  </si>
  <si>
    <t>sen2</t>
  </si>
  <si>
    <t>sen2odh</t>
  </si>
  <si>
    <t>sen2h</t>
  </si>
  <si>
    <t>sen3od</t>
  </si>
  <si>
    <t>sen3odh</t>
  </si>
  <si>
    <t>sen3h</t>
  </si>
  <si>
    <t>sen4</t>
  </si>
  <si>
    <t>sen4od</t>
  </si>
  <si>
    <t>sen4odh</t>
  </si>
  <si>
    <t>sen4h</t>
  </si>
  <si>
    <t>sen5</t>
  </si>
  <si>
    <t>sen5od</t>
  </si>
  <si>
    <t>sen5odh</t>
  </si>
  <si>
    <t>sen5h</t>
  </si>
  <si>
    <t>tn1od1</t>
  </si>
  <si>
    <t>tn1od1h1</t>
  </si>
  <si>
    <t>tn1od1h2</t>
  </si>
  <si>
    <t>tn1od2h1</t>
  </si>
  <si>
    <t>tn1od2h2</t>
  </si>
  <si>
    <t>tn1h1</t>
  </si>
  <si>
    <t>tn1h2</t>
  </si>
  <si>
    <t>tn2</t>
  </si>
  <si>
    <t>tn2od1</t>
  </si>
  <si>
    <t>tn2od2</t>
  </si>
  <si>
    <t>tn2od1h1</t>
  </si>
  <si>
    <t>tn2od1h2</t>
  </si>
  <si>
    <t>tn2h2</t>
  </si>
  <si>
    <t>tn3</t>
  </si>
  <si>
    <t>tn3od1</t>
  </si>
  <si>
    <t>tn3od2</t>
  </si>
  <si>
    <t>tn3od1h1</t>
  </si>
  <si>
    <t>tn3od1h2</t>
  </si>
  <si>
    <t>tn3od2h1</t>
  </si>
  <si>
    <t>tn3h1</t>
  </si>
  <si>
    <t>tn3h2</t>
  </si>
  <si>
    <t>tn4</t>
  </si>
  <si>
    <t>tn4od1</t>
  </si>
  <si>
    <t>tn4od2</t>
  </si>
  <si>
    <t>tn4od1h1</t>
  </si>
  <si>
    <t>tn4od1h2</t>
  </si>
  <si>
    <t>tn4od2h1</t>
  </si>
  <si>
    <t>tn4od2h2</t>
  </si>
  <si>
    <t>tn4h1</t>
  </si>
  <si>
    <t>tn4h2</t>
  </si>
  <si>
    <t>tn5</t>
  </si>
  <si>
    <t>tn5od1</t>
  </si>
  <si>
    <t>tn5od2</t>
  </si>
  <si>
    <t>tn5od1h1</t>
  </si>
  <si>
    <t>tn5od1h2</t>
  </si>
  <si>
    <t>tn5od2h1</t>
  </si>
  <si>
    <t>tn5od2h2</t>
  </si>
  <si>
    <t>tn5h1</t>
  </si>
  <si>
    <t>tn5h2</t>
  </si>
  <si>
    <t>ess1</t>
  </si>
  <si>
    <t>ess1h</t>
  </si>
  <si>
    <t>ess2</t>
  </si>
  <si>
    <t>ess2h</t>
  </si>
  <si>
    <t>ess3</t>
  </si>
  <si>
    <t>ess3h</t>
  </si>
  <si>
    <t>alp1doa</t>
  </si>
  <si>
    <t>alp1h</t>
  </si>
  <si>
    <t>alp1doabe</t>
  </si>
  <si>
    <t>alp1doah</t>
  </si>
  <si>
    <t>alp1tt</t>
  </si>
  <si>
    <t>alp1beh</t>
  </si>
  <si>
    <t>alp2doa</t>
  </si>
  <si>
    <t>alp2be</t>
  </si>
  <si>
    <t>alp2h</t>
  </si>
  <si>
    <t>alp2doabe</t>
  </si>
  <si>
    <t>alp2doah</t>
  </si>
  <si>
    <t>alp2tt</t>
  </si>
  <si>
    <t>alp2beh</t>
  </si>
  <si>
    <t>alp3</t>
  </si>
  <si>
    <t>alp3doa</t>
  </si>
  <si>
    <t>alp3be</t>
  </si>
  <si>
    <t>alp3h</t>
  </si>
  <si>
    <t>alp3doabe</t>
  </si>
  <si>
    <t>alp3doah</t>
  </si>
  <si>
    <t>alp3tt</t>
  </si>
  <si>
    <t>alp3beh</t>
  </si>
  <si>
    <t>alp4</t>
  </si>
  <si>
    <t>alp4doa</t>
  </si>
  <si>
    <t>alp4be</t>
  </si>
  <si>
    <t>alp4h</t>
  </si>
  <si>
    <t>alp4doabe</t>
  </si>
  <si>
    <t>alp4doah</t>
  </si>
  <si>
    <t>alp4tt</t>
  </si>
  <si>
    <t>alp4beh</t>
  </si>
  <si>
    <t>alp5</t>
  </si>
  <si>
    <t>alp5doa</t>
  </si>
  <si>
    <t>alp5h</t>
  </si>
  <si>
    <t>alp5doabe</t>
  </si>
  <si>
    <t>alp5doah</t>
  </si>
  <si>
    <t>alp5tt</t>
  </si>
  <si>
    <t>alp5beh</t>
  </si>
  <si>
    <t>spi1</t>
  </si>
  <si>
    <t>spi1s</t>
  </si>
  <si>
    <t>spi2</t>
  </si>
  <si>
    <t>spi2s</t>
  </si>
  <si>
    <t>spi3</t>
  </si>
  <si>
    <t>spi3s</t>
  </si>
  <si>
    <t>spi4</t>
  </si>
  <si>
    <t>spi4s</t>
  </si>
  <si>
    <t>spi5s</t>
  </si>
  <si>
    <t>e1</t>
  </si>
  <si>
    <t>e1+</t>
  </si>
  <si>
    <t>e1++</t>
  </si>
  <si>
    <t>e2</t>
  </si>
  <si>
    <t>e2+</t>
  </si>
  <si>
    <t>e2++</t>
  </si>
  <si>
    <t>e3</t>
  </si>
  <si>
    <t>e3+</t>
  </si>
  <si>
    <t>e3++</t>
  </si>
  <si>
    <t>e4+</t>
  </si>
  <si>
    <t>e4++</t>
  </si>
  <si>
    <t>e5</t>
  </si>
  <si>
    <t>e5+</t>
  </si>
  <si>
    <t>e5++</t>
  </si>
  <si>
    <t>e6</t>
  </si>
  <si>
    <t>e6+</t>
  </si>
  <si>
    <t>e6++</t>
  </si>
  <si>
    <t>n1c</t>
  </si>
  <si>
    <t>n1me</t>
  </si>
  <si>
    <t>n1cme</t>
  </si>
  <si>
    <t>n2</t>
  </si>
  <si>
    <t>n2c</t>
  </si>
  <si>
    <t>n2me</t>
  </si>
  <si>
    <t>n2cme</t>
  </si>
  <si>
    <t>n3</t>
  </si>
  <si>
    <t>n3c</t>
  </si>
  <si>
    <t>n3me</t>
  </si>
  <si>
    <t>n3cme</t>
  </si>
  <si>
    <t>n4</t>
  </si>
  <si>
    <t>n4c</t>
  </si>
  <si>
    <t>n4me</t>
  </si>
  <si>
    <t>n4cme</t>
  </si>
  <si>
    <t>n5</t>
  </si>
  <si>
    <t>n5c</t>
  </si>
  <si>
    <t>n5me</t>
  </si>
  <si>
    <t>n5cme</t>
  </si>
  <si>
    <t>v1</t>
  </si>
  <si>
    <t>v4</t>
  </si>
  <si>
    <t>s1</t>
  </si>
  <si>
    <t>s2</t>
  </si>
  <si>
    <t>s3</t>
  </si>
  <si>
    <t>s4</t>
  </si>
  <si>
    <t>s5</t>
  </si>
  <si>
    <t>s7</t>
  </si>
  <si>
    <t>ch</t>
  </si>
  <si>
    <t>cess1a</t>
  </si>
  <si>
    <t>cess2</t>
  </si>
  <si>
    <t>cess2a</t>
  </si>
  <si>
    <t>cess2b</t>
  </si>
  <si>
    <t>cess2ab</t>
  </si>
  <si>
    <t>w1</t>
  </si>
  <si>
    <t>w1a</t>
  </si>
  <si>
    <t>w1b</t>
  </si>
  <si>
    <t>w1ab</t>
  </si>
  <si>
    <t>w2</t>
  </si>
  <si>
    <t>w2a</t>
  </si>
  <si>
    <t>w2b</t>
  </si>
  <si>
    <t>w2ab</t>
  </si>
  <si>
    <t>w3</t>
  </si>
  <si>
    <t>w3a</t>
  </si>
  <si>
    <t>w3b</t>
  </si>
  <si>
    <t>w3ab</t>
  </si>
  <si>
    <t>w4</t>
  </si>
  <si>
    <t>w4a</t>
  </si>
  <si>
    <t>w4b</t>
  </si>
  <si>
    <t>w4ab</t>
  </si>
  <si>
    <t>ph1</t>
  </si>
  <si>
    <t>ph2</t>
  </si>
  <si>
    <t>ph3</t>
  </si>
  <si>
    <t>ph4</t>
  </si>
  <si>
    <t>ph5</t>
  </si>
  <si>
    <t>ph6</t>
  </si>
  <si>
    <t>ph7</t>
  </si>
  <si>
    <t>slsen1</t>
  </si>
  <si>
    <t>slsen2</t>
  </si>
  <si>
    <t>slsen3</t>
  </si>
  <si>
    <t>slsen4</t>
  </si>
  <si>
    <t>slsen5</t>
  </si>
  <si>
    <t>slsen6</t>
  </si>
  <si>
    <t>sc3</t>
  </si>
  <si>
    <t>sc4</t>
  </si>
  <si>
    <t>sc5</t>
  </si>
  <si>
    <t>sc6</t>
  </si>
  <si>
    <t>eq-50100</t>
  </si>
  <si>
    <t>eq-50125</t>
  </si>
  <si>
    <t>eq-50150</t>
  </si>
  <si>
    <t>eq-50200</t>
  </si>
  <si>
    <t>eq+50100</t>
  </si>
  <si>
    <t>eq+50125</t>
  </si>
  <si>
    <t>eq+50150</t>
  </si>
  <si>
    <t>abro</t>
  </si>
  <si>
    <t>asil</t>
  </si>
  <si>
    <t>agol</t>
  </si>
  <si>
    <t>apla</t>
  </si>
  <si>
    <t>atn1</t>
  </si>
  <si>
    <t>atn3</t>
  </si>
  <si>
    <t>atn4</t>
  </si>
  <si>
    <t>atn5</t>
  </si>
  <si>
    <t>acsa</t>
  </si>
  <si>
    <t>acsb</t>
  </si>
  <si>
    <t>acsc</t>
  </si>
  <si>
    <t>smatn1</t>
  </si>
  <si>
    <t>smatn2</t>
  </si>
  <si>
    <t>smatn3</t>
  </si>
  <si>
    <t>smatn4</t>
  </si>
  <si>
    <t>ciptn1</t>
  </si>
  <si>
    <t>ciptn2</t>
  </si>
  <si>
    <t>ciptn3</t>
  </si>
  <si>
    <t>ciptn4</t>
  </si>
  <si>
    <t>ciptn1nr</t>
  </si>
  <si>
    <t>ciptn2nr</t>
  </si>
  <si>
    <t>ciptn3nr</t>
  </si>
  <si>
    <t>ciptn4nr</t>
  </si>
  <si>
    <t>aprmod1</t>
  </si>
  <si>
    <t>aprmod2</t>
  </si>
  <si>
    <t>aprmod3</t>
  </si>
  <si>
    <t>aprmod4</t>
  </si>
  <si>
    <t>aprmod5</t>
  </si>
  <si>
    <t>aprmod6</t>
  </si>
  <si>
    <t>aprmod7</t>
  </si>
  <si>
    <t>aprmod8</t>
  </si>
  <si>
    <t>aprmod9</t>
  </si>
  <si>
    <t>aprmod10</t>
  </si>
  <si>
    <t>aprmod11</t>
  </si>
  <si>
    <t>aprmod12</t>
  </si>
  <si>
    <t>aprani</t>
  </si>
  <si>
    <t>aprani+</t>
  </si>
  <si>
    <t>apranir1</t>
  </si>
  <si>
    <t>apranir2</t>
  </si>
  <si>
    <t>apranir3</t>
  </si>
  <si>
    <t>apranir4</t>
  </si>
  <si>
    <t>apranir5</t>
  </si>
  <si>
    <t>aprtpe1</t>
  </si>
  <si>
    <t>aprtpe2</t>
  </si>
  <si>
    <t>aprtpe3</t>
  </si>
  <si>
    <t>aprtpe4</t>
  </si>
  <si>
    <t>aprtpe5</t>
  </si>
  <si>
    <t>aprtper1</t>
  </si>
  <si>
    <t>aprtper2</t>
  </si>
  <si>
    <t>aprtper3</t>
  </si>
  <si>
    <t>aprtper4</t>
  </si>
  <si>
    <t>aprtper5</t>
  </si>
  <si>
    <t>cipani</t>
  </si>
  <si>
    <t>cipaniess</t>
  </si>
  <si>
    <t>cipanisec</t>
  </si>
  <si>
    <t>cipaniconf</t>
  </si>
  <si>
    <t>cipaniexcel</t>
  </si>
  <si>
    <t>cipani+</t>
  </si>
  <si>
    <t>cipani+ess</t>
  </si>
  <si>
    <t>cipani+sec</t>
  </si>
  <si>
    <t>cipani+conf</t>
  </si>
  <si>
    <t>cipani+excel</t>
  </si>
  <si>
    <t>cipess</t>
  </si>
  <si>
    <t>cipesssec</t>
  </si>
  <si>
    <t>cipessconf</t>
  </si>
  <si>
    <t>cipessexcel</t>
  </si>
  <si>
    <t>cipsecu</t>
  </si>
  <si>
    <t>cipsecuconf</t>
  </si>
  <si>
    <t>cipsecuexcel</t>
  </si>
  <si>
    <t>cipconf</t>
  </si>
  <si>
    <t>cipconfexcel</t>
  </si>
  <si>
    <t>cipexc</t>
  </si>
  <si>
    <t>cipexc+</t>
  </si>
  <si>
    <t>AlpColANI</t>
  </si>
  <si>
    <t>AlpColANIs</t>
  </si>
  <si>
    <t>AlpCol1</t>
  </si>
  <si>
    <t>AlpCol1s</t>
  </si>
  <si>
    <t>AlpCol2</t>
  </si>
  <si>
    <t>AlpCol2s</t>
  </si>
  <si>
    <t>AlpCol3</t>
  </si>
  <si>
    <t>AlpCol3s</t>
  </si>
  <si>
    <t>AlpCol4</t>
  </si>
  <si>
    <t>AlpCol4s</t>
  </si>
  <si>
    <t>AlpCol5</t>
  </si>
  <si>
    <t>AlpCol5s</t>
  </si>
  <si>
    <t>AlpColsen</t>
  </si>
  <si>
    <t>AlpCols1</t>
  </si>
  <si>
    <t>AlpCols2</t>
  </si>
  <si>
    <t>AlpCols3</t>
  </si>
  <si>
    <t>AlpColod1</t>
  </si>
  <si>
    <t>AlpColod2</t>
  </si>
  <si>
    <t>AlpColod3</t>
  </si>
  <si>
    <t>Abréviation</t>
  </si>
  <si>
    <t>APRIL Globale 2</t>
  </si>
  <si>
    <t>AXA-ASAF Famille 1</t>
  </si>
  <si>
    <t>AXA-ASAF Famille 2</t>
  </si>
  <si>
    <t>AXA-ASAF Famille 3</t>
  </si>
  <si>
    <t>AXA-ASAF Famille 4</t>
  </si>
  <si>
    <t>AXA-ASAF Famille 5</t>
  </si>
  <si>
    <t>AXA-ASAF Famille 6</t>
  </si>
  <si>
    <t>AXA-ASAF Seniors 1</t>
  </si>
  <si>
    <t>AXA-ASAF Seniors 2</t>
  </si>
  <si>
    <t>AXA-ASAF Seniors 3</t>
  </si>
  <si>
    <t>AXA-ASAF Seniors 4</t>
  </si>
  <si>
    <t>AXA-ASAF Seniors 5</t>
  </si>
  <si>
    <t>AXA-ASAF TNS 1</t>
  </si>
  <si>
    <t>AXA-ASAF TNS 2</t>
  </si>
  <si>
    <t>AXA-ASAF TNS 3</t>
  </si>
  <si>
    <t>AXA-ASAF TNS 4</t>
  </si>
  <si>
    <t>AXA-ASAF TNS 5</t>
  </si>
  <si>
    <t>AXA-ASAF Essentiel 1</t>
  </si>
  <si>
    <t>AXA-ASAF Essentiel 2</t>
  </si>
  <si>
    <t>AXA-ASAF Essentiel 3</t>
  </si>
  <si>
    <t>ALPTIS Plurielle Eco</t>
  </si>
  <si>
    <t>ALPTIS Plurielle 1</t>
  </si>
  <si>
    <t>ALPTIS Plurielle 2</t>
  </si>
  <si>
    <t>ALPTIS Plurielle 3</t>
  </si>
  <si>
    <t>ALPTIS Plurielle 4</t>
  </si>
  <si>
    <t>ALPTIS Plurielle 5</t>
  </si>
  <si>
    <t>ALPTIS SPI 1</t>
  </si>
  <si>
    <t>ALPTIS SPI 2</t>
  </si>
  <si>
    <t>ALPTIS SPI 3</t>
  </si>
  <si>
    <t>ALPTIS SPI 4</t>
  </si>
  <si>
    <t>ALPTIS SPI 5</t>
  </si>
  <si>
    <t>SWISSLIFE Pack Hospi 1</t>
  </si>
  <si>
    <t>SWISSLIFE Pack Hospi 2</t>
  </si>
  <si>
    <t>SWISSLIFE Pack Hospi 3</t>
  </si>
  <si>
    <t>SWISSLIFE Pack Hospi 4</t>
  </si>
  <si>
    <t>SWISSLIFE Pack Hospi 5</t>
  </si>
  <si>
    <t>SWISSLIFE Pack Hospi 6</t>
  </si>
  <si>
    <t>SWISSLIFE Pack Hospi 7</t>
  </si>
  <si>
    <t>SWISSLIFE Senior 1</t>
  </si>
  <si>
    <t>SWISSLIFE Senior 2</t>
  </si>
  <si>
    <t>SWISSLIFE Senior 3</t>
  </si>
  <si>
    <t>SWISSLIFE Senior 4</t>
  </si>
  <si>
    <t>SWISSLIFE Senior 5</t>
  </si>
  <si>
    <t>SWISSLIFE Senior 6</t>
  </si>
  <si>
    <t>SWISSLIFE Surcomplémentaire 3</t>
  </si>
  <si>
    <t>SWISSLIFE Surcomplémentaire 4</t>
  </si>
  <si>
    <t>SWISSLIFE Surcomplémentaire 5</t>
  </si>
  <si>
    <t>SWISSLIFE Surcomplémentaire 6</t>
  </si>
  <si>
    <t>APIVIA Equilibre 100</t>
  </si>
  <si>
    <t>APIVIA Equilibre 125</t>
  </si>
  <si>
    <t>APIVIA Equilibre 150</t>
  </si>
  <si>
    <t>APIVIA Equilibre 200</t>
  </si>
  <si>
    <t>APIVIA  Exclusive Bronze</t>
  </si>
  <si>
    <t>APIVIA  Exclusive Silver</t>
  </si>
  <si>
    <t>APIVIA  Exclusive Gold</t>
  </si>
  <si>
    <t>APIVIA  Exclusive Platine</t>
  </si>
  <si>
    <t>APIVIA  TNS 1</t>
  </si>
  <si>
    <t>APIVIA  TNS 2</t>
  </si>
  <si>
    <t>APIVIA  TNS 3</t>
  </si>
  <si>
    <t>APIVIA  TNS 4</t>
  </si>
  <si>
    <t>APIVIA  TNS 5</t>
  </si>
  <si>
    <t>APIVIA  ACS A</t>
  </si>
  <si>
    <t>APIVIA  ACS B</t>
  </si>
  <si>
    <t>APIVIA  ACS C</t>
  </si>
  <si>
    <t>APRIL - Globale Hospi</t>
  </si>
  <si>
    <t xml:space="preserve">APRIL - Globale Éco </t>
  </si>
  <si>
    <t>APRIL - Globale 1</t>
  </si>
  <si>
    <t>APRIL - Globale 3</t>
  </si>
  <si>
    <t>APRIL - Globale 4</t>
  </si>
  <si>
    <t>APRIL - Globale 5</t>
  </si>
  <si>
    <t>APRIL - Globale 6</t>
  </si>
  <si>
    <t>APRIL - Évolutive 1</t>
  </si>
  <si>
    <t>APRIL - Évolutive 2</t>
  </si>
  <si>
    <t>APRIL - Évolutive 2 Hospi</t>
  </si>
  <si>
    <t>APRIL - Évolutive 3</t>
  </si>
  <si>
    <t>APRIL - Évolutive 3 Hospi</t>
  </si>
  <si>
    <t>APRIL - Évolutive 4</t>
  </si>
  <si>
    <t>APRIL - Évolutive 4 Hospi</t>
  </si>
  <si>
    <t>APRIL - Évolutive 5</t>
  </si>
  <si>
    <t>APRIL - Évolutive 6</t>
  </si>
  <si>
    <t>APRIL - Santé Pro 1</t>
  </si>
  <si>
    <t>APRIL - Santé Pro 2</t>
  </si>
  <si>
    <t>APRIL - Santé Pro 3</t>
  </si>
  <si>
    <t>APRIL - Santé Pro 4</t>
  </si>
  <si>
    <t>APRIL - Santé Pro 5</t>
  </si>
  <si>
    <t>APRIL - Santé Pro 6</t>
  </si>
  <si>
    <t>APRIL - Santé Pro 7</t>
  </si>
  <si>
    <t>APRIL - Essentielle+ 1</t>
  </si>
  <si>
    <t>APRIL - Essentielle+ 2</t>
  </si>
  <si>
    <t>APRIL - Essentielle+ 3</t>
  </si>
  <si>
    <t>APRIL - Essentielle+ 4</t>
  </si>
  <si>
    <t>APRIL - Essentielle+ 5</t>
  </si>
  <si>
    <t>APRIL - Essentielle+ 6</t>
  </si>
  <si>
    <t>NÉOLIANE - Initial+ 1</t>
  </si>
  <si>
    <t>NÉOLIANE - Initial+ 2</t>
  </si>
  <si>
    <t>NÉOLIANE - Initial+ 3</t>
  </si>
  <si>
    <t>NÉOLIANE - Initial+ 4</t>
  </si>
  <si>
    <t>NÉOLIANE - Équilibre 1</t>
  </si>
  <si>
    <t>NÉOLIANE - Équilibre 2</t>
  </si>
  <si>
    <t>NÉOLIANE - Équilibre 3</t>
  </si>
  <si>
    <t>NÉOLIANE - Équilibre 4</t>
  </si>
  <si>
    <t>NÉOLIANE - Équilibre 5</t>
  </si>
  <si>
    <t>NÉOLIANE - Équilibre 6</t>
  </si>
  <si>
    <t>NÉOLIANE - Énergie 1</t>
  </si>
  <si>
    <t>NÉOLIANE - Énergie 2</t>
  </si>
  <si>
    <t>NÉOLIANE - Énergie 3</t>
  </si>
  <si>
    <t>NÉOLIANE - Énergie 4</t>
  </si>
  <si>
    <t>NÉOLIANE - Énergie 5</t>
  </si>
  <si>
    <t>NÉOLIANE - Vitalité 1</t>
  </si>
  <si>
    <t>NÉOLIANE - Vitalité 2</t>
  </si>
  <si>
    <t>NÉOLIANE - Vitalité 3</t>
  </si>
  <si>
    <t>NÉOLIANE - Vitalité 4</t>
  </si>
  <si>
    <t>NÉOLIANE - Sérénité 1</t>
  </si>
  <si>
    <t>NÉOLIANE - Sérénité 2</t>
  </si>
  <si>
    <t>NÉOLIANE - Sérénité 3</t>
  </si>
  <si>
    <t>NÉOLIANE - Sérénité 4</t>
  </si>
  <si>
    <t>NÉOLIANE - Sérénité 5</t>
  </si>
  <si>
    <t>NÉOLIANE - Sérénité 6</t>
  </si>
  <si>
    <t>NÉOLIANE - Sérénité 7</t>
  </si>
  <si>
    <t>CEGEMA - Hospi</t>
  </si>
  <si>
    <t>CEGEMA - Essentiel 1</t>
  </si>
  <si>
    <t>CEGEMA - Essentiel 2</t>
  </si>
  <si>
    <t>CEGEMA - W1</t>
  </si>
  <si>
    <t>CEGEMA - W2</t>
  </si>
  <si>
    <t>CEGEMA - W3</t>
  </si>
  <si>
    <t>CEGEMA - W4</t>
  </si>
  <si>
    <t>SMATIS - Sécurité</t>
  </si>
  <si>
    <t>SMATIS - Confort</t>
  </si>
  <si>
    <t>SMATIS - Renfort</t>
  </si>
  <si>
    <t>SMATIS - Optimum</t>
  </si>
  <si>
    <t xml:space="preserve">CIPRES TNS - Essentiel </t>
  </si>
  <si>
    <t>CIPRES TNS - Sécurité</t>
  </si>
  <si>
    <t>CIPRES TNS - Confort</t>
  </si>
  <si>
    <t>CIPRES TNS - Excellence</t>
  </si>
  <si>
    <t>CIPRES TNS - Essentiel (NR)</t>
  </si>
  <si>
    <t>CIPRES TNS - Sécurité (NR)</t>
  </si>
  <si>
    <t>CIPRES TNS - Confort (NR)</t>
  </si>
  <si>
    <t>CIPRES TNS - Excellence (NR)</t>
  </si>
  <si>
    <t>APRIL - Modulaire 1</t>
  </si>
  <si>
    <t>APRIL - Modulaire 2</t>
  </si>
  <si>
    <t>APRIL - Modulaire 3</t>
  </si>
  <si>
    <t>APRIL - Modulaire 4</t>
  </si>
  <si>
    <t>APRIL - Modulaire 5</t>
  </si>
  <si>
    <t>APRIL - Modulaire 6</t>
  </si>
  <si>
    <t>APRIL - Modulaire 7</t>
  </si>
  <si>
    <t>APRIL - Modulaire 8</t>
  </si>
  <si>
    <t>APRIL - Modulaire 9</t>
  </si>
  <si>
    <t>APRIL - Modulaire 10</t>
  </si>
  <si>
    <t>APRIL - Modulaire 11</t>
  </si>
  <si>
    <t>APRIL - Modulaire 12</t>
  </si>
  <si>
    <t>APRIL Renfort - Modulaire 1</t>
  </si>
  <si>
    <t>APRIL Renfort - Modulaire 2</t>
  </si>
  <si>
    <t>APRIL Renfort - Modulaire 3</t>
  </si>
  <si>
    <t>APRIL Renfort - Modulaire 4</t>
  </si>
  <si>
    <t>APRIL Renfort - Modulaire 5</t>
  </si>
  <si>
    <t>APRIL - ANI</t>
  </si>
  <si>
    <t>APRIL - ANI +</t>
  </si>
  <si>
    <t>APRIL Renfort - ANI 1</t>
  </si>
  <si>
    <t>APRIL Renfort - ANI 2</t>
  </si>
  <si>
    <t>APRIL Renfort - ANI 3</t>
  </si>
  <si>
    <t>APRIL Renfort - ANI 4</t>
  </si>
  <si>
    <t>APRIL Renfort - ANI 5</t>
  </si>
  <si>
    <t>APRIL - TPE 1</t>
  </si>
  <si>
    <t>APRIL - TPE 2</t>
  </si>
  <si>
    <t>APRIL - TPE 3</t>
  </si>
  <si>
    <t>APRIL - TPE 4</t>
  </si>
  <si>
    <t>APRIL - TPE 5</t>
  </si>
  <si>
    <t>APRIL TPE - Renfort 1</t>
  </si>
  <si>
    <t>APRIL TPE - Renfort 2</t>
  </si>
  <si>
    <t>APRIL TPE - Renfort 3</t>
  </si>
  <si>
    <t>APRIL TPE - Renfort 4</t>
  </si>
  <si>
    <t>APRIL TPE - Renfort 5</t>
  </si>
  <si>
    <t>CIPRES Collectif - ANI</t>
  </si>
  <si>
    <t>CIPRES Ani - Essentiel</t>
  </si>
  <si>
    <t>CIPRES Ani - Sécurité</t>
  </si>
  <si>
    <t>CIPRES Ani - Confort</t>
  </si>
  <si>
    <t>CIPRES Ani - Excellence</t>
  </si>
  <si>
    <t>CIPRES Collectif - ANI+</t>
  </si>
  <si>
    <t>CIPRES Ani+ - Essentiel</t>
  </si>
  <si>
    <t>CIPRES Ani+ - Sécurité</t>
  </si>
  <si>
    <t>CIPRES Ani+ - Confort</t>
  </si>
  <si>
    <t>CIPRES Ani+ - Excellence</t>
  </si>
  <si>
    <t xml:space="preserve">CIPRES Collectif - Essentiel </t>
  </si>
  <si>
    <t>CIPRES Essentiel - Sécurité</t>
  </si>
  <si>
    <t>CIPRES Essentiel - Confort</t>
  </si>
  <si>
    <t>CIPRES Essentiel - Excellence</t>
  </si>
  <si>
    <t xml:space="preserve">CIPRES Collectif - Sécurité </t>
  </si>
  <si>
    <t>CIPRES Sécurité - Confort</t>
  </si>
  <si>
    <t>CIPRES Sécurité - Excellence</t>
  </si>
  <si>
    <t>CIPRES Collectif - Confort</t>
  </si>
  <si>
    <t>CIPRES Confort - Excellence</t>
  </si>
  <si>
    <t xml:space="preserve">CIPRES Collectif - Excellence </t>
  </si>
  <si>
    <t>CIPRES - Excellence +</t>
  </si>
  <si>
    <t>ALPTIS - Niveau ANI</t>
  </si>
  <si>
    <t>ALPTIS - Niveau 1</t>
  </si>
  <si>
    <t>ALPTIS - Niveau 2</t>
  </si>
  <si>
    <t>ALPTIS - Niveau 3</t>
  </si>
  <si>
    <t>ALPTIS - Niveau 4</t>
  </si>
  <si>
    <t>ALPTIS - Niveau 5</t>
  </si>
  <si>
    <t>ALPTIS - Pack Sérenité</t>
  </si>
  <si>
    <t>ALPTIS - Renfort Soin 1</t>
  </si>
  <si>
    <t>ALPTIS - Renfort Soin 2</t>
  </si>
  <si>
    <t>ALPTIS - Renfort Soin 3</t>
  </si>
  <si>
    <t>ALPTIS - Renfort OD 1</t>
  </si>
  <si>
    <t>ALPTIS - Renfort OD 2</t>
  </si>
  <si>
    <t>ALPTIS - Renfort OD 3</t>
  </si>
  <si>
    <t xml:space="preserve">AUDIERNE </t>
  </si>
  <si>
    <t>ALBA</t>
  </si>
  <si>
    <t>agee7</t>
  </si>
  <si>
    <t>agee6</t>
  </si>
  <si>
    <t>Rappel m-3</t>
  </si>
  <si>
    <t>Marie-Christine</t>
  </si>
  <si>
    <t>Compagne Mme HOFFMANN</t>
  </si>
  <si>
    <t>marcel007@sfr.fr</t>
  </si>
  <si>
    <t>Hesitait avec SP April</t>
  </si>
  <si>
    <t>Graphiste</t>
  </si>
  <si>
    <t>9003A</t>
  </si>
  <si>
    <t>Aloulou</t>
  </si>
  <si>
    <t/>
  </si>
  <si>
    <t>Limite m-2</t>
  </si>
  <si>
    <t>Si Résil</t>
  </si>
  <si>
    <t>55MQ8377</t>
  </si>
  <si>
    <t>quent1.a@hotmail.fr</t>
  </si>
  <si>
    <t>Kinésithérapeute</t>
  </si>
  <si>
    <t>Quentin</t>
  </si>
  <si>
    <t>Titre</t>
  </si>
  <si>
    <t>Objet Mail</t>
  </si>
  <si>
    <t>Contenu Mail</t>
  </si>
  <si>
    <t>Philippe</t>
  </si>
  <si>
    <t>Oui + Surprimes</t>
  </si>
  <si>
    <t>CMU</t>
  </si>
  <si>
    <t>DateCréation</t>
  </si>
  <si>
    <t>Claude-Noelle</t>
  </si>
  <si>
    <t>claudenoelle@wanadoo.fr</t>
  </si>
  <si>
    <t>philippe-alba@orange.fr</t>
  </si>
  <si>
    <t>Joel</t>
  </si>
  <si>
    <t>claudette.barataud@hotmail.fr</t>
  </si>
  <si>
    <t>slr2</t>
  </si>
  <si>
    <t>slr6</t>
  </si>
  <si>
    <t>Samuel</t>
  </si>
  <si>
    <t>9400-15918</t>
  </si>
  <si>
    <t>ameliesam01@gmail.com</t>
  </si>
  <si>
    <t>Tel1</t>
  </si>
  <si>
    <t>Tel2</t>
  </si>
  <si>
    <t>Résilié - Groupe</t>
  </si>
  <si>
    <t>Résilié - ACS</t>
  </si>
  <si>
    <t>J+</t>
  </si>
  <si>
    <t>Date Signature</t>
  </si>
  <si>
    <t>Date de Naissance</t>
  </si>
  <si>
    <t>Ancienneté</t>
  </si>
  <si>
    <t>Échéance Actuelle</t>
  </si>
  <si>
    <t>Limite Actuelle</t>
  </si>
  <si>
    <t>Adultes(s)</t>
  </si>
  <si>
    <t>Enfants(s)</t>
  </si>
  <si>
    <t>Tarif 2016</t>
  </si>
  <si>
    <t>Tarif 2017</t>
  </si>
  <si>
    <t>Tarif 2018</t>
  </si>
  <si>
    <t>Tarif 2019</t>
  </si>
  <si>
    <t>Tarif 2020</t>
  </si>
  <si>
    <t>Anniversaire A1</t>
  </si>
  <si>
    <t>Anniversaire A2</t>
  </si>
  <si>
    <t>Régime A1</t>
  </si>
  <si>
    <t>Anniversaire E1</t>
  </si>
  <si>
    <t>Anniversaire E2</t>
  </si>
  <si>
    <t>Anniversaire E3</t>
  </si>
  <si>
    <t>Régime E1</t>
  </si>
  <si>
    <t>Régime E2</t>
  </si>
  <si>
    <t>Régime E3</t>
  </si>
  <si>
    <t>Anniversaire E4</t>
  </si>
  <si>
    <t>Régime E4</t>
  </si>
  <si>
    <t>Anniversaire E5</t>
  </si>
  <si>
    <t>Régime E5</t>
  </si>
  <si>
    <t>Anniversaire E6</t>
  </si>
  <si>
    <t>Régime E6</t>
  </si>
  <si>
    <t>Régime A2</t>
  </si>
  <si>
    <t>Objet Mail 
Étude N+1/N+2</t>
  </si>
  <si>
    <t>Contenu Mail 
Étude N+1/N+2</t>
  </si>
  <si>
    <t>% N-1</t>
  </si>
  <si>
    <t>% depuis Départ</t>
  </si>
  <si>
    <t>Validation Contrat</t>
  </si>
  <si>
    <t>Type de Résiliation</t>
  </si>
  <si>
    <t>Mutuelle Résiliée</t>
  </si>
  <si>
    <t>Téléphones Assurances</t>
  </si>
  <si>
    <t>Secretariat : 9h30-13h / 14h-18h</t>
  </si>
  <si>
    <t xml:space="preserve">
</t>
  </si>
  <si>
    <t>09 74 50 94 94</t>
  </si>
  <si>
    <t>04 91 13 30 90</t>
  </si>
  <si>
    <t>Service Client</t>
  </si>
  <si>
    <t>09 74 50 20 20</t>
  </si>
  <si>
    <t>Prestation</t>
  </si>
  <si>
    <t>04 72 36 16 30</t>
  </si>
  <si>
    <t>Carole</t>
  </si>
  <si>
    <t>06 79 47 01 06</t>
  </si>
  <si>
    <t>Brigitte</t>
  </si>
  <si>
    <t>06 83 83 94 74</t>
  </si>
  <si>
    <t>Prévoyance</t>
  </si>
  <si>
    <t>09 74 50 75 75</t>
  </si>
  <si>
    <t>Indemnisation</t>
  </si>
  <si>
    <t>04 26 29 20 39</t>
  </si>
  <si>
    <t>NCDEM16</t>
  </si>
  <si>
    <t>Thomas Roux</t>
  </si>
  <si>
    <t>06 73 63 79 81</t>
  </si>
  <si>
    <t>Partenaire</t>
  </si>
  <si>
    <t>05 46 99 40 01</t>
  </si>
  <si>
    <t>03 88 65 88 51</t>
  </si>
  <si>
    <t>Entreprise</t>
  </si>
  <si>
    <t>04 72 36 74 59</t>
  </si>
  <si>
    <t>José Sanchez</t>
  </si>
  <si>
    <t>04 69 73 27 65</t>
  </si>
  <si>
    <t>Pré-V.</t>
  </si>
  <si>
    <t>0 969 329 319</t>
  </si>
  <si>
    <t>04 26 29 36 61</t>
  </si>
  <si>
    <t>Après-V.</t>
  </si>
  <si>
    <t>0 969 327 317</t>
  </si>
  <si>
    <t>NR 1930</t>
  </si>
  <si>
    <t>04 89 22 83 65</t>
  </si>
  <si>
    <t>Aude</t>
  </si>
  <si>
    <t>07 86 80 37 50</t>
  </si>
  <si>
    <t>pour Clients</t>
  </si>
  <si>
    <t>04 92 17 53 58</t>
  </si>
  <si>
    <t>Mutua Gestion</t>
  </si>
  <si>
    <t>05 61 43 83 83</t>
  </si>
  <si>
    <r>
      <t>CEGEMA</t>
    </r>
    <r>
      <rPr>
        <b/>
        <sz val="1"/>
        <color theme="1"/>
        <rFont val="Calibri"/>
        <family val="2"/>
        <scheme val="minor"/>
      </rPr>
      <t/>
    </r>
  </si>
  <si>
    <t>DW5</t>
  </si>
  <si>
    <t>04 92 02 64 26</t>
  </si>
  <si>
    <t>Mickael Morabito</t>
  </si>
  <si>
    <t>06 18 74 62 86</t>
  </si>
  <si>
    <t xml:space="preserve">Santé </t>
  </si>
  <si>
    <t>0 825 317 317</t>
  </si>
  <si>
    <t>Serv. Interm,</t>
  </si>
  <si>
    <t>03 28 52 11 55</t>
  </si>
  <si>
    <r>
      <t>ASAF</t>
    </r>
    <r>
      <rPr>
        <b/>
        <sz val="2"/>
        <color theme="1"/>
        <rFont val="Calibri"/>
        <family val="2"/>
        <scheme val="minor"/>
      </rPr>
      <t/>
    </r>
  </si>
  <si>
    <t>8ZE</t>
  </si>
  <si>
    <t>04 89 88 36 46</t>
  </si>
  <si>
    <t>+ 6</t>
  </si>
  <si>
    <t>Région</t>
  </si>
  <si>
    <t>04 91 45 62 05</t>
  </si>
  <si>
    <t>Ludo DASNOY</t>
  </si>
  <si>
    <t>7 70 72 62 61</t>
  </si>
  <si>
    <t>Téléphones Utiles</t>
  </si>
  <si>
    <t>Téléphones Équipe</t>
  </si>
  <si>
    <t>SÉCURITÉ SOCIALE</t>
  </si>
  <si>
    <t>36 46</t>
  </si>
  <si>
    <t>Laurent</t>
  </si>
  <si>
    <r>
      <t xml:space="preserve">04 91 20 29 </t>
    </r>
    <r>
      <rPr>
        <b/>
        <sz val="11"/>
        <color theme="1"/>
        <rFont val="Calibri"/>
        <family val="2"/>
        <scheme val="minor"/>
      </rPr>
      <t>26</t>
    </r>
    <r>
      <rPr>
        <sz val="11"/>
        <color theme="1"/>
        <rFont val="Calibri"/>
        <family val="2"/>
        <scheme val="minor"/>
      </rPr>
      <t xml:space="preserve"> </t>
    </r>
  </si>
  <si>
    <t>36 48</t>
  </si>
  <si>
    <t>André</t>
  </si>
  <si>
    <r>
      <t xml:space="preserve">04 91 20 29 </t>
    </r>
    <r>
      <rPr>
        <b/>
        <sz val="11"/>
        <color theme="1"/>
        <rFont val="Calibri"/>
        <family val="2"/>
        <scheme val="minor"/>
      </rPr>
      <t>29</t>
    </r>
  </si>
  <si>
    <t>RAM</t>
  </si>
  <si>
    <t>0 811 012 012</t>
  </si>
  <si>
    <t>Gam</t>
  </si>
  <si>
    <r>
      <t xml:space="preserve">04 91 20 29 </t>
    </r>
    <r>
      <rPr>
        <b/>
        <sz val="11"/>
        <color theme="1"/>
        <rFont val="Calibri"/>
        <family val="2"/>
        <scheme val="minor"/>
      </rPr>
      <t>25</t>
    </r>
  </si>
  <si>
    <t>GO COURTAGE</t>
  </si>
  <si>
    <t>09 67 19 46 39</t>
  </si>
  <si>
    <t>Mehdi</t>
  </si>
  <si>
    <r>
      <t xml:space="preserve">04 91 20 29 </t>
    </r>
    <r>
      <rPr>
        <b/>
        <sz val="11"/>
        <color theme="1"/>
        <rFont val="Calibri"/>
        <family val="2"/>
        <scheme val="minor"/>
      </rPr>
      <t>30</t>
    </r>
  </si>
  <si>
    <t>GO COURTAGE - Olivier Matrant</t>
  </si>
  <si>
    <t>06 84 85 66 51</t>
  </si>
  <si>
    <t>Marcellin</t>
  </si>
  <si>
    <r>
      <t xml:space="preserve">04 91 20 29 </t>
    </r>
    <r>
      <rPr>
        <b/>
        <sz val="11"/>
        <color theme="1"/>
        <rFont val="Calibri"/>
        <family val="2"/>
        <scheme val="minor"/>
      </rPr>
      <t>21</t>
    </r>
  </si>
  <si>
    <t>SIMULASSURE - Romain Alleno</t>
  </si>
  <si>
    <t>06 59 93 10 85</t>
  </si>
  <si>
    <t>Infos Pratiques</t>
  </si>
  <si>
    <t>Kiplink</t>
  </si>
  <si>
    <t>04 72 90 10 70</t>
  </si>
  <si>
    <t>Alsace-Moselle</t>
  </si>
  <si>
    <t>57 - 67 - 68</t>
  </si>
  <si>
    <t>0 892 045 555</t>
  </si>
  <si>
    <t>PMSS</t>
  </si>
  <si>
    <t>01 76 62 82 12</t>
  </si>
  <si>
    <t>Gestion</t>
  </si>
  <si>
    <t xml:space="preserve">cEDLITO </t>
  </si>
  <si>
    <t>mATHIEU</t>
  </si>
  <si>
    <t>06/06/2017</t>
  </si>
  <si>
    <t>01/12/2016</t>
  </si>
  <si>
    <t>55.96</t>
  </si>
  <si>
    <t>2</t>
  </si>
  <si>
    <t>1</t>
  </si>
  <si>
    <t>Mutuelles</t>
  </si>
  <si>
    <t>slr1</t>
  </si>
  <si>
    <t>slr3</t>
  </si>
  <si>
    <t>slr4</t>
  </si>
  <si>
    <t>slr5</t>
  </si>
  <si>
    <t>APRIL
Globale Hospi</t>
  </si>
  <si>
    <t xml:space="preserve">APRIL
Globale Éco </t>
  </si>
  <si>
    <t>APRIL
Globale 1</t>
  </si>
  <si>
    <t>APRIL 
Globale 2</t>
  </si>
  <si>
    <t>APRIL
Globale 3</t>
  </si>
  <si>
    <t>APRIL
Globale 4</t>
  </si>
  <si>
    <t>APRIL
Globale 5</t>
  </si>
  <si>
    <t>APRIL
Globale 6</t>
  </si>
  <si>
    <t>APRIL
Évolutive 1</t>
  </si>
  <si>
    <t>APRIL
Évolutive 2</t>
  </si>
  <si>
    <t>APRIL
Évolutive 2 Hospi</t>
  </si>
  <si>
    <t>APRIL
Évolutive 3</t>
  </si>
  <si>
    <t>APRIL
Évolutive 3 Hospi</t>
  </si>
  <si>
    <t>APRIL
Évolutive 4</t>
  </si>
  <si>
    <t>APRIL
Évolutive 4 Hospi</t>
  </si>
  <si>
    <t>APRIL
Évolutive 5</t>
  </si>
  <si>
    <t>APRIL
Évolutive 6</t>
  </si>
  <si>
    <t>APRIL
Santé Pro 1</t>
  </si>
  <si>
    <t>APRIL
Santé Pro 2</t>
  </si>
  <si>
    <t>APRIL
Santé Pro 3</t>
  </si>
  <si>
    <t>APRIL
Santé Pro 4</t>
  </si>
  <si>
    <t>APRIL
Santé Pro 5</t>
  </si>
  <si>
    <t>APRIL
Santé Pro 6</t>
  </si>
  <si>
    <t>APRIL
Santé Pro 7</t>
  </si>
  <si>
    <t>APRIL
Essentielle+ 1</t>
  </si>
  <si>
    <t>APRIL
Essentielle+ 2</t>
  </si>
  <si>
    <t>APRIL
Essentielle+ 3</t>
  </si>
  <si>
    <t>APRIL
Essentielle+ 4</t>
  </si>
  <si>
    <t>APRIL
Essentielle+ 5</t>
  </si>
  <si>
    <t>APRIL
Essentielle+ 6</t>
  </si>
  <si>
    <t>AXA-ASAF 
Famille 1</t>
  </si>
  <si>
    <t>AXA-ASAF 
Famille 2</t>
  </si>
  <si>
    <t>AXA-ASAF 
Famille 3</t>
  </si>
  <si>
    <t>AXA-ASAF 
Famille 4</t>
  </si>
  <si>
    <t>AXA-ASAF 
Famille 5</t>
  </si>
  <si>
    <t>AXA-ASAF 
Famille 6</t>
  </si>
  <si>
    <t>AXA-ASAF 
Seniors 1</t>
  </si>
  <si>
    <t>AXA-ASAF 
Seniors 2</t>
  </si>
  <si>
    <t>AXA-ASAF 
Seniors 3</t>
  </si>
  <si>
    <t>AXA-ASAF 
Seniors 4</t>
  </si>
  <si>
    <t>AXA-ASAF 
Seniors 5</t>
  </si>
  <si>
    <t>AXA-ASAF 
TNS 1</t>
  </si>
  <si>
    <t>AXA-ASAF 
TNS 2</t>
  </si>
  <si>
    <t>AXA-ASAF 
TNS 3</t>
  </si>
  <si>
    <t>AXA-ASAF 
TNS 4</t>
  </si>
  <si>
    <t>AXA-ASAF 
TNS 5</t>
  </si>
  <si>
    <t>AXA-ASAF 
Essentiel 1</t>
  </si>
  <si>
    <t>AXA-ASAF 
Essentiel 2</t>
  </si>
  <si>
    <t>AXA-ASAF 
Essentiel 3</t>
  </si>
  <si>
    <t>ALPTIS 
Plurielle Eco</t>
  </si>
  <si>
    <t>ALPTIS 
Plurielle 1</t>
  </si>
  <si>
    <t>ALPTIS 
Plurielle 2</t>
  </si>
  <si>
    <t>ALPTIS 
Plurielle 3</t>
  </si>
  <si>
    <t>ALPTIS 
Plurielle 4</t>
  </si>
  <si>
    <t>ALPTIS 
Plurielle 5</t>
  </si>
  <si>
    <t>ALPTIS 
SPI 1</t>
  </si>
  <si>
    <t>ALPTIS 
SPI 2</t>
  </si>
  <si>
    <t>ALPTIS 
SPI 3</t>
  </si>
  <si>
    <t>ALPTIS 
SPI 4</t>
  </si>
  <si>
    <t>ALPTIS 
SPI 5</t>
  </si>
  <si>
    <t>NÉOLIANE
Initial+ 1</t>
  </si>
  <si>
    <t>NÉOLIANE
Initial+ 2</t>
  </si>
  <si>
    <t>NÉOLIANE
Initial+ 3</t>
  </si>
  <si>
    <t>NÉOLIANE
Initial+ 4</t>
  </si>
  <si>
    <t>NÉOLIANE
Équilibre 1</t>
  </si>
  <si>
    <t>NÉOLIANE
Équilibre 2</t>
  </si>
  <si>
    <t>NÉOLIANE
Équilibre 3</t>
  </si>
  <si>
    <t>NÉOLIANE
Équilibre 4</t>
  </si>
  <si>
    <t>NÉOLIANE
Équilibre 5</t>
  </si>
  <si>
    <t>NÉOLIANE
Équilibre 6</t>
  </si>
  <si>
    <t>NÉOLIANE
Énergie 1</t>
  </si>
  <si>
    <t>NÉOLIANE
Énergie 2</t>
  </si>
  <si>
    <t>NÉOLIANE
Énergie 3</t>
  </si>
  <si>
    <t>NÉOLIANE
Énergie 4</t>
  </si>
  <si>
    <t>NÉOLIANE
Énergie 5</t>
  </si>
  <si>
    <t>NÉOLIANE
Vitalité 1</t>
  </si>
  <si>
    <t>NÉOLIANE
Vitalité 2</t>
  </si>
  <si>
    <t>NÉOLIANE
Vitalité 3</t>
  </si>
  <si>
    <t>NÉOLIANE
Vitalité 4</t>
  </si>
  <si>
    <t>NÉOLIANE
Sérénité 1</t>
  </si>
  <si>
    <t>NÉOLIANE
Sérénité 2</t>
  </si>
  <si>
    <t>NÉOLIANE
Sérénité 3</t>
  </si>
  <si>
    <t>NÉOLIANE
Sérénité 4</t>
  </si>
  <si>
    <t>NÉOLIANE
Sérénité 5</t>
  </si>
  <si>
    <t>NÉOLIANE
Sérénité 6</t>
  </si>
  <si>
    <t>NÉOLIANE
Sérénité 7</t>
  </si>
  <si>
    <t>CEGEMA
Hospi</t>
  </si>
  <si>
    <t>CEGEMA
Essentiel 1</t>
  </si>
  <si>
    <t>CEGEMA
Essentiel 2</t>
  </si>
  <si>
    <t>CEGEMA
W1</t>
  </si>
  <si>
    <t>CEGEMA
W2</t>
  </si>
  <si>
    <t>CEGEMA
W3</t>
  </si>
  <si>
    <t>CEGEMA
W4</t>
  </si>
  <si>
    <t>SWISSLIFE 
Pack Hospi 1</t>
  </si>
  <si>
    <t>SWISSLIFE 
Pack Hospi 2</t>
  </si>
  <si>
    <t>SWISSLIFE 
Pack Hospi 3</t>
  </si>
  <si>
    <t>SWISSLIFE 
Pack Hospi 4</t>
  </si>
  <si>
    <t>SWISSLIFE 
Pack Hospi 5</t>
  </si>
  <si>
    <t>SWISSLIFE 
Pack Hospi 6</t>
  </si>
  <si>
    <t>SWISSLIFE 
Pack Hospi 7</t>
  </si>
  <si>
    <t>SWISSLIFE 
Senior 1</t>
  </si>
  <si>
    <t>SWISSLIFE 
Senior 2</t>
  </si>
  <si>
    <t>SWISSLIFE 
Senior 3</t>
  </si>
  <si>
    <t>SWISSLIFE 
Senior 4</t>
  </si>
  <si>
    <t>SWISSLIFE 
Senior 5</t>
  </si>
  <si>
    <t>SWISSLIFE 
Senior 6</t>
  </si>
  <si>
    <t>SWISSLIFE 
Surcomplémentaire 3</t>
  </si>
  <si>
    <t>SWISSLIFE 
Surcomplémentaire 4</t>
  </si>
  <si>
    <t>SWISSLIFE 
Surcomplémentaire 5</t>
  </si>
  <si>
    <t>SWISSLIFE 
Surcomplémentaire 6</t>
  </si>
  <si>
    <t>APIVIA 
Equilibre 100</t>
  </si>
  <si>
    <t>APIVIA 
Equilibre 125</t>
  </si>
  <si>
    <t>APIVIA 
Equilibre 150</t>
  </si>
  <si>
    <t>APIVIA 
Equilibre 200</t>
  </si>
  <si>
    <t>APIVIA  
Exclusive Bronze</t>
  </si>
  <si>
    <t>APIVIA  
Exclusive Silver</t>
  </si>
  <si>
    <t>APIVIA  
Exclusive Gold</t>
  </si>
  <si>
    <t>APIVIA  
Exclusive Platine</t>
  </si>
  <si>
    <t>APIVIA  
TNS 1</t>
  </si>
  <si>
    <t>APIVIA  
TNS 2</t>
  </si>
  <si>
    <t>APIVIA  
TNS 3</t>
  </si>
  <si>
    <t>APIVIA  
TNS 4</t>
  </si>
  <si>
    <t>APIVIA  
TNS 5</t>
  </si>
  <si>
    <t>APIVIA  
ACS A</t>
  </si>
  <si>
    <t>APIVIA  
ACS B</t>
  </si>
  <si>
    <t>APIVIA  
ACS C</t>
  </si>
  <si>
    <t>SMATIS
Sécurité</t>
  </si>
  <si>
    <t>SMATIS
Confort</t>
  </si>
  <si>
    <t>SMATIS
Renfort</t>
  </si>
  <si>
    <t>SMATIS
Optimum</t>
  </si>
  <si>
    <t xml:space="preserve">CIPRES TNS
Essentiel </t>
  </si>
  <si>
    <t>CIPRES TNS
Sécurité</t>
  </si>
  <si>
    <t>CIPRES TNS
Confort</t>
  </si>
  <si>
    <t>CIPRES TNS
Excellence</t>
  </si>
  <si>
    <t>CIPRES TNS
Essentiel (NR)</t>
  </si>
  <si>
    <t>CIPRES TNS
Sécurité (NR)</t>
  </si>
  <si>
    <t>CIPRES TNS
Confort (NR)</t>
  </si>
  <si>
    <t>CIPRES TNS
Excellence (NR)</t>
  </si>
  <si>
    <t>APRIL
Modulaire 1</t>
  </si>
  <si>
    <t>APRIL
Modulaire 2</t>
  </si>
  <si>
    <t>APRIL
Modulaire 3</t>
  </si>
  <si>
    <t>APRIL
Modulaire 4</t>
  </si>
  <si>
    <t>APRIL
Modulaire 5</t>
  </si>
  <si>
    <t>APRIL
Modulaire 6</t>
  </si>
  <si>
    <t>APRIL
Modulaire 7</t>
  </si>
  <si>
    <t>APRIL
Modulaire 8</t>
  </si>
  <si>
    <t>APRIL
Modulaire 9</t>
  </si>
  <si>
    <t>APRIL
Modulaire 10</t>
  </si>
  <si>
    <t>APRIL
Modulaire 11</t>
  </si>
  <si>
    <t>APRIL
Modulaire 12</t>
  </si>
  <si>
    <t>APRIL Renfort
Modulaire 1</t>
  </si>
  <si>
    <t>APRIL Renfort
Modulaire 2</t>
  </si>
  <si>
    <t>APRIL Renfort
Modulaire 3</t>
  </si>
  <si>
    <t>APRIL Renfort
Modulaire 4</t>
  </si>
  <si>
    <t>APRIL Renfort
Modulaire 5</t>
  </si>
  <si>
    <t>APRIL
ANI</t>
  </si>
  <si>
    <t>APRIL
ANI +</t>
  </si>
  <si>
    <t>APRIL Renfort
ANI 1</t>
  </si>
  <si>
    <t>APRIL Renfort
ANI 2</t>
  </si>
  <si>
    <t>APRIL Renfort
ANI 3</t>
  </si>
  <si>
    <t>APRIL Renfort
ANI 4</t>
  </si>
  <si>
    <t>APRIL Renfort
ANI 5</t>
  </si>
  <si>
    <t>APRIL
TPE 1</t>
  </si>
  <si>
    <t>APRIL
TPE 2</t>
  </si>
  <si>
    <t>APRIL
TPE 3</t>
  </si>
  <si>
    <t>APRIL
TPE 4</t>
  </si>
  <si>
    <t>APRIL
TPE 5</t>
  </si>
  <si>
    <t>APRIL TPE
Renfort 1</t>
  </si>
  <si>
    <t>APRIL TPE
Renfort 2</t>
  </si>
  <si>
    <t>APRIL TPE
Renfort 3</t>
  </si>
  <si>
    <t>APRIL TPE
Renfort 4</t>
  </si>
  <si>
    <t>APRIL TPE
Renfort 5</t>
  </si>
  <si>
    <t>CIPRES Collectif
ANI</t>
  </si>
  <si>
    <t>CIPRES Ani
Essentiel</t>
  </si>
  <si>
    <t>CIPRES Ani
Sécurité</t>
  </si>
  <si>
    <t>CIPRES Ani
Confort</t>
  </si>
  <si>
    <t>CIPRES Ani
Excellence</t>
  </si>
  <si>
    <t>CIPRES Collectif
ANI+</t>
  </si>
  <si>
    <t>CIPRES Ani+
Essentiel</t>
  </si>
  <si>
    <t>CIPRES Ani+
Sécurité</t>
  </si>
  <si>
    <t>CIPRES Ani+
Confort</t>
  </si>
  <si>
    <t>CIPRES Ani+
Excellence</t>
  </si>
  <si>
    <t xml:space="preserve">CIPRES Collectif
Essentiel </t>
  </si>
  <si>
    <t>CIPRES Essentiel
Sécurité</t>
  </si>
  <si>
    <t>CIPRES Essentiel
Confort</t>
  </si>
  <si>
    <t>CIPRES Essentiel
Excellence</t>
  </si>
  <si>
    <t xml:space="preserve">CIPRES Collectif
Sécurité </t>
  </si>
  <si>
    <t>CIPRES Sécurité
Confort</t>
  </si>
  <si>
    <t>CIPRES Sécurité
Excellence</t>
  </si>
  <si>
    <t>CIPRES Collectif
Confort</t>
  </si>
  <si>
    <t>CIPRES Confort
Excellence</t>
  </si>
  <si>
    <t xml:space="preserve">CIPRES Collectif
Excellence </t>
  </si>
  <si>
    <t>CIPRES
Excellence +</t>
  </si>
  <si>
    <t>ALPTIS
Niveau ANI</t>
  </si>
  <si>
    <t>ALPTIS
Niveau 1</t>
  </si>
  <si>
    <t>ALPTIS
Niveau 2</t>
  </si>
  <si>
    <t>ALPTIS
Niveau 3</t>
  </si>
  <si>
    <t>ALPTIS
Niveau 4</t>
  </si>
  <si>
    <t>ALPTIS
Niveau 5</t>
  </si>
  <si>
    <t>ALPTIS
Pack Sérenité</t>
  </si>
  <si>
    <t>ALPTIS
Renfort Soin 1</t>
  </si>
  <si>
    <t>ALPTIS
Renfort Soin 2</t>
  </si>
  <si>
    <t>ALPTIS
Renfort Soin 3</t>
  </si>
  <si>
    <t>ALPTIS
Renfort OD 1</t>
  </si>
  <si>
    <t>ALPTIS
Renfort OD 2</t>
  </si>
  <si>
    <t>ALPTIS
Renfort OD 3</t>
  </si>
  <si>
    <t>Prix/mois</t>
  </si>
  <si>
    <t>Hospitalisation</t>
  </si>
  <si>
    <t>Frais Réels</t>
  </si>
  <si>
    <t>Frais réels</t>
  </si>
  <si>
    <t>Hospitalisation non CAS</t>
  </si>
  <si>
    <t xml:space="preserve">2000/o </t>
  </si>
  <si>
    <t>Frais de Séjour</t>
  </si>
  <si>
    <t>100%</t>
  </si>
  <si>
    <t>120%</t>
  </si>
  <si>
    <t>140%</t>
  </si>
  <si>
    <t>165%</t>
  </si>
  <si>
    <t>190%</t>
  </si>
  <si>
    <t>215%</t>
  </si>
  <si>
    <t xml:space="preserve">125% </t>
  </si>
  <si>
    <t>150%</t>
  </si>
  <si>
    <t>200%</t>
  </si>
  <si>
    <t>125%</t>
  </si>
  <si>
    <t>225%</t>
  </si>
  <si>
    <t>250%</t>
  </si>
  <si>
    <t>300%</t>
  </si>
  <si>
    <t>350%</t>
  </si>
  <si>
    <t>400%</t>
  </si>
  <si>
    <t>175%</t>
  </si>
  <si>
    <t>450%</t>
  </si>
  <si>
    <t>Forfait Journalier</t>
  </si>
  <si>
    <t>Chambre Particulière</t>
  </si>
  <si>
    <t>70%</t>
  </si>
  <si>
    <t>275%</t>
  </si>
  <si>
    <t>375%</t>
  </si>
  <si>
    <t>130%</t>
  </si>
  <si>
    <t>180%</t>
  </si>
  <si>
    <t>500%</t>
  </si>
  <si>
    <t>150% + 100 €</t>
  </si>
  <si>
    <t>175% + 100 €</t>
  </si>
  <si>
    <t>200% + 100 €</t>
  </si>
  <si>
    <t>250% + 100 €</t>
  </si>
  <si>
    <t>100% + 100 €</t>
  </si>
  <si>
    <t>125% + 100 €</t>
  </si>
  <si>
    <t>300% + 100 €</t>
  </si>
  <si>
    <t>170%</t>
  </si>
  <si>
    <t>220%</t>
  </si>
  <si>
    <t>320%</t>
  </si>
  <si>
    <t>420%</t>
  </si>
  <si>
    <t>520%</t>
  </si>
  <si>
    <t>325%</t>
  </si>
  <si>
    <t>425%</t>
  </si>
  <si>
    <t>485%</t>
  </si>
  <si>
    <t>550%</t>
  </si>
  <si>
    <t>25%</t>
  </si>
  <si>
    <t>50%</t>
  </si>
  <si>
    <t>75%</t>
  </si>
  <si>
    <t>270%</t>
  </si>
  <si>
    <t>370%</t>
  </si>
  <si>
    <t>470%</t>
  </si>
  <si>
    <t>570%</t>
  </si>
  <si>
    <t>90%</t>
  </si>
  <si>
    <t>290%</t>
  </si>
  <si>
    <t>390%</t>
  </si>
  <si>
    <t>0%</t>
  </si>
  <si>
    <t>Orthodontie</t>
  </si>
  <si>
    <t>100% + 400 €</t>
  </si>
  <si>
    <t>422 €</t>
  </si>
  <si>
    <t>633 €</t>
  </si>
  <si>
    <t>845 €</t>
  </si>
  <si>
    <t>1 267 €</t>
  </si>
  <si>
    <t>160%</t>
  </si>
  <si>
    <t>240%</t>
  </si>
  <si>
    <t>Implant</t>
  </si>
  <si>
    <t>2 x 250 €</t>
  </si>
  <si>
    <t>2 x 300 €</t>
  </si>
  <si>
    <t>2 x 450 €</t>
  </si>
  <si>
    <t>2 x 600 €</t>
  </si>
  <si>
    <t>2 x 750 €</t>
  </si>
  <si>
    <t>0</t>
  </si>
  <si>
    <t>200 €</t>
  </si>
  <si>
    <t>275 €</t>
  </si>
  <si>
    <t>350 €</t>
  </si>
  <si>
    <t>425 €</t>
  </si>
  <si>
    <t>500 €</t>
  </si>
  <si>
    <t>575 €</t>
  </si>
  <si>
    <t>650 €</t>
  </si>
  <si>
    <t>725 €</t>
  </si>
  <si>
    <t>800 €</t>
  </si>
  <si>
    <t>875 €</t>
  </si>
  <si>
    <t>950 €</t>
  </si>
  <si>
    <t>1025 €</t>
  </si>
  <si>
    <t>175 €</t>
  </si>
  <si>
    <t>250 €</t>
  </si>
  <si>
    <t>325 €</t>
  </si>
  <si>
    <t>400 €</t>
  </si>
  <si>
    <t>Plafond</t>
  </si>
  <si>
    <t>illimité</t>
  </si>
  <si>
    <t>60%</t>
  </si>
  <si>
    <t>441 €</t>
  </si>
  <si>
    <t>539 €</t>
  </si>
  <si>
    <t>801 €</t>
  </si>
  <si>
    <t>826 €</t>
  </si>
  <si>
    <t>320 €</t>
  </si>
  <si>
    <t>360 €</t>
  </si>
  <si>
    <t>440 €</t>
  </si>
  <si>
    <t>480 €</t>
  </si>
  <si>
    <t>520 €</t>
  </si>
  <si>
    <t>560 €</t>
  </si>
  <si>
    <t>600 €</t>
  </si>
  <si>
    <t>640 €</t>
  </si>
  <si>
    <t>680 €</t>
  </si>
  <si>
    <t>720 €</t>
  </si>
  <si>
    <t>750 €</t>
  </si>
  <si>
    <t>212 €</t>
  </si>
  <si>
    <t>311 €</t>
  </si>
  <si>
    <t>Lentilles Remboursées</t>
  </si>
  <si>
    <t>100% + 20 €</t>
  </si>
  <si>
    <t>100% + 70 €</t>
  </si>
  <si>
    <t>100% + 120 €</t>
  </si>
  <si>
    <t>100% + 170 €</t>
  </si>
  <si>
    <t>100% + 200 €</t>
  </si>
  <si>
    <t>100% + 250 €</t>
  </si>
  <si>
    <t>100% + 220 €</t>
  </si>
  <si>
    <t>100% + 25 €</t>
  </si>
  <si>
    <t>100% + 75 €</t>
  </si>
  <si>
    <t>100% + 150 €</t>
  </si>
  <si>
    <t>100% + 225 €</t>
  </si>
  <si>
    <t>100% + 300 €</t>
  </si>
  <si>
    <t>100% + 350 €</t>
  </si>
  <si>
    <t>100% + 50 €</t>
  </si>
  <si>
    <t>100% + 125 €</t>
  </si>
  <si>
    <t>100% + 175 €</t>
  </si>
  <si>
    <t>100% + 10 €</t>
  </si>
  <si>
    <t>100% + 60 €</t>
  </si>
  <si>
    <t xml:space="preserve">100% </t>
  </si>
  <si>
    <t>100% + 40 €</t>
  </si>
  <si>
    <t>100% + 212 €</t>
  </si>
  <si>
    <t>100% + 262 €</t>
  </si>
  <si>
    <t>100% + 327 €</t>
  </si>
  <si>
    <t>100% + 376 €</t>
  </si>
  <si>
    <t>100% + 275 €</t>
  </si>
  <si>
    <t>100% + 325 €</t>
  </si>
  <si>
    <t>100% + 375 €</t>
  </si>
  <si>
    <t>100% + 80 €</t>
  </si>
  <si>
    <t>100% + 160 €</t>
  </si>
  <si>
    <t>100% + 187 €</t>
  </si>
  <si>
    <t>100% + 312 €</t>
  </si>
  <si>
    <t>100% + 114 €</t>
  </si>
  <si>
    <t>100% + 98 €</t>
  </si>
  <si>
    <t>100% + 147 €</t>
  </si>
  <si>
    <t>100% + 131 €</t>
  </si>
  <si>
    <t>100% + 82 €</t>
  </si>
  <si>
    <t>100% + 196 €</t>
  </si>
  <si>
    <t>100% + 245 €</t>
  </si>
  <si>
    <t>100% + 49 €</t>
  </si>
  <si>
    <t>100% + 163 €</t>
  </si>
  <si>
    <t>100% + 65 €</t>
  </si>
  <si>
    <t>Lentilles</t>
  </si>
  <si>
    <t>Sur Optique</t>
  </si>
  <si>
    <t>0 €</t>
  </si>
  <si>
    <t>40 €</t>
  </si>
  <si>
    <t>80 €</t>
  </si>
  <si>
    <t>120 €</t>
  </si>
  <si>
    <t>160 €</t>
  </si>
  <si>
    <t>Consultation</t>
  </si>
  <si>
    <t>Consultation non CAS</t>
  </si>
  <si>
    <t>110%</t>
  </si>
  <si>
    <t>Médicaments</t>
  </si>
  <si>
    <t>Part Sécurité Sociale</t>
  </si>
  <si>
    <t>Pas les Vignettes Oranges</t>
  </si>
  <si>
    <t>Toutes les Vignettes</t>
  </si>
  <si>
    <t>Uniquement Vignettes Blanches</t>
  </si>
  <si>
    <t>Médicaments
non-Remboursés</t>
  </si>
  <si>
    <t>25 €/pers.</t>
  </si>
  <si>
    <t>50 €/pers.</t>
  </si>
  <si>
    <t>75 €/pers.</t>
  </si>
  <si>
    <t>15 €/pers.</t>
  </si>
  <si>
    <t>30 €/pers.</t>
  </si>
  <si>
    <t>45 €/pers.</t>
  </si>
  <si>
    <t>55 €/pers.</t>
  </si>
  <si>
    <t>80 €/pers.</t>
  </si>
  <si>
    <t>100 €/pers.</t>
  </si>
  <si>
    <t>120 €/pers.</t>
  </si>
  <si>
    <t>150 €/pers.</t>
  </si>
  <si>
    <t>200 €/pers.</t>
  </si>
  <si>
    <t>250 €/pers.</t>
  </si>
  <si>
    <t>10 €/pers.</t>
  </si>
  <si>
    <t>20 €/pers.</t>
  </si>
  <si>
    <t>(sur Bien-Être)</t>
  </si>
  <si>
    <t>32 €/pers</t>
  </si>
  <si>
    <t>43 €/pers</t>
  </si>
  <si>
    <t>53 €/pers</t>
  </si>
  <si>
    <t>73 €/pers</t>
  </si>
  <si>
    <t>40 €/pers.</t>
  </si>
  <si>
    <t>50 €/pers</t>
  </si>
  <si>
    <t xml:space="preserve">Bien-Être </t>
  </si>
  <si>
    <t>125 €/pers.</t>
  </si>
  <si>
    <t>175 €/pers.</t>
  </si>
  <si>
    <t>60 €/pers.</t>
  </si>
  <si>
    <t>90 €/pers.</t>
  </si>
  <si>
    <t>300 €/pers.</t>
  </si>
  <si>
    <t>70 €/pers.</t>
  </si>
  <si>
    <t>160 €/pers.</t>
  </si>
  <si>
    <t>215 €/pers</t>
  </si>
  <si>
    <t>180 €/pers.</t>
  </si>
  <si>
    <t>210 €/pers</t>
  </si>
  <si>
    <t>105 €/pers</t>
  </si>
  <si>
    <t>135 €/pers</t>
  </si>
  <si>
    <t>140 €/pers.</t>
  </si>
  <si>
    <t>220 €/pers.</t>
  </si>
  <si>
    <t>240 €/pers.</t>
  </si>
  <si>
    <t>260 €/pers.</t>
  </si>
  <si>
    <t>280 €/pers.</t>
  </si>
  <si>
    <t>31 €/pers.</t>
  </si>
  <si>
    <t>62 €/pers.</t>
  </si>
  <si>
    <t>212 €/pers.</t>
  </si>
  <si>
    <t>310 €/pers.</t>
  </si>
  <si>
    <t>15 €/pers</t>
  </si>
  <si>
    <t>30 €/pers</t>
  </si>
  <si>
    <t>45 €/pers</t>
  </si>
  <si>
    <t>175 €/pers</t>
  </si>
  <si>
    <t>Cure Thermale</t>
  </si>
  <si>
    <t>100% + 550 €</t>
  </si>
  <si>
    <t>100% + 700 €</t>
  </si>
  <si>
    <t>200% + 200 €</t>
  </si>
  <si>
    <t>170% + 150 €</t>
  </si>
  <si>
    <t>220% + 200 €</t>
  </si>
  <si>
    <t>300% + 300 €</t>
  </si>
  <si>
    <t>400% + 400 €</t>
  </si>
  <si>
    <t>65%</t>
  </si>
  <si>
    <t>65% + 200 €</t>
  </si>
  <si>
    <t>100%+125 €</t>
  </si>
  <si>
    <t>100%+150 €</t>
  </si>
  <si>
    <t>100%+200 €</t>
  </si>
  <si>
    <t>100% + 106 €</t>
  </si>
  <si>
    <t>150% + 158 €</t>
  </si>
  <si>
    <t>200% + 211 €</t>
  </si>
  <si>
    <t>250% + 264 €</t>
  </si>
  <si>
    <t>70% + 327 €</t>
  </si>
  <si>
    <t>70% + 539 €</t>
  </si>
  <si>
    <t>70% + 752 €</t>
  </si>
  <si>
    <t>70% + 964 €</t>
  </si>
  <si>
    <t>70% + 400 €</t>
  </si>
  <si>
    <t>70% + 450 €</t>
  </si>
  <si>
    <t>70% + 500 €</t>
  </si>
  <si>
    <t>70% + 550 €</t>
  </si>
  <si>
    <t>70% + 600 €</t>
  </si>
  <si>
    <t>70% + 650 €</t>
  </si>
  <si>
    <t>70% + 700 €</t>
  </si>
  <si>
    <t>70% + 750 €</t>
  </si>
  <si>
    <t>70% + 800 €</t>
  </si>
  <si>
    <t>70% + 850 €</t>
  </si>
  <si>
    <t>70% + 900 €</t>
  </si>
  <si>
    <t>70% + 950 €</t>
  </si>
  <si>
    <t>50 €</t>
  </si>
  <si>
    <t>100 €</t>
  </si>
  <si>
    <t>150 €</t>
  </si>
  <si>
    <t>75 €</t>
  </si>
  <si>
    <t>225 €</t>
  </si>
  <si>
    <t>300 €</t>
  </si>
  <si>
    <t>375 €</t>
  </si>
  <si>
    <t>70% + 153 €</t>
  </si>
  <si>
    <t>70% + 306 €</t>
  </si>
  <si>
    <t>70% + 456 €</t>
  </si>
  <si>
    <t>70% + 610 €</t>
  </si>
  <si>
    <t>70% + 760 €</t>
  </si>
  <si>
    <t>70% + 212 €</t>
  </si>
  <si>
    <t>70% + 425 €</t>
  </si>
  <si>
    <t>70% + 637 €</t>
  </si>
  <si>
    <t>300% +30 €</t>
  </si>
  <si>
    <t>Auditif</t>
  </si>
  <si>
    <t>100% + 600 €</t>
  </si>
  <si>
    <t>100% + 800 €</t>
  </si>
  <si>
    <t>100% + 900 €</t>
  </si>
  <si>
    <t>100% + 1000 €</t>
  </si>
  <si>
    <t>100% + 1200 €</t>
  </si>
  <si>
    <t>100% + 450 €</t>
  </si>
  <si>
    <t>100% + 750 €</t>
  </si>
  <si>
    <t>100% + 1050 €</t>
  </si>
  <si>
    <t>280%</t>
  </si>
  <si>
    <t>380%</t>
  </si>
  <si>
    <t>125% + 150 €</t>
  </si>
  <si>
    <t>150% + 250 €</t>
  </si>
  <si>
    <t>200% + 300 €</t>
  </si>
  <si>
    <t>300% + 400 €</t>
  </si>
  <si>
    <t>150% + 300 €</t>
  </si>
  <si>
    <t>170% + 300 €</t>
  </si>
  <si>
    <t>100% + 158 €</t>
  </si>
  <si>
    <t>150% + 211 €</t>
  </si>
  <si>
    <t>200% + 264 €</t>
  </si>
  <si>
    <t>250% + 317 €</t>
  </si>
  <si>
    <t>260%</t>
  </si>
  <si>
    <t>360%</t>
  </si>
  <si>
    <t>460%</t>
  </si>
  <si>
    <t>560%</t>
  </si>
  <si>
    <t>Chambre Part.</t>
  </si>
  <si>
    <t>Vignettes</t>
  </si>
  <si>
    <t>FR76 4430 6000 5304 1481 3400 008</t>
  </si>
  <si>
    <t>1480335503017 43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</si>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</sst>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6" formatCode="#,##0\ &quot;€&quot;;[Red]\-#,##0\ &quot;€&quot;"/>
    <numFmt numFmtId="164" formatCode="#,##0\ &quot;€&quot;"/>
    <numFmt numFmtId="165" formatCode="#,##0.00\ &quot;€&quot;"/>
    <numFmt numFmtId="166" formatCode="0.0%"/>
    <numFmt numFmtId="167" formatCode="#,##0.0\ &quot;€&quot;"/>
    <numFmt numFmtId="168" formatCode="00000"/>
    <numFmt numFmtId="169" formatCode="0#&quot; &quot;##&quot; &quot;##&quot; &quot;##&quot; &quot;##"/>
    <numFmt numFmtId="170" formatCode="[$-40C]mmm\-yy;@"/>
  </numFmts>
  <fonts count="4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4"/>
      <color theme="1"/>
      <name val="Arial"/>
      <family val="2"/>
    </font>
    <font>
      <sz val="12"/>
      <color theme="4" tint="-0.499984740745262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1"/>
      <color theme="1"/>
      <name val="Arial"/>
      <family val="2"/>
    </font>
    <font>
      <b/>
      <sz val="8"/>
      <name val="Arial"/>
      <family val="2"/>
    </font>
    <font>
      <b/>
      <sz val="12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ADCF4"/>
        <bgColor indexed="64"/>
      </patternFill>
    </fill>
    <fill>
      <patternFill patternType="solid">
        <fgColor rgb="FFD6BBEB"/>
        <bgColor indexed="64"/>
      </patternFill>
    </fill>
    <fill>
      <patternFill patternType="solid">
        <fgColor rgb="FFFFC165"/>
        <bgColor indexed="64"/>
      </patternFill>
    </fill>
    <fill>
      <patternFill patternType="solid">
        <fgColor rgb="FFFFE0C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9D76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17B7B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E25E5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6BF9A"/>
        <bgColor indexed="64"/>
      </patternFill>
    </fill>
    <fill>
      <patternFill patternType="solid">
        <fgColor rgb="FFA2ECBB"/>
        <bgColor indexed="64"/>
      </patternFill>
    </fill>
    <fill>
      <patternFill patternType="solid">
        <fgColor theme="8" tint="0.59999389629810485"/>
        <bgColor indexed="64"/>
      </patternFill>
    </fill>
  </fills>
  <borders count="7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thin">
        <color theme="0" tint="-0.14999847407452621"/>
      </left>
      <right/>
      <top/>
      <bottom style="thin">
        <color indexed="64"/>
      </bottom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35">
    <xf numFmtId="0" fontId="0" fillId="0" borderId="0" xfId="0"/>
    <xf numFmtId="0" fontId="10" fillId="0" borderId="1" xfId="0" applyFont="1" applyBorder="1" applyAlignment="1">
      <alignment horizontal="center" vertical="center"/>
    </xf>
    <xf numFmtId="170" fontId="10" fillId="0" borderId="1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/>
    </xf>
    <xf numFmtId="165" fontId="10" fillId="3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14" fontId="10" fillId="2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49" fontId="10" fillId="0" borderId="1" xfId="0" applyNumberFormat="1" applyFont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70" fontId="6" fillId="0" borderId="1" xfId="0" applyNumberFormat="1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165" fontId="10" fillId="5" borderId="1" xfId="0" applyNumberFormat="1" applyFont="1" applyFill="1" applyBorder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164" fontId="0" fillId="0" borderId="0" xfId="0" applyNumberFormat="1" applyFont="1" applyAlignment="1" applyProtection="1">
      <alignment horizontal="center" vertical="center"/>
    </xf>
    <xf numFmtId="1" fontId="0" fillId="0" borderId="0" xfId="0" applyNumberFormat="1" applyFont="1" applyAlignment="1" applyProtection="1">
      <alignment horizontal="center" vertical="center"/>
    </xf>
    <xf numFmtId="165" fontId="0" fillId="0" borderId="0" xfId="0" applyNumberFormat="1" applyFont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center" vertical="center"/>
    </xf>
    <xf numFmtId="164" fontId="1" fillId="0" borderId="0" xfId="0" applyNumberFormat="1" applyFont="1" applyAlignment="1" applyProtection="1">
      <alignment horizontal="center" vertical="center"/>
    </xf>
    <xf numFmtId="1" fontId="2" fillId="22" borderId="38" xfId="0" applyNumberFormat="1" applyFont="1" applyFill="1" applyBorder="1" applyAlignment="1" applyProtection="1">
      <alignment horizontal="center" vertical="center"/>
    </xf>
    <xf numFmtId="0" fontId="2" fillId="17" borderId="38" xfId="0" applyFont="1" applyFill="1" applyBorder="1" applyAlignment="1" applyProtection="1">
      <alignment horizontal="center" vertical="center"/>
    </xf>
    <xf numFmtId="0" fontId="2" fillId="20" borderId="38" xfId="0" applyFont="1" applyFill="1" applyBorder="1" applyAlignment="1" applyProtection="1">
      <alignment horizontal="center" vertical="center"/>
    </xf>
    <xf numFmtId="165" fontId="2" fillId="8" borderId="38" xfId="0" applyNumberFormat="1" applyFont="1" applyFill="1" applyBorder="1" applyAlignment="1" applyProtection="1">
      <alignment horizontal="center" vertical="center"/>
    </xf>
    <xf numFmtId="165" fontId="2" fillId="17" borderId="38" xfId="0" applyNumberFormat="1" applyFont="1" applyFill="1" applyBorder="1" applyAlignment="1" applyProtection="1">
      <alignment horizontal="center" vertical="center"/>
    </xf>
    <xf numFmtId="165" fontId="2" fillId="20" borderId="38" xfId="0" applyNumberFormat="1" applyFont="1" applyFill="1" applyBorder="1" applyAlignment="1" applyProtection="1">
      <alignment horizontal="center" vertical="center"/>
    </xf>
    <xf numFmtId="165" fontId="2" fillId="5" borderId="38" xfId="0" applyNumberFormat="1" applyFont="1" applyFill="1" applyBorder="1" applyAlignment="1" applyProtection="1">
      <alignment horizontal="center" vertical="center"/>
    </xf>
    <xf numFmtId="0" fontId="2" fillId="5" borderId="38" xfId="0" applyFont="1" applyFill="1" applyBorder="1" applyAlignment="1" applyProtection="1">
      <alignment horizontal="center" vertical="center"/>
    </xf>
    <xf numFmtId="49" fontId="2" fillId="5" borderId="38" xfId="0" applyNumberFormat="1" applyFont="1" applyFill="1" applyBorder="1" applyAlignment="1" applyProtection="1">
      <alignment horizontal="center" vertical="center"/>
    </xf>
    <xf numFmtId="164" fontId="2" fillId="8" borderId="38" xfId="0" applyNumberFormat="1" applyFont="1" applyFill="1" applyBorder="1" applyAlignment="1" applyProtection="1">
      <alignment horizontal="center" vertical="center"/>
    </xf>
    <xf numFmtId="0" fontId="2" fillId="8" borderId="38" xfId="0" applyFont="1" applyFill="1" applyBorder="1" applyAlignment="1" applyProtection="1">
      <alignment horizontal="center" vertical="center"/>
    </xf>
    <xf numFmtId="0" fontId="3" fillId="17" borderId="38" xfId="0" applyFont="1" applyFill="1" applyBorder="1" applyAlignment="1" applyProtection="1">
      <alignment horizontal="center" vertical="center"/>
    </xf>
    <xf numFmtId="168" fontId="3" fillId="17" borderId="38" xfId="0" applyNumberFormat="1" applyFont="1" applyFill="1" applyBorder="1" applyAlignment="1" applyProtection="1">
      <alignment horizontal="center" vertical="center"/>
    </xf>
    <xf numFmtId="0" fontId="3" fillId="20" borderId="38" xfId="0" applyFont="1" applyFill="1" applyBorder="1" applyAlignment="1" applyProtection="1">
      <alignment horizontal="center" vertical="center"/>
    </xf>
    <xf numFmtId="0" fontId="3" fillId="5" borderId="38" xfId="0" applyFont="1" applyFill="1" applyBorder="1" applyAlignment="1" applyProtection="1">
      <alignment horizontal="center" vertical="center"/>
    </xf>
    <xf numFmtId="0" fontId="3" fillId="5" borderId="38" xfId="0" quotePrefix="1" applyFont="1" applyFill="1" applyBorder="1" applyAlignment="1" applyProtection="1">
      <alignment horizontal="center" vertical="center"/>
    </xf>
    <xf numFmtId="0" fontId="2" fillId="4" borderId="38" xfId="0" applyFont="1" applyFill="1" applyBorder="1" applyAlignment="1" applyProtection="1">
      <alignment horizontal="center" vertical="center"/>
    </xf>
    <xf numFmtId="169" fontId="3" fillId="17" borderId="38" xfId="0" applyNumberFormat="1" applyFont="1" applyFill="1" applyBorder="1" applyAlignment="1" applyProtection="1">
      <alignment horizontal="center" vertical="center"/>
    </xf>
    <xf numFmtId="49" fontId="3" fillId="17" borderId="38" xfId="0" applyNumberFormat="1" applyFont="1" applyFill="1" applyBorder="1" applyAlignment="1" applyProtection="1">
      <alignment horizontal="center" vertical="center"/>
    </xf>
    <xf numFmtId="0" fontId="2" fillId="22" borderId="38" xfId="0" applyFont="1" applyFill="1" applyBorder="1" applyAlignment="1" applyProtection="1">
      <alignment horizontal="center" vertical="center"/>
    </xf>
    <xf numFmtId="1" fontId="2" fillId="17" borderId="38" xfId="0" applyNumberFormat="1" applyFont="1" applyFill="1" applyBorder="1" applyAlignment="1" applyProtection="1">
      <alignment horizontal="center" vertical="center"/>
    </xf>
    <xf numFmtId="1" fontId="2" fillId="20" borderId="38" xfId="0" applyNumberFormat="1" applyFont="1" applyFill="1" applyBorder="1" applyAlignment="1" applyProtection="1">
      <alignment horizontal="center" vertical="center"/>
    </xf>
    <xf numFmtId="49" fontId="3" fillId="11" borderId="38" xfId="0" quotePrefix="1" applyNumberFormat="1" applyFont="1" applyFill="1" applyBorder="1" applyAlignment="1" applyProtection="1">
      <alignment horizontal="center" vertical="center"/>
    </xf>
    <xf numFmtId="164" fontId="16" fillId="5" borderId="38" xfId="0" applyNumberFormat="1" applyFont="1" applyFill="1" applyBorder="1" applyAlignment="1" applyProtection="1">
      <alignment horizontal="center" vertical="center"/>
    </xf>
    <xf numFmtId="0" fontId="13" fillId="21" borderId="38" xfId="0" applyFont="1" applyFill="1" applyBorder="1" applyAlignment="1" applyProtection="1">
      <alignment horizontal="center" vertical="center"/>
    </xf>
    <xf numFmtId="0" fontId="19" fillId="7" borderId="39" xfId="0" applyFont="1" applyFill="1" applyBorder="1" applyAlignment="1" applyProtection="1">
      <alignment horizontal="center" vertical="center"/>
    </xf>
    <xf numFmtId="49" fontId="19" fillId="7" borderId="39" xfId="0" applyNumberFormat="1" applyFont="1" applyFill="1" applyBorder="1" applyAlignment="1" applyProtection="1">
      <alignment horizontal="center" vertical="center"/>
    </xf>
    <xf numFmtId="0" fontId="19" fillId="7" borderId="41" xfId="0" applyFont="1" applyFill="1" applyBorder="1" applyAlignment="1" applyProtection="1">
      <alignment horizontal="center" vertical="center"/>
    </xf>
    <xf numFmtId="14" fontId="19" fillId="7" borderId="41" xfId="0" applyNumberFormat="1" applyFont="1" applyFill="1" applyBorder="1" applyAlignment="1" applyProtection="1">
      <alignment horizontal="center" vertical="center"/>
    </xf>
    <xf numFmtId="164" fontId="19" fillId="7" borderId="41" xfId="0" applyNumberFormat="1" applyFont="1" applyFill="1" applyBorder="1" applyAlignment="1" applyProtection="1">
      <alignment horizontal="center" vertical="center"/>
    </xf>
    <xf numFmtId="0" fontId="19" fillId="7" borderId="40" xfId="0" applyFont="1" applyFill="1" applyBorder="1" applyAlignment="1" applyProtection="1">
      <alignment horizontal="center" vertical="center"/>
    </xf>
    <xf numFmtId="0" fontId="0" fillId="18" borderId="38" xfId="0" applyFont="1" applyFill="1" applyBorder="1" applyAlignment="1" applyProtection="1">
      <alignment horizontal="center" vertical="center"/>
    </xf>
    <xf numFmtId="1" fontId="0" fillId="3" borderId="38" xfId="0" applyNumberFormat="1" applyFont="1" applyFill="1" applyBorder="1" applyAlignment="1" applyProtection="1">
      <alignment horizontal="center" vertical="center"/>
    </xf>
    <xf numFmtId="14" fontId="0" fillId="7" borderId="39" xfId="0" applyNumberFormat="1" applyFont="1" applyFill="1" applyBorder="1" applyAlignment="1" applyProtection="1">
      <alignment horizontal="center" vertical="center"/>
    </xf>
    <xf numFmtId="2" fontId="0" fillId="7" borderId="41" xfId="0" applyNumberFormat="1" applyFont="1" applyFill="1" applyBorder="1" applyAlignment="1" applyProtection="1">
      <alignment horizontal="center" vertical="center"/>
    </xf>
    <xf numFmtId="0" fontId="0" fillId="7" borderId="41" xfId="0" applyFont="1" applyFill="1" applyBorder="1" applyAlignment="1" applyProtection="1">
      <alignment horizontal="center" vertical="center"/>
    </xf>
    <xf numFmtId="0" fontId="19" fillId="7" borderId="0" xfId="0" applyFont="1" applyFill="1" applyBorder="1" applyAlignment="1" applyProtection="1">
      <alignment horizontal="center" vertical="center"/>
    </xf>
    <xf numFmtId="49" fontId="19" fillId="7" borderId="44" xfId="1" applyNumberFormat="1" applyFont="1" applyFill="1" applyBorder="1" applyAlignment="1" applyProtection="1">
      <alignment horizontal="center" vertical="center"/>
    </xf>
    <xf numFmtId="14" fontId="0" fillId="3" borderId="38" xfId="0" applyNumberFormat="1" applyFont="1" applyFill="1" applyBorder="1" applyAlignment="1" applyProtection="1">
      <alignment horizontal="center" vertical="center"/>
    </xf>
    <xf numFmtId="14" fontId="0" fillId="16" borderId="38" xfId="0" applyNumberFormat="1" applyFont="1" applyFill="1" applyBorder="1" applyAlignment="1" applyProtection="1">
      <alignment horizontal="center" vertical="center"/>
    </xf>
    <xf numFmtId="0" fontId="0" fillId="16" borderId="38" xfId="0" applyFont="1" applyFill="1" applyBorder="1" applyAlignment="1" applyProtection="1">
      <alignment horizontal="center" vertical="center"/>
    </xf>
    <xf numFmtId="14" fontId="0" fillId="18" borderId="38" xfId="0" applyNumberFormat="1" applyFont="1" applyFill="1" applyBorder="1" applyAlignment="1" applyProtection="1">
      <alignment horizontal="center" vertical="center"/>
    </xf>
    <xf numFmtId="165" fontId="0" fillId="11" borderId="38" xfId="0" applyNumberFormat="1" applyFont="1" applyFill="1" applyBorder="1" applyAlignment="1" applyProtection="1">
      <alignment horizontal="center" vertical="center"/>
    </xf>
    <xf numFmtId="165" fontId="0" fillId="16" borderId="38" xfId="0" applyNumberFormat="1" applyFont="1" applyFill="1" applyBorder="1" applyAlignment="1" applyProtection="1">
      <alignment horizontal="center" vertical="center"/>
    </xf>
    <xf numFmtId="0" fontId="0" fillId="3" borderId="38" xfId="0" applyNumberFormat="1" applyFont="1" applyFill="1" applyBorder="1" applyAlignment="1" applyProtection="1">
      <alignment horizontal="center" vertical="center"/>
    </xf>
    <xf numFmtId="164" fontId="0" fillId="3" borderId="38" xfId="0" applyNumberFormat="1" applyFont="1" applyFill="1" applyBorder="1" applyAlignment="1" applyProtection="1">
      <alignment horizontal="center" vertical="center"/>
    </xf>
    <xf numFmtId="2" fontId="0" fillId="17" borderId="38" xfId="0" applyNumberFormat="1" applyFont="1" applyFill="1" applyBorder="1" applyAlignment="1" applyProtection="1">
      <alignment horizontal="center" vertical="center"/>
    </xf>
    <xf numFmtId="167" fontId="0" fillId="3" borderId="38" xfId="0" applyNumberFormat="1" applyFont="1" applyFill="1" applyBorder="1" applyAlignment="1" applyProtection="1">
      <alignment horizontal="center" vertical="center"/>
    </xf>
    <xf numFmtId="14" fontId="0" fillId="17" borderId="38" xfId="0" applyNumberFormat="1" applyFont="1" applyFill="1" applyBorder="1" applyAlignment="1" applyProtection="1">
      <alignment horizontal="center" vertical="center"/>
    </xf>
    <xf numFmtId="2" fontId="0" fillId="3" borderId="38" xfId="0" applyNumberFormat="1" applyFont="1" applyFill="1" applyBorder="1" applyAlignment="1" applyProtection="1">
      <alignment horizontal="center" vertical="center"/>
    </xf>
    <xf numFmtId="166" fontId="9" fillId="3" borderId="38" xfId="0" applyNumberFormat="1" applyFont="1" applyFill="1" applyBorder="1" applyAlignment="1" applyProtection="1">
      <alignment horizontal="center" vertical="center"/>
    </xf>
    <xf numFmtId="10" fontId="9" fillId="3" borderId="38" xfId="0" applyNumberFormat="1" applyFont="1" applyFill="1" applyBorder="1" applyAlignment="1" applyProtection="1">
      <alignment horizontal="center" vertical="center"/>
    </xf>
    <xf numFmtId="0" fontId="8" fillId="16" borderId="38" xfId="0" applyFont="1" applyFill="1" applyBorder="1" applyAlignment="1" applyProtection="1">
      <alignment horizontal="center" vertical="center"/>
    </xf>
    <xf numFmtId="168" fontId="0" fillId="16" borderId="38" xfId="0" applyNumberFormat="1" applyFont="1" applyFill="1" applyBorder="1" applyAlignment="1" applyProtection="1">
      <alignment horizontal="center" vertical="center"/>
    </xf>
    <xf numFmtId="169" fontId="0" fillId="16" borderId="38" xfId="0" applyNumberFormat="1" applyFont="1" applyFill="1" applyBorder="1" applyAlignment="1" applyProtection="1">
      <alignment horizontal="center" vertical="center"/>
    </xf>
    <xf numFmtId="2" fontId="0" fillId="18" borderId="38" xfId="0" applyNumberFormat="1" applyFont="1" applyFill="1" applyBorder="1" applyAlignment="1" applyProtection="1">
      <alignment horizontal="center" vertical="center"/>
    </xf>
    <xf numFmtId="0" fontId="0" fillId="21" borderId="38" xfId="0" quotePrefix="1" applyFill="1" applyBorder="1" applyAlignment="1" applyProtection="1">
      <alignment horizontal="center" vertical="center"/>
    </xf>
    <xf numFmtId="14" fontId="0" fillId="23" borderId="38" xfId="0" applyNumberFormat="1" applyFont="1" applyFill="1" applyBorder="1" applyAlignment="1" applyProtection="1">
      <alignment horizontal="center" vertical="center"/>
    </xf>
    <xf numFmtId="1" fontId="19" fillId="7" borderId="41" xfId="0" applyNumberFormat="1" applyFont="1" applyFill="1" applyBorder="1" applyAlignment="1" applyProtection="1">
      <alignment horizontal="center" vertical="center"/>
    </xf>
    <xf numFmtId="167" fontId="17" fillId="3" borderId="38" xfId="0" applyNumberFormat="1" applyFont="1" applyFill="1" applyBorder="1" applyAlignment="1" applyProtection="1">
      <alignment horizontal="center" vertical="center"/>
    </xf>
    <xf numFmtId="167" fontId="1" fillId="17" borderId="38" xfId="0" applyNumberFormat="1" applyFont="1" applyFill="1" applyBorder="1" applyAlignment="1" applyProtection="1">
      <alignment horizontal="center" vertical="center"/>
    </xf>
    <xf numFmtId="0" fontId="0" fillId="7" borderId="38" xfId="0" applyFont="1" applyFill="1" applyBorder="1" applyAlignment="1" applyProtection="1">
      <alignment horizontal="center" vertical="center"/>
    </xf>
    <xf numFmtId="0" fontId="3" fillId="6" borderId="38" xfId="0" applyFont="1" applyFill="1" applyBorder="1" applyAlignment="1" applyProtection="1">
      <alignment horizontal="center" vertical="center"/>
    </xf>
    <xf numFmtId="0" fontId="7" fillId="16" borderId="38" xfId="1" applyFill="1" applyBorder="1" applyAlignment="1" applyProtection="1">
      <alignment horizontal="center" vertical="center"/>
    </xf>
    <xf numFmtId="49" fontId="0" fillId="16" borderId="38" xfId="1" applyNumberFormat="1" applyFont="1" applyFill="1" applyBorder="1" applyAlignment="1" applyProtection="1">
      <alignment horizontal="center" vertical="center"/>
    </xf>
    <xf numFmtId="0" fontId="0" fillId="7" borderId="42" xfId="0" applyFont="1" applyFill="1" applyBorder="1" applyAlignment="1" applyProtection="1">
      <alignment horizontal="center" vertical="center"/>
    </xf>
    <xf numFmtId="0" fontId="12" fillId="6" borderId="1" xfId="0" quotePrefix="1" applyFont="1" applyFill="1" applyBorder="1" applyAlignment="1" applyProtection="1">
      <alignment horizontal="center" vertical="center"/>
    </xf>
    <xf numFmtId="0" fontId="2" fillId="19" borderId="38" xfId="0" applyFont="1" applyFill="1" applyBorder="1" applyAlignment="1" applyProtection="1">
      <alignment horizontal="center" vertical="center"/>
    </xf>
    <xf numFmtId="165" fontId="2" fillId="9" borderId="38" xfId="0" applyNumberFormat="1" applyFont="1" applyFill="1" applyBorder="1" applyAlignment="1" applyProtection="1">
      <alignment horizontal="center" vertical="center"/>
    </xf>
    <xf numFmtId="165" fontId="0" fillId="20" borderId="38" xfId="0" applyNumberFormat="1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18" borderId="45" xfId="0" applyFont="1" applyFill="1" applyBorder="1" applyAlignment="1" applyProtection="1">
      <alignment horizontal="center" vertical="center"/>
    </xf>
    <xf numFmtId="0" fontId="0" fillId="18" borderId="42" xfId="0" applyFont="1" applyFill="1" applyBorder="1" applyAlignment="1" applyProtection="1">
      <alignment horizontal="center" vertical="center"/>
    </xf>
    <xf numFmtId="1" fontId="0" fillId="24" borderId="38" xfId="0" applyNumberFormat="1" applyFont="1" applyFill="1" applyBorder="1" applyAlignment="1" applyProtection="1">
      <alignment horizontal="center" vertical="center"/>
    </xf>
    <xf numFmtId="14" fontId="0" fillId="24" borderId="38" xfId="0" applyNumberFormat="1" applyFont="1" applyFill="1" applyBorder="1" applyAlignment="1" applyProtection="1">
      <alignment horizontal="center" vertical="center"/>
    </xf>
    <xf numFmtId="0" fontId="14" fillId="17" borderId="38" xfId="0" applyFont="1" applyFill="1" applyBorder="1" applyAlignment="1" applyProtection="1">
      <alignment horizontal="center" vertical="center"/>
    </xf>
    <xf numFmtId="167" fontId="1" fillId="17" borderId="1" xfId="0" applyNumberFormat="1" applyFont="1" applyFill="1" applyBorder="1" applyAlignment="1">
      <alignment horizontal="center" vertical="center"/>
    </xf>
    <xf numFmtId="1" fontId="2" fillId="24" borderId="38" xfId="0" applyNumberFormat="1" applyFont="1" applyFill="1" applyBorder="1" applyAlignment="1" applyProtection="1">
      <alignment horizontal="center" vertical="center"/>
    </xf>
    <xf numFmtId="0" fontId="3" fillId="11" borderId="38" xfId="0" applyFont="1" applyFill="1" applyBorder="1" applyAlignment="1" applyProtection="1">
      <alignment horizontal="center" vertical="center"/>
    </xf>
    <xf numFmtId="14" fontId="0" fillId="9" borderId="38" xfId="0" applyNumberFormat="1" applyFont="1" applyFill="1" applyBorder="1" applyAlignment="1" applyProtection="1">
      <alignment horizontal="center" vertical="center"/>
    </xf>
    <xf numFmtId="1" fontId="3" fillId="10" borderId="38" xfId="0" applyNumberFormat="1" applyFont="1" applyFill="1" applyBorder="1" applyAlignment="1" applyProtection="1">
      <alignment horizontal="center" vertical="center"/>
    </xf>
    <xf numFmtId="1" fontId="2" fillId="25" borderId="38" xfId="0" applyNumberFormat="1" applyFont="1" applyFill="1" applyBorder="1" applyAlignment="1" applyProtection="1">
      <alignment horizontal="center" vertical="center"/>
    </xf>
    <xf numFmtId="2" fontId="0" fillId="7" borderId="39" xfId="0" applyNumberFormat="1" applyFont="1" applyFill="1" applyBorder="1" applyAlignment="1" applyProtection="1">
      <alignment horizontal="center" vertical="center"/>
    </xf>
    <xf numFmtId="14" fontId="2" fillId="17" borderId="38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Alignment="1" applyProtection="1">
      <alignment horizontal="center" vertical="center"/>
    </xf>
    <xf numFmtId="0" fontId="0" fillId="26" borderId="1" xfId="0" applyFont="1" applyFill="1" applyBorder="1" applyAlignment="1">
      <alignment horizontal="center" vertical="center"/>
    </xf>
    <xf numFmtId="0" fontId="0" fillId="26" borderId="30" xfId="0" applyFont="1" applyFill="1" applyBorder="1" applyAlignment="1">
      <alignment horizontal="center" vertical="center"/>
    </xf>
    <xf numFmtId="0" fontId="0" fillId="16" borderId="38" xfId="1" applyNumberFormat="1" applyFont="1" applyFill="1" applyBorder="1" applyAlignment="1" applyProtection="1">
      <alignment horizontal="center" vertical="center"/>
    </xf>
    <xf numFmtId="165" fontId="0" fillId="17" borderId="38" xfId="0" applyNumberFormat="1" applyFont="1" applyFill="1" applyBorder="1" applyAlignment="1" applyProtection="1">
      <alignment horizontal="center" vertical="center"/>
    </xf>
    <xf numFmtId="165" fontId="0" fillId="25" borderId="38" xfId="0" applyNumberFormat="1" applyFont="1" applyFill="1" applyBorder="1" applyAlignment="1" applyProtection="1">
      <alignment horizontal="center" vertical="center"/>
    </xf>
    <xf numFmtId="0" fontId="0" fillId="7" borderId="38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28" borderId="16" xfId="0" applyFont="1" applyFill="1" applyBorder="1" applyAlignment="1">
      <alignment horizontal="center" vertical="center"/>
    </xf>
    <xf numFmtId="0" fontId="2" fillId="28" borderId="10" xfId="0" applyFont="1" applyFill="1" applyBorder="1" applyAlignment="1">
      <alignment horizontal="center" vertical="center"/>
    </xf>
    <xf numFmtId="0" fontId="2" fillId="28" borderId="17" xfId="0" applyFont="1" applyFill="1" applyBorder="1" applyAlignment="1">
      <alignment horizontal="center" vertical="center"/>
    </xf>
    <xf numFmtId="0" fontId="2" fillId="28" borderId="11" xfId="0" applyFont="1" applyFill="1" applyBorder="1" applyAlignment="1">
      <alignment horizontal="center" vertical="center"/>
    </xf>
    <xf numFmtId="0" fontId="2" fillId="28" borderId="18" xfId="0" applyFont="1" applyFill="1" applyBorder="1" applyAlignment="1">
      <alignment horizontal="center" vertical="center"/>
    </xf>
    <xf numFmtId="0" fontId="2" fillId="28" borderId="14" xfId="0" applyFont="1" applyFill="1" applyBorder="1" applyAlignment="1">
      <alignment horizontal="center" vertical="center"/>
    </xf>
    <xf numFmtId="0" fontId="2" fillId="28" borderId="34" xfId="0" applyFont="1" applyFill="1" applyBorder="1" applyAlignment="1">
      <alignment horizontal="center" vertical="center"/>
    </xf>
    <xf numFmtId="0" fontId="2" fillId="28" borderId="21" xfId="0" applyFont="1" applyFill="1" applyBorder="1" applyAlignment="1">
      <alignment horizontal="center" vertical="center"/>
    </xf>
    <xf numFmtId="0" fontId="2" fillId="12" borderId="31" xfId="0" applyFont="1" applyFill="1" applyBorder="1" applyAlignment="1">
      <alignment horizontal="center" vertical="center"/>
    </xf>
    <xf numFmtId="0" fontId="2" fillId="12" borderId="32" xfId="0" applyFont="1" applyFill="1" applyBorder="1" applyAlignment="1">
      <alignment horizontal="center" vertical="center"/>
    </xf>
    <xf numFmtId="0" fontId="2" fillId="12" borderId="15" xfId="0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2" fillId="32" borderId="31" xfId="0" applyFont="1" applyFill="1" applyBorder="1" applyAlignment="1">
      <alignment horizontal="center" vertical="center"/>
    </xf>
    <xf numFmtId="0" fontId="2" fillId="32" borderId="32" xfId="0" applyFont="1" applyFill="1" applyBorder="1" applyAlignment="1">
      <alignment horizontal="center" vertical="center"/>
    </xf>
    <xf numFmtId="0" fontId="2" fillId="32" borderId="16" xfId="0" applyFont="1" applyFill="1" applyBorder="1" applyAlignment="1">
      <alignment horizontal="center" vertical="center"/>
    </xf>
    <xf numFmtId="0" fontId="2" fillId="32" borderId="10" xfId="0" applyFont="1" applyFill="1" applyBorder="1" applyAlignment="1">
      <alignment horizontal="center" vertical="center"/>
    </xf>
    <xf numFmtId="0" fontId="2" fillId="32" borderId="17" xfId="0" applyFont="1" applyFill="1" applyBorder="1" applyAlignment="1">
      <alignment horizontal="center" vertical="center"/>
    </xf>
    <xf numFmtId="0" fontId="2" fillId="32" borderId="11" xfId="0" quotePrefix="1" applyFont="1" applyFill="1" applyBorder="1" applyAlignment="1">
      <alignment horizontal="center" vertical="center"/>
    </xf>
    <xf numFmtId="0" fontId="2" fillId="32" borderId="18" xfId="0" applyFont="1" applyFill="1" applyBorder="1" applyAlignment="1">
      <alignment horizontal="center" vertical="center"/>
    </xf>
    <xf numFmtId="0" fontId="2" fillId="32" borderId="14" xfId="0" applyFont="1" applyFill="1" applyBorder="1" applyAlignment="1">
      <alignment horizontal="center" vertical="center"/>
    </xf>
    <xf numFmtId="0" fontId="2" fillId="32" borderId="20" xfId="0" applyFont="1" applyFill="1" applyBorder="1" applyAlignment="1">
      <alignment horizontal="center" vertical="center"/>
    </xf>
    <xf numFmtId="0" fontId="2" fillId="32" borderId="36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12" borderId="17" xfId="0" applyFont="1" applyFill="1" applyBorder="1" applyAlignment="1">
      <alignment vertical="center"/>
    </xf>
    <xf numFmtId="0" fontId="2" fillId="12" borderId="11" xfId="0" applyFont="1" applyFill="1" applyBorder="1" applyAlignment="1">
      <alignment vertical="center"/>
    </xf>
    <xf numFmtId="0" fontId="2" fillId="12" borderId="18" xfId="0" applyFont="1" applyFill="1" applyBorder="1" applyAlignment="1">
      <alignment vertical="center"/>
    </xf>
    <xf numFmtId="0" fontId="2" fillId="12" borderId="14" xfId="0" applyFont="1" applyFill="1" applyBorder="1" applyAlignment="1">
      <alignment vertical="center"/>
    </xf>
    <xf numFmtId="0" fontId="2" fillId="9" borderId="16" xfId="0" applyFont="1" applyFill="1" applyBorder="1" applyAlignment="1">
      <alignment horizontal="center"/>
    </xf>
    <xf numFmtId="0" fontId="2" fillId="9" borderId="10" xfId="0" applyFont="1" applyFill="1" applyBorder="1" applyAlignment="1">
      <alignment horizontal="center"/>
    </xf>
    <xf numFmtId="0" fontId="2" fillId="9" borderId="18" xfId="0" applyFont="1" applyFill="1" applyBorder="1" applyAlignment="1">
      <alignment horizontal="center"/>
    </xf>
    <xf numFmtId="0" fontId="2" fillId="9" borderId="14" xfId="0" applyFont="1" applyFill="1" applyBorder="1" applyAlignment="1">
      <alignment horizontal="center"/>
    </xf>
    <xf numFmtId="0" fontId="2" fillId="30" borderId="16" xfId="0" applyFont="1" applyFill="1" applyBorder="1" applyAlignment="1">
      <alignment horizontal="center"/>
    </xf>
    <xf numFmtId="0" fontId="2" fillId="30" borderId="10" xfId="0" applyFont="1" applyFill="1" applyBorder="1" applyAlignment="1">
      <alignment horizontal="center"/>
    </xf>
    <xf numFmtId="0" fontId="2" fillId="30" borderId="18" xfId="0" applyFont="1" applyFill="1" applyBorder="1" applyAlignment="1">
      <alignment horizontal="center"/>
    </xf>
    <xf numFmtId="0" fontId="2" fillId="30" borderId="14" xfId="0" applyFont="1" applyFill="1" applyBorder="1" applyAlignment="1">
      <alignment horizontal="center"/>
    </xf>
    <xf numFmtId="0" fontId="2" fillId="29" borderId="31" xfId="0" applyFont="1" applyFill="1" applyBorder="1" applyAlignment="1">
      <alignment horizontal="center"/>
    </xf>
    <xf numFmtId="0" fontId="2" fillId="29" borderId="32" xfId="0" applyFont="1" applyFill="1" applyBorder="1" applyAlignment="1">
      <alignment horizontal="center"/>
    </xf>
    <xf numFmtId="0" fontId="2" fillId="29" borderId="20" xfId="0" applyFont="1" applyFill="1" applyBorder="1" applyAlignment="1">
      <alignment horizontal="center"/>
    </xf>
    <xf numFmtId="0" fontId="2" fillId="29" borderId="36" xfId="0" applyFont="1" applyFill="1" applyBorder="1" applyAlignment="1">
      <alignment horizontal="center"/>
    </xf>
    <xf numFmtId="0" fontId="2" fillId="31" borderId="16" xfId="0" applyFont="1" applyFill="1" applyBorder="1" applyAlignment="1">
      <alignment horizontal="center"/>
    </xf>
    <xf numFmtId="0" fontId="2" fillId="31" borderId="10" xfId="0" applyFont="1" applyFill="1" applyBorder="1" applyAlignment="1">
      <alignment horizontal="center"/>
    </xf>
    <xf numFmtId="0" fontId="2" fillId="31" borderId="17" xfId="0" applyFont="1" applyFill="1" applyBorder="1" applyAlignment="1">
      <alignment horizontal="center"/>
    </xf>
    <xf numFmtId="0" fontId="2" fillId="31" borderId="11" xfId="0" applyFont="1" applyFill="1" applyBorder="1" applyAlignment="1">
      <alignment horizontal="center"/>
    </xf>
    <xf numFmtId="0" fontId="2" fillId="31" borderId="18" xfId="0" applyFont="1" applyFill="1" applyBorder="1" applyAlignment="1">
      <alignment horizontal="center"/>
    </xf>
    <xf numFmtId="0" fontId="2" fillId="31" borderId="14" xfId="0" applyFont="1" applyFill="1" applyBorder="1" applyAlignment="1">
      <alignment horizontal="center"/>
    </xf>
    <xf numFmtId="0" fontId="2" fillId="33" borderId="16" xfId="0" applyFont="1" applyFill="1" applyBorder="1" applyAlignment="1">
      <alignment horizontal="center"/>
    </xf>
    <xf numFmtId="0" fontId="2" fillId="33" borderId="10" xfId="0" applyFont="1" applyFill="1" applyBorder="1" applyAlignment="1">
      <alignment horizontal="center"/>
    </xf>
    <xf numFmtId="0" fontId="2" fillId="33" borderId="17" xfId="0" applyFont="1" applyFill="1" applyBorder="1" applyAlignment="1">
      <alignment horizontal="center"/>
    </xf>
    <xf numFmtId="0" fontId="2" fillId="33" borderId="11" xfId="0" applyFont="1" applyFill="1" applyBorder="1" applyAlignment="1">
      <alignment horizontal="center"/>
    </xf>
    <xf numFmtId="0" fontId="2" fillId="33" borderId="18" xfId="0" applyFont="1" applyFill="1" applyBorder="1" applyAlignment="1">
      <alignment horizontal="center"/>
    </xf>
    <xf numFmtId="0" fontId="2" fillId="33" borderId="14" xfId="0" applyFont="1" applyFill="1" applyBorder="1" applyAlignment="1">
      <alignment horizontal="center"/>
    </xf>
    <xf numFmtId="0" fontId="12" fillId="0" borderId="1" xfId="0" quotePrefix="1" applyFont="1" applyFill="1" applyBorder="1" applyAlignment="1" applyProtection="1">
      <alignment horizontal="center" vertical="center"/>
    </xf>
    <xf numFmtId="0" fontId="23" fillId="0" borderId="0" xfId="0" applyFont="1" applyFill="1" applyAlignment="1" applyProtection="1">
      <alignment horizontal="center" vertical="center"/>
    </xf>
    <xf numFmtId="0" fontId="3" fillId="14" borderId="24" xfId="0" applyFont="1" applyFill="1" applyBorder="1" applyAlignment="1">
      <alignment horizontal="center" vertical="center" wrapText="1"/>
    </xf>
    <xf numFmtId="49" fontId="35" fillId="3" borderId="1" xfId="0" applyNumberFormat="1" applyFont="1" applyFill="1" applyBorder="1" applyAlignment="1" applyProtection="1">
      <alignment horizontal="center" vertical="center"/>
      <protection locked="0"/>
    </xf>
    <xf numFmtId="49" fontId="36" fillId="28" borderId="1" xfId="0" applyNumberFormat="1" applyFont="1" applyFill="1" applyBorder="1" applyAlignment="1" applyProtection="1">
      <alignment horizontal="center" vertical="center" wrapText="1"/>
      <protection locked="0"/>
    </xf>
    <xf numFmtId="49" fontId="36" fillId="28" borderId="24" xfId="0" applyNumberFormat="1" applyFont="1" applyFill="1" applyBorder="1" applyAlignment="1" applyProtection="1">
      <alignment horizontal="center" vertical="center" wrapText="1"/>
      <protection locked="0"/>
    </xf>
    <xf numFmtId="49" fontId="27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5" borderId="24" xfId="0" applyNumberFormat="1" applyFont="1" applyFill="1" applyBorder="1" applyAlignment="1" applyProtection="1">
      <alignment horizontal="center" vertical="center" wrapText="1"/>
      <protection locked="0"/>
    </xf>
    <xf numFmtId="49" fontId="36" fillId="34" borderId="1" xfId="0" applyNumberFormat="1" applyFont="1" applyFill="1" applyBorder="1" applyAlignment="1" applyProtection="1">
      <alignment horizontal="center" vertical="center" wrapText="1"/>
      <protection locked="0"/>
    </xf>
    <xf numFmtId="49" fontId="36" fillId="9" borderId="1" xfId="0" applyNumberFormat="1" applyFont="1" applyFill="1" applyBorder="1" applyAlignment="1" applyProtection="1">
      <alignment horizontal="center" vertical="center" wrapText="1"/>
      <protection locked="0"/>
    </xf>
    <xf numFmtId="49" fontId="36" fillId="35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36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10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37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12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38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39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9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40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41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42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4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49" fontId="36" fillId="34" borderId="24" xfId="0" applyNumberFormat="1" applyFont="1" applyFill="1" applyBorder="1" applyAlignment="1" applyProtection="1">
      <alignment horizontal="center" vertical="center" wrapText="1"/>
      <protection locked="0"/>
    </xf>
    <xf numFmtId="49" fontId="36" fillId="35" borderId="24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0" xfId="0" applyNumberFormat="1" applyAlignment="1">
      <alignment horizontal="center"/>
    </xf>
    <xf numFmtId="165" fontId="37" fillId="11" borderId="1" xfId="0" applyNumberFormat="1" applyFont="1" applyFill="1" applyBorder="1" applyAlignment="1" applyProtection="1">
      <alignment horizontal="center" vertical="center"/>
      <protection locked="0"/>
    </xf>
    <xf numFmtId="165" fontId="25" fillId="11" borderId="1" xfId="0" applyNumberFormat="1" applyFont="1" applyFill="1" applyBorder="1" applyAlignment="1" applyProtection="1">
      <alignment horizontal="center" vertical="center"/>
      <protection locked="0"/>
    </xf>
    <xf numFmtId="9" fontId="2" fillId="44" borderId="1" xfId="0" applyNumberFormat="1" applyFont="1" applyFill="1" applyBorder="1" applyAlignment="1" applyProtection="1">
      <alignment horizontal="center" vertical="center" wrapText="1"/>
      <protection locked="0"/>
    </xf>
    <xf numFmtId="9" fontId="0" fillId="0" borderId="1" xfId="0" applyNumberFormat="1" applyFont="1" applyBorder="1" applyAlignment="1" applyProtection="1">
      <alignment horizontal="center" vertical="center" wrapText="1"/>
      <protection locked="0"/>
    </xf>
    <xf numFmtId="49" fontId="0" fillId="0" borderId="1" xfId="0" applyNumberFormat="1" applyFont="1" applyBorder="1" applyAlignment="1" applyProtection="1">
      <alignment horizontal="center" vertical="center" wrapText="1"/>
      <protection locked="0"/>
    </xf>
    <xf numFmtId="49" fontId="2" fillId="44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0" xfId="0" applyNumberFormat="1"/>
    <xf numFmtId="164" fontId="2" fillId="44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ont="1" applyBorder="1" applyAlignment="1" applyProtection="1">
      <alignment horizontal="center" vertical="center" wrapText="1"/>
      <protection locked="0"/>
    </xf>
    <xf numFmtId="164" fontId="0" fillId="7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0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7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20" borderId="1" xfId="0" applyNumberFormat="1" applyFont="1" applyFill="1" applyBorder="1" applyAlignment="1" applyProtection="1">
      <alignment horizontal="center" vertical="center" wrapText="1"/>
      <protection locked="0"/>
    </xf>
    <xf numFmtId="6" fontId="0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35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" xfId="0" quotePrefix="1" applyNumberFormat="1" applyFont="1" applyBorder="1" applyAlignment="1" applyProtection="1">
      <alignment horizontal="center" vertical="center" wrapText="1"/>
      <protection locked="0"/>
    </xf>
    <xf numFmtId="164" fontId="0" fillId="0" borderId="0" xfId="0" applyNumberFormat="1"/>
    <xf numFmtId="49" fontId="2" fillId="35" borderId="1" xfId="0" applyNumberFormat="1" applyFont="1" applyFill="1" applyBorder="1" applyAlignment="1" applyProtection="1">
      <alignment horizontal="center" vertical="center" wrapText="1"/>
      <protection locked="0"/>
    </xf>
    <xf numFmtId="9" fontId="2" fillId="45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45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46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47" borderId="1" xfId="0" applyNumberFormat="1" applyFont="1" applyFill="1" applyBorder="1" applyAlignment="1" applyProtection="1">
      <alignment horizontal="center" vertical="center" wrapText="1"/>
      <protection locked="0"/>
    </xf>
    <xf numFmtId="0" fontId="20" fillId="18" borderId="59" xfId="0" applyFont="1" applyFill="1" applyBorder="1" applyAlignment="1" applyProtection="1">
      <alignment horizontal="center" vertical="center" wrapText="1"/>
    </xf>
    <xf numFmtId="0" fontId="30" fillId="18" borderId="15" xfId="0" applyFont="1" applyFill="1" applyBorder="1" applyAlignment="1" applyProtection="1">
      <alignment horizontal="center" vertical="center" wrapText="1"/>
    </xf>
    <xf numFmtId="0" fontId="30" fillId="19" borderId="6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 applyProtection="1">
      <alignment horizontal="center" vertical="center" wrapText="1"/>
    </xf>
    <xf numFmtId="0" fontId="5" fillId="14" borderId="6" xfId="0" applyFont="1" applyFill="1" applyBorder="1" applyAlignment="1" applyProtection="1">
      <alignment horizontal="center" vertical="center" wrapText="1"/>
    </xf>
    <xf numFmtId="0" fontId="10" fillId="7" borderId="0" xfId="0" applyFont="1" applyFill="1" applyAlignment="1">
      <alignment wrapText="1"/>
    </xf>
    <xf numFmtId="164" fontId="4" fillId="5" borderId="15" xfId="0" applyNumberFormat="1" applyFont="1" applyFill="1" applyBorder="1" applyAlignment="1" applyProtection="1">
      <alignment horizontal="center" vertical="center" wrapText="1"/>
    </xf>
    <xf numFmtId="167" fontId="4" fillId="11" borderId="6" xfId="0" applyNumberFormat="1" applyFont="1" applyFill="1" applyBorder="1" applyAlignment="1" applyProtection="1">
      <alignment horizontal="center" vertical="center" wrapText="1"/>
    </xf>
    <xf numFmtId="0" fontId="3" fillId="14" borderId="15" xfId="0" applyFont="1" applyFill="1" applyBorder="1" applyAlignment="1" applyProtection="1">
      <alignment horizontal="center" vertical="center" wrapText="1"/>
    </xf>
    <xf numFmtId="0" fontId="18" fillId="14" borderId="6" xfId="0" applyFont="1" applyFill="1" applyBorder="1" applyAlignment="1" applyProtection="1">
      <alignment horizontal="center" vertical="center" wrapText="1"/>
    </xf>
    <xf numFmtId="0" fontId="5" fillId="3" borderId="51" xfId="0" applyFont="1" applyFill="1" applyBorder="1" applyAlignment="1" applyProtection="1">
      <alignment horizontal="center" vertical="center" wrapText="1"/>
    </xf>
    <xf numFmtId="0" fontId="10" fillId="7" borderId="0" xfId="0" applyFont="1" applyFill="1" applyAlignment="1">
      <alignment horizontal="center" vertical="center" wrapText="1"/>
    </xf>
    <xf numFmtId="0" fontId="3" fillId="14" borderId="16" xfId="0" applyFont="1" applyFill="1" applyBorder="1" applyAlignment="1" applyProtection="1">
      <alignment horizontal="center" vertical="center" wrapText="1"/>
    </xf>
    <xf numFmtId="0" fontId="2" fillId="18" borderId="10" xfId="0" applyFont="1" applyFill="1" applyBorder="1" applyAlignment="1" applyProtection="1">
      <alignment horizontal="center" vertical="center" wrapText="1"/>
    </xf>
    <xf numFmtId="165" fontId="3" fillId="14" borderId="8" xfId="0" applyNumberFormat="1" applyFont="1" applyFill="1" applyBorder="1" applyAlignment="1" applyProtection="1">
      <alignment horizontal="center" vertical="center" wrapText="1"/>
    </xf>
    <xf numFmtId="0" fontId="3" fillId="14" borderId="18" xfId="0" applyFont="1" applyFill="1" applyBorder="1" applyAlignment="1" applyProtection="1">
      <alignment horizontal="center" vertical="center" wrapText="1"/>
    </xf>
    <xf numFmtId="0" fontId="3" fillId="14" borderId="26" xfId="0" applyFont="1" applyFill="1" applyBorder="1" applyAlignment="1" applyProtection="1">
      <alignment horizontal="center" vertical="center" wrapText="1"/>
    </xf>
    <xf numFmtId="0" fontId="5" fillId="18" borderId="27" xfId="0" applyFont="1" applyFill="1" applyBorder="1" applyAlignment="1" applyProtection="1">
      <alignment horizontal="center" vertical="center" wrapText="1"/>
    </xf>
    <xf numFmtId="14" fontId="5" fillId="20" borderId="7" xfId="0" applyNumberFormat="1" applyFont="1" applyFill="1" applyBorder="1" applyAlignment="1" applyProtection="1">
      <alignment horizontal="center" vertical="center" wrapText="1"/>
    </xf>
    <xf numFmtId="0" fontId="3" fillId="14" borderId="17" xfId="0" applyFont="1" applyFill="1" applyBorder="1" applyAlignment="1" applyProtection="1">
      <alignment horizontal="center" vertical="center" wrapText="1"/>
    </xf>
    <xf numFmtId="0" fontId="3" fillId="14" borderId="20" xfId="0" applyFont="1" applyFill="1" applyBorder="1" applyAlignment="1" applyProtection="1">
      <alignment horizontal="center" vertical="center" wrapText="1"/>
    </xf>
    <xf numFmtId="0" fontId="20" fillId="7" borderId="10" xfId="0" applyFont="1" applyFill="1" applyBorder="1" applyAlignment="1" applyProtection="1">
      <alignment horizontal="center" vertical="center" wrapText="1"/>
    </xf>
    <xf numFmtId="0" fontId="3" fillId="14" borderId="65" xfId="0" applyFont="1" applyFill="1" applyBorder="1" applyAlignment="1" applyProtection="1">
      <alignment horizontal="center" vertical="center" wrapText="1"/>
    </xf>
    <xf numFmtId="0" fontId="3" fillId="14" borderId="28" xfId="0" applyFont="1" applyFill="1" applyBorder="1" applyAlignment="1" applyProtection="1">
      <alignment horizontal="center" vertical="center" wrapText="1"/>
    </xf>
    <xf numFmtId="165" fontId="3" fillId="14" borderId="56" xfId="0" applyNumberFormat="1" applyFont="1" applyFill="1" applyBorder="1" applyAlignment="1" applyProtection="1">
      <alignment horizontal="center" vertical="center" wrapText="1"/>
    </xf>
    <xf numFmtId="165" fontId="32" fillId="7" borderId="36" xfId="0" applyNumberFormat="1" applyFont="1" applyFill="1" applyBorder="1" applyAlignment="1" applyProtection="1">
      <alignment horizontal="center" vertical="center" wrapText="1"/>
    </xf>
    <xf numFmtId="0" fontId="3" fillId="25" borderId="43" xfId="0" applyFont="1" applyFill="1" applyBorder="1" applyAlignment="1" applyProtection="1">
      <alignment horizontal="center" vertical="center" wrapText="1"/>
    </xf>
    <xf numFmtId="169" fontId="3" fillId="14" borderId="16" xfId="0" applyNumberFormat="1" applyFont="1" applyFill="1" applyBorder="1" applyAlignment="1" applyProtection="1">
      <alignment horizontal="center" vertical="center" wrapText="1"/>
    </xf>
    <xf numFmtId="165" fontId="3" fillId="14" borderId="33" xfId="0" applyNumberFormat="1" applyFont="1" applyFill="1" applyBorder="1" applyAlignment="1" applyProtection="1">
      <alignment horizontal="center" vertical="center" wrapText="1"/>
    </xf>
    <xf numFmtId="165" fontId="10" fillId="7" borderId="57" xfId="0" applyNumberFormat="1" applyFont="1" applyFill="1" applyBorder="1" applyAlignment="1" applyProtection="1">
      <alignment horizontal="center" vertical="center" wrapText="1"/>
    </xf>
    <xf numFmtId="169" fontId="3" fillId="14" borderId="17" xfId="0" applyNumberFormat="1" applyFont="1" applyFill="1" applyBorder="1" applyAlignment="1" applyProtection="1">
      <alignment horizontal="center" vertical="center" wrapText="1"/>
    </xf>
    <xf numFmtId="165" fontId="3" fillId="14" borderId="3" xfId="0" applyNumberFormat="1" applyFont="1" applyFill="1" applyBorder="1" applyAlignment="1" applyProtection="1">
      <alignment horizontal="center" vertical="center" wrapText="1"/>
    </xf>
    <xf numFmtId="165" fontId="10" fillId="7" borderId="11" xfId="0" applyNumberFormat="1" applyFont="1" applyFill="1" applyBorder="1" applyAlignment="1" applyProtection="1">
      <alignment horizontal="center" vertical="center" wrapText="1"/>
    </xf>
    <xf numFmtId="165" fontId="10" fillId="25" borderId="7" xfId="0" applyNumberFormat="1" applyFont="1" applyFill="1" applyBorder="1" applyAlignment="1" applyProtection="1">
      <alignment horizontal="center" vertical="center" wrapText="1"/>
    </xf>
    <xf numFmtId="1" fontId="3" fillId="14" borderId="17" xfId="0" applyNumberFormat="1" applyFont="1" applyFill="1" applyBorder="1" applyAlignment="1" applyProtection="1">
      <alignment horizontal="center" vertical="center" wrapText="1"/>
    </xf>
    <xf numFmtId="0" fontId="3" fillId="14" borderId="50" xfId="0" applyFont="1" applyFill="1" applyBorder="1" applyAlignment="1" applyProtection="1">
      <alignment horizontal="center" vertical="center" wrapText="1"/>
    </xf>
    <xf numFmtId="164" fontId="10" fillId="7" borderId="27" xfId="0" applyNumberFormat="1" applyFont="1" applyFill="1" applyBorder="1" applyAlignment="1" applyProtection="1">
      <alignment horizontal="center" vertical="center" wrapText="1"/>
    </xf>
    <xf numFmtId="165" fontId="3" fillId="14" borderId="65" xfId="0" applyNumberFormat="1" applyFont="1" applyFill="1" applyBorder="1" applyAlignment="1" applyProtection="1">
      <alignment horizontal="center" vertical="center" wrapText="1"/>
    </xf>
    <xf numFmtId="168" fontId="3" fillId="14" borderId="17" xfId="0" applyNumberFormat="1" applyFont="1" applyFill="1" applyBorder="1" applyAlignment="1" applyProtection="1">
      <alignment horizontal="center" vertical="center" wrapText="1"/>
    </xf>
    <xf numFmtId="165" fontId="3" fillId="25" borderId="61" xfId="0" applyNumberFormat="1" applyFont="1" applyFill="1" applyBorder="1" applyAlignment="1" applyProtection="1">
      <alignment horizontal="center" vertical="center" wrapText="1"/>
    </xf>
    <xf numFmtId="49" fontId="3" fillId="14" borderId="18" xfId="0" applyNumberFormat="1" applyFont="1" applyFill="1" applyBorder="1" applyAlignment="1" applyProtection="1">
      <alignment horizontal="center" vertical="center" wrapText="1"/>
    </xf>
    <xf numFmtId="165" fontId="3" fillId="14" borderId="60" xfId="0" applyNumberFormat="1" applyFont="1" applyFill="1" applyBorder="1" applyAlignment="1" applyProtection="1">
      <alignment horizontal="center" vertical="center" wrapText="1"/>
    </xf>
    <xf numFmtId="49" fontId="3" fillId="14" borderId="34" xfId="0" applyNumberFormat="1" applyFont="1" applyFill="1" applyBorder="1" applyAlignment="1" applyProtection="1">
      <alignment horizontal="center" vertical="center" wrapText="1"/>
    </xf>
    <xf numFmtId="0" fontId="3" fillId="20" borderId="54" xfId="0" applyFont="1" applyFill="1" applyBorder="1" applyAlignment="1" applyProtection="1">
      <alignment horizontal="center" vertical="center" wrapText="1"/>
    </xf>
    <xf numFmtId="14" fontId="3" fillId="20" borderId="10" xfId="0" applyNumberFormat="1" applyFont="1" applyFill="1" applyBorder="1" applyAlignment="1" applyProtection="1">
      <alignment horizontal="center" vertical="center" wrapText="1"/>
    </xf>
    <xf numFmtId="0" fontId="3" fillId="18" borderId="5" xfId="0" applyFont="1" applyFill="1" applyBorder="1" applyAlignment="1" applyProtection="1">
      <alignment horizontal="center" vertical="center" wrapText="1"/>
    </xf>
    <xf numFmtId="14" fontId="24" fillId="7" borderId="10" xfId="0" applyNumberFormat="1" applyFont="1" applyFill="1" applyBorder="1" applyAlignment="1" applyProtection="1">
      <alignment horizontal="center" vertical="center" wrapText="1"/>
    </xf>
    <xf numFmtId="1" fontId="3" fillId="14" borderId="33" xfId="0" applyNumberFormat="1" applyFont="1" applyFill="1" applyBorder="1" applyAlignment="1" applyProtection="1">
      <alignment horizontal="center" vertical="center" wrapText="1"/>
    </xf>
    <xf numFmtId="14" fontId="3" fillId="7" borderId="10" xfId="0" applyNumberFormat="1" applyFont="1" applyFill="1" applyBorder="1" applyAlignment="1" applyProtection="1">
      <alignment horizontal="center" vertical="center" wrapText="1"/>
    </xf>
    <xf numFmtId="0" fontId="10" fillId="18" borderId="55" xfId="0" applyFont="1" applyFill="1" applyBorder="1" applyAlignment="1" applyProtection="1">
      <alignment horizontal="center" vertical="center" wrapText="1"/>
    </xf>
    <xf numFmtId="2" fontId="10" fillId="18" borderId="14" xfId="0" applyNumberFormat="1" applyFont="1" applyFill="1" applyBorder="1" applyAlignment="1" applyProtection="1">
      <alignment horizontal="center" vertical="center" wrapText="1"/>
    </xf>
    <xf numFmtId="14" fontId="29" fillId="7" borderId="5" xfId="0" applyNumberFormat="1" applyFont="1" applyFill="1" applyBorder="1" applyAlignment="1" applyProtection="1">
      <alignment horizontal="center" vertical="center" wrapText="1"/>
    </xf>
    <xf numFmtId="2" fontId="3" fillId="3" borderId="11" xfId="0" applyNumberFormat="1" applyFont="1" applyFill="1" applyBorder="1" applyAlignment="1" applyProtection="1">
      <alignment horizontal="center" vertical="center" wrapText="1"/>
    </xf>
    <xf numFmtId="0" fontId="3" fillId="14" borderId="3" xfId="0" applyFont="1" applyFill="1" applyBorder="1" applyAlignment="1" applyProtection="1">
      <alignment horizontal="center" vertical="center" wrapText="1"/>
    </xf>
    <xf numFmtId="14" fontId="10" fillId="7" borderId="57" xfId="0" applyNumberFormat="1" applyFont="1" applyFill="1" applyBorder="1" applyAlignment="1" applyProtection="1">
      <alignment horizontal="center" vertical="center" wrapText="1"/>
    </xf>
    <xf numFmtId="1" fontId="21" fillId="14" borderId="17" xfId="0" applyNumberFormat="1" applyFont="1" applyFill="1" applyBorder="1" applyAlignment="1" applyProtection="1">
      <alignment horizontal="center" vertical="center" wrapText="1"/>
    </xf>
    <xf numFmtId="1" fontId="8" fillId="7" borderId="11" xfId="0" applyNumberFormat="1" applyFont="1" applyFill="1" applyBorder="1" applyAlignment="1" applyProtection="1">
      <alignment horizontal="center" vertical="center" wrapText="1"/>
    </xf>
    <xf numFmtId="14" fontId="10" fillId="7" borderId="11" xfId="0" applyNumberFormat="1" applyFont="1" applyFill="1" applyBorder="1" applyAlignment="1" applyProtection="1">
      <alignment horizontal="center" vertical="center" wrapText="1"/>
    </xf>
    <xf numFmtId="0" fontId="10" fillId="18" borderId="14" xfId="0" applyNumberFormat="1" applyFont="1" applyFill="1" applyBorder="1" applyAlignment="1" applyProtection="1">
      <alignment horizontal="center" vertical="center" wrapText="1"/>
    </xf>
    <xf numFmtId="1" fontId="21" fillId="14" borderId="18" xfId="0" applyNumberFormat="1" applyFont="1" applyFill="1" applyBorder="1" applyAlignment="1" applyProtection="1">
      <alignment horizontal="center" vertical="center" wrapText="1"/>
    </xf>
    <xf numFmtId="1" fontId="8" fillId="7" borderId="25" xfId="0" applyNumberFormat="1" applyFont="1" applyFill="1" applyBorder="1" applyAlignment="1" applyProtection="1">
      <alignment horizontal="center" vertical="center" wrapText="1"/>
    </xf>
    <xf numFmtId="14" fontId="10" fillId="7" borderId="14" xfId="0" applyNumberFormat="1" applyFont="1" applyFill="1" applyBorder="1" applyAlignment="1" applyProtection="1">
      <alignment horizontal="center" vertical="center" wrapText="1"/>
    </xf>
    <xf numFmtId="1" fontId="3" fillId="14" borderId="29" xfId="0" applyNumberFormat="1" applyFont="1" applyFill="1" applyBorder="1" applyAlignment="1" applyProtection="1">
      <alignment horizontal="center" vertical="center" wrapText="1"/>
    </xf>
    <xf numFmtId="14" fontId="3" fillId="12" borderId="72" xfId="0" applyNumberFormat="1" applyFont="1" applyFill="1" applyBorder="1" applyAlignment="1" applyProtection="1">
      <alignment horizontal="center" vertical="center" wrapText="1"/>
    </xf>
    <xf numFmtId="0" fontId="3" fillId="12" borderId="54" xfId="0" applyFont="1" applyFill="1" applyBorder="1" applyAlignment="1" applyProtection="1">
      <alignment horizontal="center" vertical="center" wrapText="1"/>
    </xf>
    <xf numFmtId="14" fontId="3" fillId="12" borderId="10" xfId="0" applyNumberFormat="1" applyFont="1" applyFill="1" applyBorder="1" applyAlignment="1" applyProtection="1">
      <alignment horizontal="center" vertical="center" wrapText="1"/>
    </xf>
    <xf numFmtId="0" fontId="10" fillId="15" borderId="55" xfId="0" applyFont="1" applyFill="1" applyBorder="1" applyAlignment="1" applyProtection="1">
      <alignment horizontal="center" vertical="center" wrapText="1"/>
    </xf>
    <xf numFmtId="2" fontId="10" fillId="15" borderId="14" xfId="0" applyNumberFormat="1" applyFont="1" applyFill="1" applyBorder="1" applyAlignment="1" applyProtection="1">
      <alignment horizontal="center" vertical="center" wrapText="1"/>
    </xf>
    <xf numFmtId="49" fontId="3" fillId="13" borderId="49" xfId="0" quotePrefix="1" applyNumberFormat="1" applyFont="1" applyFill="1" applyBorder="1" applyAlignment="1" applyProtection="1">
      <alignment horizontal="center" vertical="center" wrapText="1"/>
    </xf>
    <xf numFmtId="49" fontId="3" fillId="13" borderId="8" xfId="0" quotePrefix="1" applyNumberFormat="1" applyFont="1" applyFill="1" applyBorder="1" applyAlignment="1" applyProtection="1">
      <alignment horizontal="center" vertical="center" wrapText="1"/>
    </xf>
    <xf numFmtId="49" fontId="3" fillId="13" borderId="60" xfId="0" quotePrefix="1" applyNumberFormat="1" applyFont="1" applyFill="1" applyBorder="1" applyAlignment="1" applyProtection="1">
      <alignment horizontal="center" vertical="center" wrapText="1"/>
    </xf>
    <xf numFmtId="165" fontId="3" fillId="7" borderId="58" xfId="0" applyNumberFormat="1" applyFont="1" applyFill="1" applyBorder="1" applyAlignment="1" applyProtection="1">
      <alignment horizontal="center" vertical="center" wrapText="1"/>
    </xf>
    <xf numFmtId="165" fontId="3" fillId="7" borderId="59" xfId="0" applyNumberFormat="1" applyFont="1" applyFill="1" applyBorder="1" applyAlignment="1" applyProtection="1">
      <alignment horizontal="center" vertical="center" wrapText="1"/>
    </xf>
    <xf numFmtId="165" fontId="3" fillId="7" borderId="43" xfId="0" applyNumberFormat="1" applyFont="1" applyFill="1" applyBorder="1" applyAlignment="1" applyProtection="1">
      <alignment horizontal="center" vertical="center" wrapText="1"/>
    </xf>
    <xf numFmtId="0" fontId="3" fillId="16" borderId="49" xfId="0" quotePrefix="1" applyFont="1" applyFill="1" applyBorder="1" applyAlignment="1" applyProtection="1">
      <alignment horizontal="center" vertical="center" wrapText="1"/>
    </xf>
    <xf numFmtId="10" fontId="18" fillId="16" borderId="8" xfId="0" applyNumberFormat="1" applyFont="1" applyFill="1" applyBorder="1" applyAlignment="1" applyProtection="1">
      <alignment horizontal="center" vertical="center" wrapText="1"/>
    </xf>
    <xf numFmtId="10" fontId="18" fillId="16" borderId="60" xfId="0" applyNumberFormat="1" applyFont="1" applyFill="1" applyBorder="1" applyAlignment="1" applyProtection="1">
      <alignment horizontal="center" vertical="center" wrapText="1"/>
    </xf>
    <xf numFmtId="0" fontId="3" fillId="8" borderId="13" xfId="0" applyFont="1" applyFill="1" applyBorder="1" applyAlignment="1" applyProtection="1">
      <alignment horizontal="center" vertical="center" wrapText="1"/>
    </xf>
    <xf numFmtId="0" fontId="11" fillId="8" borderId="7" xfId="0" applyFont="1" applyFill="1" applyBorder="1" applyAlignment="1">
      <alignment wrapText="1"/>
    </xf>
    <xf numFmtId="10" fontId="11" fillId="8" borderId="7" xfId="0" applyNumberFormat="1" applyFont="1" applyFill="1" applyBorder="1" applyAlignment="1" applyProtection="1">
      <alignment horizontal="center" vertical="center" wrapText="1"/>
    </xf>
    <xf numFmtId="10" fontId="11" fillId="8" borderId="61" xfId="0" applyNumberFormat="1" applyFont="1" applyFill="1" applyBorder="1" applyAlignment="1" applyProtection="1">
      <alignment horizontal="center" vertical="center" wrapText="1"/>
    </xf>
    <xf numFmtId="0" fontId="3" fillId="12" borderId="16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 wrapText="1"/>
    </xf>
    <xf numFmtId="14" fontId="3" fillId="3" borderId="10" xfId="0" applyNumberFormat="1" applyFont="1" applyFill="1" applyBorder="1" applyAlignment="1" applyProtection="1">
      <alignment horizontal="center" vertical="center" wrapText="1"/>
    </xf>
    <xf numFmtId="0" fontId="10" fillId="15" borderId="18" xfId="0" applyFont="1" applyFill="1" applyBorder="1" applyAlignment="1" applyProtection="1">
      <alignment horizontal="center" vertical="center" wrapText="1"/>
    </xf>
    <xf numFmtId="0" fontId="0" fillId="7" borderId="1" xfId="0" applyNumberFormat="1" applyFont="1" applyFill="1" applyBorder="1" applyAlignment="1" applyProtection="1">
      <alignment horizontal="center" vertical="center" wrapText="1"/>
    </xf>
    <xf numFmtId="0" fontId="10" fillId="20" borderId="1" xfId="0" applyFont="1" applyFill="1" applyBorder="1" applyAlignment="1" applyProtection="1">
      <alignment horizontal="center" vertical="center" wrapText="1"/>
    </xf>
    <xf numFmtId="14" fontId="10" fillId="20" borderId="11" xfId="0" applyNumberFormat="1" applyFont="1" applyFill="1" applyBorder="1" applyAlignment="1" applyProtection="1">
      <alignment horizontal="center" vertical="center" wrapText="1"/>
    </xf>
    <xf numFmtId="0" fontId="3" fillId="3" borderId="17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1" xfId="0" applyFont="1" applyFill="1" applyBorder="1" applyAlignment="1" applyProtection="1">
      <alignment horizontal="center" vertical="center" wrapText="1"/>
    </xf>
    <xf numFmtId="0" fontId="10" fillId="18" borderId="18" xfId="0" applyFont="1" applyFill="1" applyBorder="1" applyAlignment="1" applyProtection="1">
      <alignment horizontal="center" vertical="center" wrapText="1"/>
    </xf>
    <xf numFmtId="0" fontId="0" fillId="18" borderId="12" xfId="0" applyFont="1" applyFill="1" applyBorder="1" applyAlignment="1" applyProtection="1">
      <alignment horizontal="center" vertical="center" wrapText="1"/>
    </xf>
    <xf numFmtId="0" fontId="10" fillId="18" borderId="12" xfId="0" applyFont="1" applyFill="1" applyBorder="1" applyAlignment="1" applyProtection="1">
      <alignment horizontal="center" vertical="center" wrapText="1"/>
    </xf>
    <xf numFmtId="0" fontId="0" fillId="7" borderId="12" xfId="0" applyFont="1" applyFill="1" applyBorder="1" applyAlignment="1" applyProtection="1">
      <alignment horizontal="center" vertical="center" wrapText="1"/>
    </xf>
    <xf numFmtId="0" fontId="10" fillId="18" borderId="14" xfId="0" applyFont="1" applyFill="1" applyBorder="1" applyAlignment="1" applyProtection="1">
      <alignment horizontal="center" vertical="center" wrapText="1"/>
    </xf>
    <xf numFmtId="1" fontId="3" fillId="3" borderId="34" xfId="0" applyNumberFormat="1" applyFont="1" applyFill="1" applyBorder="1" applyAlignment="1" applyProtection="1">
      <alignment horizontal="center" vertical="center" wrapText="1"/>
    </xf>
    <xf numFmtId="1" fontId="3" fillId="3" borderId="22" xfId="0" applyNumberFormat="1" applyFont="1" applyFill="1" applyBorder="1" applyAlignment="1" applyProtection="1">
      <alignment horizontal="center" vertical="center" wrapText="1"/>
    </xf>
    <xf numFmtId="1" fontId="3" fillId="3" borderId="21" xfId="0" applyNumberFormat="1" applyFont="1" applyFill="1" applyBorder="1" applyAlignment="1" applyProtection="1">
      <alignment horizontal="center" vertical="center" wrapText="1"/>
    </xf>
    <xf numFmtId="164" fontId="6" fillId="7" borderId="18" xfId="0" applyNumberFormat="1" applyFont="1" applyFill="1" applyBorder="1" applyAlignment="1" applyProtection="1">
      <alignment horizontal="center" vertical="center" wrapText="1"/>
    </xf>
    <xf numFmtId="0" fontId="4" fillId="14" borderId="12" xfId="0" applyFont="1" applyFill="1" applyBorder="1" applyAlignment="1" applyProtection="1">
      <alignment horizontal="center" vertical="center" wrapText="1"/>
    </xf>
    <xf numFmtId="0" fontId="4" fillId="7" borderId="12" xfId="0" applyFont="1" applyFill="1" applyBorder="1" applyAlignment="1" applyProtection="1">
      <alignment horizontal="center" vertical="center" wrapText="1"/>
    </xf>
    <xf numFmtId="164" fontId="4" fillId="14" borderId="12" xfId="0" applyNumberFormat="1" applyFont="1" applyFill="1" applyBorder="1" applyAlignment="1" applyProtection="1">
      <alignment horizontal="center" vertical="center" wrapText="1"/>
    </xf>
    <xf numFmtId="164" fontId="4" fillId="7" borderId="14" xfId="0" applyNumberFormat="1" applyFont="1" applyFill="1" applyBorder="1" applyAlignment="1" applyProtection="1">
      <alignment horizontal="center" vertical="center" wrapText="1"/>
    </xf>
    <xf numFmtId="0" fontId="3" fillId="14" borderId="12" xfId="0" applyFont="1" applyFill="1" applyBorder="1" applyAlignment="1" applyProtection="1">
      <alignment horizontal="center" vertical="center" wrapText="1"/>
    </xf>
    <xf numFmtId="0" fontId="3" fillId="14" borderId="14" xfId="0" applyFont="1" applyFill="1" applyBorder="1" applyAlignment="1" applyProtection="1">
      <alignment horizontal="center" vertical="center" wrapText="1"/>
    </xf>
    <xf numFmtId="0" fontId="3" fillId="3" borderId="15" xfId="0" applyFont="1" applyFill="1" applyBorder="1" applyAlignment="1" applyProtection="1">
      <alignment horizontal="center" vertical="center" wrapText="1"/>
    </xf>
    <xf numFmtId="0" fontId="5" fillId="18" borderId="8" xfId="0" applyFont="1" applyFill="1" applyBorder="1" applyAlignment="1" applyProtection="1">
      <alignment horizontal="center" vertical="center" wrapText="1"/>
    </xf>
    <xf numFmtId="1" fontId="3" fillId="14" borderId="76" xfId="0" applyNumberFormat="1" applyFont="1" applyFill="1" applyBorder="1" applyAlignment="1" applyProtection="1">
      <alignment horizontal="center" vertical="center" wrapText="1"/>
    </xf>
    <xf numFmtId="164" fontId="5" fillId="18" borderId="60" xfId="0" applyNumberFormat="1" applyFont="1" applyFill="1" applyBorder="1" applyAlignment="1" applyProtection="1">
      <alignment horizontal="center" vertical="center" wrapText="1"/>
    </xf>
    <xf numFmtId="165" fontId="5" fillId="18" borderId="70" xfId="0" applyNumberFormat="1" applyFont="1" applyFill="1" applyBorder="1" applyAlignment="1" applyProtection="1">
      <alignment horizontal="center" vertical="center" wrapText="1"/>
    </xf>
    <xf numFmtId="9" fontId="5" fillId="18" borderId="70" xfId="0" applyNumberFormat="1" applyFont="1" applyFill="1" applyBorder="1" applyAlignment="1" applyProtection="1">
      <alignment horizontal="center" vertical="center" wrapText="1"/>
    </xf>
    <xf numFmtId="164" fontId="5" fillId="18" borderId="70" xfId="0" applyNumberFormat="1" applyFont="1" applyFill="1" applyBorder="1" applyAlignment="1" applyProtection="1">
      <alignment horizontal="center" vertical="center" wrapText="1"/>
    </xf>
    <xf numFmtId="0" fontId="10" fillId="7" borderId="10" xfId="0" applyFont="1" applyFill="1" applyBorder="1" applyAlignment="1" applyProtection="1">
      <alignment horizontal="center" vertical="center" wrapText="1"/>
    </xf>
    <xf numFmtId="0" fontId="10" fillId="7" borderId="11" xfId="0" applyFont="1" applyFill="1" applyBorder="1" applyAlignment="1" applyProtection="1">
      <alignment horizontal="center" vertical="center" wrapText="1"/>
    </xf>
    <xf numFmtId="0" fontId="10" fillId="7" borderId="47" xfId="0" quotePrefix="1" applyFont="1" applyFill="1" applyBorder="1" applyAlignment="1">
      <alignment wrapText="1"/>
    </xf>
    <xf numFmtId="0" fontId="10" fillId="7" borderId="47" xfId="0" applyFont="1" applyFill="1" applyBorder="1" applyAlignment="1">
      <alignment wrapText="1"/>
    </xf>
    <xf numFmtId="1" fontId="3" fillId="14" borderId="20" xfId="0" applyNumberFormat="1" applyFont="1" applyFill="1" applyBorder="1" applyAlignment="1" applyProtection="1">
      <alignment horizontal="center" vertical="center" wrapText="1"/>
    </xf>
    <xf numFmtId="1" fontId="3" fillId="14" borderId="63" xfId="0" applyNumberFormat="1" applyFont="1" applyFill="1" applyBorder="1" applyAlignment="1" applyProtection="1">
      <alignment horizontal="center" vertical="center" wrapText="1"/>
    </xf>
    <xf numFmtId="14" fontId="38" fillId="20" borderId="46" xfId="0" applyNumberFormat="1" applyFont="1" applyFill="1" applyBorder="1" applyAlignment="1" applyProtection="1">
      <alignment horizontal="center" vertical="center" wrapText="1"/>
    </xf>
    <xf numFmtId="14" fontId="38" fillId="20" borderId="47" xfId="0" applyNumberFormat="1" applyFont="1" applyFill="1" applyBorder="1" applyAlignment="1" applyProtection="1">
      <alignment horizontal="center" vertical="center" wrapText="1"/>
    </xf>
    <xf numFmtId="14" fontId="38" fillId="20" borderId="66" xfId="0" applyNumberFormat="1" applyFont="1" applyFill="1" applyBorder="1" applyAlignment="1" applyProtection="1">
      <alignment horizontal="center" vertical="center" wrapText="1"/>
    </xf>
    <xf numFmtId="14" fontId="38" fillId="20" borderId="64" xfId="0" applyNumberFormat="1" applyFont="1" applyFill="1" applyBorder="1" applyAlignment="1" applyProtection="1">
      <alignment horizontal="center" vertical="center" wrapText="1"/>
    </xf>
    <xf numFmtId="168" fontId="3" fillId="7" borderId="1" xfId="0" applyNumberFormat="1" applyFont="1" applyFill="1" applyBorder="1" applyAlignment="1" applyProtection="1">
      <alignment horizontal="center" vertical="center" wrapText="1"/>
    </xf>
    <xf numFmtId="168" fontId="3" fillId="7" borderId="24" xfId="0" applyNumberFormat="1" applyFont="1" applyFill="1" applyBorder="1" applyAlignment="1" applyProtection="1">
      <alignment horizontal="center" vertical="center" wrapText="1"/>
    </xf>
    <xf numFmtId="49" fontId="31" fillId="7" borderId="1" xfId="1" applyNumberFormat="1" applyFont="1" applyFill="1" applyBorder="1" applyAlignment="1" applyProtection="1">
      <alignment horizontal="center" vertical="center" wrapText="1"/>
    </xf>
    <xf numFmtId="49" fontId="31" fillId="7" borderId="11" xfId="1" applyNumberFormat="1" applyFont="1" applyFill="1" applyBorder="1" applyAlignment="1" applyProtection="1">
      <alignment horizontal="center" vertical="center" wrapText="1"/>
    </xf>
    <xf numFmtId="0" fontId="10" fillId="19" borderId="53" xfId="0" applyFont="1" applyFill="1" applyBorder="1" applyAlignment="1" applyProtection="1">
      <alignment horizontal="center" vertical="center" wrapText="1"/>
    </xf>
    <xf numFmtId="0" fontId="10" fillId="19" borderId="0" xfId="0" applyFont="1" applyFill="1" applyBorder="1" applyAlignment="1" applyProtection="1">
      <alignment horizontal="center" vertical="center" wrapText="1"/>
    </xf>
    <xf numFmtId="0" fontId="10" fillId="19" borderId="56" xfId="0" applyFont="1" applyFill="1" applyBorder="1" applyAlignment="1" applyProtection="1">
      <alignment horizontal="center" vertical="center" wrapText="1"/>
    </xf>
    <xf numFmtId="0" fontId="10" fillId="19" borderId="66" xfId="0" applyFont="1" applyFill="1" applyBorder="1" applyAlignment="1" applyProtection="1">
      <alignment horizontal="center" vertical="center" wrapText="1"/>
    </xf>
    <xf numFmtId="0" fontId="10" fillId="7" borderId="11" xfId="0" applyFont="1" applyFill="1" applyBorder="1" applyAlignment="1" applyProtection="1">
      <alignment horizontal="center" vertical="center" wrapText="1"/>
    </xf>
    <xf numFmtId="0" fontId="10" fillId="7" borderId="14" xfId="0" applyFont="1" applyFill="1" applyBorder="1" applyAlignment="1" applyProtection="1">
      <alignment horizontal="center" vertical="center" wrapText="1"/>
    </xf>
    <xf numFmtId="0" fontId="3" fillId="14" borderId="17" xfId="0" applyFont="1" applyFill="1" applyBorder="1" applyAlignment="1" applyProtection="1">
      <alignment horizontal="center" vertical="center" wrapText="1"/>
    </xf>
    <xf numFmtId="0" fontId="3" fillId="14" borderId="18" xfId="0" applyFont="1" applyFill="1" applyBorder="1" applyAlignment="1" applyProtection="1">
      <alignment horizontal="center" vertical="center" wrapText="1"/>
    </xf>
    <xf numFmtId="0" fontId="3" fillId="19" borderId="5" xfId="0" applyFont="1" applyFill="1" applyBorder="1" applyAlignment="1" applyProtection="1">
      <alignment horizontal="center" vertical="center" wrapText="1"/>
    </xf>
    <xf numFmtId="0" fontId="3" fillId="19" borderId="47" xfId="0" applyFont="1" applyFill="1" applyBorder="1" applyAlignment="1" applyProtection="1">
      <alignment horizontal="center" vertical="center" wrapText="1"/>
    </xf>
    <xf numFmtId="0" fontId="33" fillId="21" borderId="46" xfId="0" quotePrefix="1" applyFont="1" applyFill="1" applyBorder="1" applyAlignment="1" applyProtection="1">
      <alignment horizontal="center" vertical="center" wrapText="1"/>
    </xf>
    <xf numFmtId="0" fontId="33" fillId="21" borderId="47" xfId="0" quotePrefix="1" applyFont="1" applyFill="1" applyBorder="1" applyAlignment="1" applyProtection="1">
      <alignment horizontal="center" vertical="center" wrapText="1"/>
    </xf>
    <xf numFmtId="49" fontId="34" fillId="5" borderId="63" xfId="0" applyNumberFormat="1" applyFont="1" applyFill="1" applyBorder="1" applyAlignment="1">
      <alignment horizontal="center" vertical="center" wrapText="1"/>
    </xf>
    <xf numFmtId="49" fontId="34" fillId="5" borderId="64" xfId="0" applyNumberFormat="1" applyFont="1" applyFill="1" applyBorder="1" applyAlignment="1">
      <alignment horizontal="center" vertical="center" wrapText="1"/>
    </xf>
    <xf numFmtId="0" fontId="10" fillId="19" borderId="17" xfId="0" applyFont="1" applyFill="1" applyBorder="1" applyAlignment="1" applyProtection="1">
      <alignment horizontal="center" vertical="center" wrapText="1"/>
    </xf>
    <xf numFmtId="0" fontId="10" fillId="19" borderId="11" xfId="0" applyFont="1" applyFill="1" applyBorder="1" applyAlignment="1" applyProtection="1">
      <alignment horizontal="center" vertical="center" wrapText="1"/>
    </xf>
    <xf numFmtId="0" fontId="10" fillId="19" borderId="18" xfId="0" applyFont="1" applyFill="1" applyBorder="1" applyAlignment="1" applyProtection="1">
      <alignment horizontal="center" vertical="center" wrapText="1"/>
    </xf>
    <xf numFmtId="0" fontId="10" fillId="19" borderId="14" xfId="0" applyFont="1" applyFill="1" applyBorder="1" applyAlignment="1" applyProtection="1">
      <alignment horizontal="center" vertical="center" wrapText="1"/>
    </xf>
    <xf numFmtId="0" fontId="10" fillId="18" borderId="45" xfId="1" applyNumberFormat="1" applyFont="1" applyFill="1" applyBorder="1" applyAlignment="1" applyProtection="1">
      <alignment horizontal="center" vertical="center" wrapText="1"/>
    </xf>
    <xf numFmtId="0" fontId="10" fillId="18" borderId="75" xfId="1" applyNumberFormat="1" applyFont="1" applyFill="1" applyBorder="1" applyAlignment="1" applyProtection="1">
      <alignment horizontal="center" vertical="center" wrapText="1"/>
    </xf>
    <xf numFmtId="0" fontId="10" fillId="18" borderId="42" xfId="1" applyNumberFormat="1" applyFont="1" applyFill="1" applyBorder="1" applyAlignment="1" applyProtection="1">
      <alignment horizontal="center" vertical="center" wrapText="1"/>
    </xf>
    <xf numFmtId="0" fontId="3" fillId="3" borderId="16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 wrapText="1"/>
    </xf>
    <xf numFmtId="0" fontId="39" fillId="18" borderId="76" xfId="0" applyFont="1" applyFill="1" applyBorder="1" applyAlignment="1" applyProtection="1">
      <alignment horizontal="center" vertical="center" wrapText="1"/>
    </xf>
    <xf numFmtId="0" fontId="39" fillId="18" borderId="7" xfId="0" applyFont="1" applyFill="1" applyBorder="1" applyAlignment="1" applyProtection="1">
      <alignment horizontal="center" vertical="center" wrapText="1"/>
    </xf>
    <xf numFmtId="0" fontId="3" fillId="18" borderId="70" xfId="0" applyNumberFormat="1" applyFont="1" applyFill="1" applyBorder="1" applyAlignment="1" applyProtection="1">
      <alignment horizontal="center" vertical="center" wrapText="1"/>
    </xf>
    <xf numFmtId="0" fontId="3" fillId="18" borderId="43" xfId="0" applyNumberFormat="1" applyFont="1" applyFill="1" applyBorder="1" applyAlignment="1" applyProtection="1">
      <alignment horizontal="center" vertical="center" wrapText="1"/>
    </xf>
    <xf numFmtId="0" fontId="10" fillId="18" borderId="45" xfId="1" applyNumberFormat="1" applyFont="1" applyFill="1" applyBorder="1" applyAlignment="1" applyProtection="1">
      <alignment horizontal="left" vertical="center" wrapText="1"/>
    </xf>
    <xf numFmtId="0" fontId="10" fillId="18" borderId="75" xfId="1" applyNumberFormat="1" applyFont="1" applyFill="1" applyBorder="1" applyAlignment="1" applyProtection="1">
      <alignment horizontal="left" vertical="center" wrapText="1"/>
    </xf>
    <xf numFmtId="0" fontId="10" fillId="18" borderId="42" xfId="1" applyNumberFormat="1" applyFont="1" applyFill="1" applyBorder="1" applyAlignment="1" applyProtection="1">
      <alignment horizontal="left" vertical="center" wrapText="1"/>
    </xf>
    <xf numFmtId="14" fontId="4" fillId="7" borderId="9" xfId="0" applyNumberFormat="1" applyFont="1" applyFill="1" applyBorder="1" applyAlignment="1" applyProtection="1">
      <alignment horizontal="center" vertical="center" wrapText="1"/>
    </xf>
    <xf numFmtId="14" fontId="4" fillId="7" borderId="57" xfId="0" applyNumberFormat="1" applyFont="1" applyFill="1" applyBorder="1" applyAlignment="1" applyProtection="1">
      <alignment horizontal="center" vertical="center" wrapText="1"/>
    </xf>
    <xf numFmtId="1" fontId="10" fillId="7" borderId="12" xfId="0" applyNumberFormat="1" applyFont="1" applyFill="1" applyBorder="1" applyAlignment="1" applyProtection="1">
      <alignment horizontal="center" vertical="center" wrapText="1"/>
    </xf>
    <xf numFmtId="1" fontId="10" fillId="7" borderId="25" xfId="0" applyNumberFormat="1" applyFont="1" applyFill="1" applyBorder="1" applyAlignment="1" applyProtection="1">
      <alignment horizontal="center" vertical="center" wrapText="1"/>
    </xf>
    <xf numFmtId="2" fontId="10" fillId="7" borderId="35" xfId="0" applyNumberFormat="1" applyFont="1" applyFill="1" applyBorder="1" applyAlignment="1" applyProtection="1">
      <alignment horizontal="center" vertical="center" wrapText="1"/>
    </xf>
    <xf numFmtId="2" fontId="10" fillId="7" borderId="63" xfId="0" applyNumberFormat="1" applyFont="1" applyFill="1" applyBorder="1" applyAlignment="1" applyProtection="1">
      <alignment horizontal="center" vertical="center" wrapText="1"/>
    </xf>
    <xf numFmtId="0" fontId="0" fillId="7" borderId="52" xfId="0" applyFont="1" applyFill="1" applyBorder="1" applyAlignment="1" applyProtection="1">
      <alignment horizontal="center" vertical="center" wrapText="1"/>
    </xf>
    <xf numFmtId="0" fontId="0" fillId="7" borderId="0" xfId="0" applyFont="1" applyFill="1" applyBorder="1" applyAlignment="1" applyProtection="1">
      <alignment horizontal="center" vertical="center" wrapText="1"/>
    </xf>
    <xf numFmtId="0" fontId="3" fillId="14" borderId="16" xfId="0" applyFont="1" applyFill="1" applyBorder="1" applyAlignment="1" applyProtection="1">
      <alignment horizontal="center" vertical="center" wrapText="1"/>
    </xf>
    <xf numFmtId="0" fontId="3" fillId="14" borderId="10" xfId="0" applyFont="1" applyFill="1" applyBorder="1" applyAlignment="1" applyProtection="1">
      <alignment horizontal="center" vertical="center" wrapText="1"/>
    </xf>
    <xf numFmtId="14" fontId="3" fillId="13" borderId="70" xfId="0" applyNumberFormat="1" applyFont="1" applyFill="1" applyBorder="1" applyAlignment="1" applyProtection="1">
      <alignment horizontal="center" vertical="center" wrapText="1"/>
    </xf>
    <xf numFmtId="14" fontId="3" fillId="13" borderId="61" xfId="0" applyNumberFormat="1" applyFont="1" applyFill="1" applyBorder="1" applyAlignment="1" applyProtection="1">
      <alignment horizontal="center" vertical="center" wrapText="1"/>
    </xf>
    <xf numFmtId="0" fontId="3" fillId="7" borderId="17" xfId="0" applyFont="1" applyFill="1" applyBorder="1" applyAlignment="1" applyProtection="1">
      <alignment horizontal="center" vertical="center" wrapText="1"/>
    </xf>
    <xf numFmtId="0" fontId="3" fillId="7" borderId="1" xfId="0" applyFont="1" applyFill="1" applyBorder="1" applyAlignment="1" applyProtection="1">
      <alignment horizontal="center" vertical="center" wrapText="1"/>
    </xf>
    <xf numFmtId="0" fontId="10" fillId="19" borderId="4" xfId="0" applyFont="1" applyFill="1" applyBorder="1" applyAlignment="1" applyProtection="1">
      <alignment horizontal="center" vertical="center" wrapText="1"/>
    </xf>
    <xf numFmtId="0" fontId="10" fillId="19" borderId="6" xfId="0" applyFont="1" applyFill="1" applyBorder="1" applyAlignment="1" applyProtection="1">
      <alignment horizontal="center" vertical="center" wrapText="1"/>
    </xf>
    <xf numFmtId="169" fontId="32" fillId="7" borderId="9" xfId="0" applyNumberFormat="1" applyFont="1" applyFill="1" applyBorder="1" applyAlignment="1" applyProtection="1">
      <alignment horizontal="center" vertical="center" wrapText="1"/>
    </xf>
    <xf numFmtId="169" fontId="32" fillId="7" borderId="10" xfId="0" applyNumberFormat="1" applyFont="1" applyFill="1" applyBorder="1" applyAlignment="1" applyProtection="1">
      <alignment horizontal="center" vertical="center" wrapText="1"/>
    </xf>
    <xf numFmtId="169" fontId="3" fillId="7" borderId="1" xfId="0" applyNumberFormat="1" applyFont="1" applyFill="1" applyBorder="1" applyAlignment="1" applyProtection="1">
      <alignment horizontal="center" vertical="center" wrapText="1"/>
    </xf>
    <xf numFmtId="169" fontId="3" fillId="7" borderId="11" xfId="0" applyNumberFormat="1" applyFont="1" applyFill="1" applyBorder="1" applyAlignment="1" applyProtection="1">
      <alignment horizontal="center" vertical="center" wrapText="1"/>
    </xf>
    <xf numFmtId="0" fontId="10" fillId="7" borderId="12" xfId="1" applyNumberFormat="1" applyFont="1" applyFill="1" applyBorder="1" applyAlignment="1" applyProtection="1">
      <alignment horizontal="center" vertical="center" wrapText="1"/>
    </xf>
    <xf numFmtId="0" fontId="10" fillId="7" borderId="25" xfId="1" applyNumberFormat="1" applyFont="1" applyFill="1" applyBorder="1" applyAlignment="1" applyProtection="1">
      <alignment horizontal="center" vertical="center" wrapText="1"/>
    </xf>
    <xf numFmtId="0" fontId="10" fillId="7" borderId="22" xfId="1" applyNumberFormat="1" applyFont="1" applyFill="1" applyBorder="1" applyAlignment="1" applyProtection="1">
      <alignment horizontal="center" vertical="center" wrapText="1"/>
    </xf>
    <xf numFmtId="0" fontId="10" fillId="7" borderId="37" xfId="1" applyNumberFormat="1" applyFont="1" applyFill="1" applyBorder="1" applyAlignment="1" applyProtection="1">
      <alignment horizontal="center" vertical="center" wrapText="1"/>
    </xf>
    <xf numFmtId="2" fontId="10" fillId="7" borderId="12" xfId="0" applyNumberFormat="1" applyFont="1" applyFill="1" applyBorder="1" applyAlignment="1" applyProtection="1">
      <alignment horizontal="center" vertical="center" wrapText="1"/>
    </xf>
    <xf numFmtId="2" fontId="10" fillId="7" borderId="25" xfId="0" applyNumberFormat="1" applyFont="1" applyFill="1" applyBorder="1" applyAlignment="1" applyProtection="1">
      <alignment horizontal="center" vertical="center" wrapText="1"/>
    </xf>
    <xf numFmtId="0" fontId="22" fillId="3" borderId="73" xfId="0" applyFont="1" applyFill="1" applyBorder="1" applyAlignment="1" applyProtection="1">
      <alignment horizontal="center" vertical="center"/>
    </xf>
    <xf numFmtId="0" fontId="22" fillId="3" borderId="74" xfId="0" applyFont="1" applyFill="1" applyBorder="1" applyAlignment="1" applyProtection="1">
      <alignment horizontal="center" vertical="center"/>
    </xf>
    <xf numFmtId="0" fontId="4" fillId="27" borderId="2" xfId="0" applyFont="1" applyFill="1" applyBorder="1" applyAlignment="1">
      <alignment horizontal="center" vertical="center"/>
    </xf>
    <xf numFmtId="0" fontId="4" fillId="27" borderId="19" xfId="0" applyFont="1" applyFill="1" applyBorder="1" applyAlignment="1">
      <alignment horizontal="center" vertical="center"/>
    </xf>
    <xf numFmtId="0" fontId="4" fillId="27" borderId="23" xfId="0" applyFont="1" applyFill="1" applyBorder="1" applyAlignment="1">
      <alignment horizontal="center" vertical="center"/>
    </xf>
    <xf numFmtId="0" fontId="4" fillId="27" borderId="46" xfId="0" applyFont="1" applyFill="1" applyBorder="1" applyAlignment="1">
      <alignment horizontal="center" vertical="center"/>
    </xf>
    <xf numFmtId="0" fontId="4" fillId="27" borderId="47" xfId="0" applyFont="1" applyFill="1" applyBorder="1" applyAlignment="1">
      <alignment horizontal="center" vertical="center"/>
    </xf>
    <xf numFmtId="0" fontId="25" fillId="28" borderId="2" xfId="0" applyFont="1" applyFill="1" applyBorder="1" applyAlignment="1">
      <alignment horizontal="center" vertical="center" wrapText="1"/>
    </xf>
    <xf numFmtId="0" fontId="25" fillId="28" borderId="53" xfId="0" applyFont="1" applyFill="1" applyBorder="1" applyAlignment="1">
      <alignment horizontal="center" vertical="center" wrapText="1"/>
    </xf>
    <xf numFmtId="0" fontId="25" fillId="28" borderId="56" xfId="0" applyFont="1" applyFill="1" applyBorder="1" applyAlignment="1">
      <alignment horizontal="center" vertical="center" wrapText="1"/>
    </xf>
    <xf numFmtId="0" fontId="25" fillId="28" borderId="19" xfId="0" applyFont="1" applyFill="1" applyBorder="1" applyAlignment="1">
      <alignment horizontal="center" vertical="center" wrapText="1"/>
    </xf>
    <xf numFmtId="0" fontId="25" fillId="28" borderId="0" xfId="0" applyFont="1" applyFill="1" applyBorder="1" applyAlignment="1">
      <alignment horizontal="center" vertical="center" wrapText="1"/>
    </xf>
    <xf numFmtId="0" fontId="25" fillId="28" borderId="66" xfId="0" applyFont="1" applyFill="1" applyBorder="1" applyAlignment="1">
      <alignment horizontal="center" vertical="center" wrapText="1"/>
    </xf>
    <xf numFmtId="0" fontId="11" fillId="28" borderId="23" xfId="0" applyFont="1" applyFill="1" applyBorder="1" applyAlignment="1">
      <alignment horizontal="center" vertical="center" wrapText="1"/>
    </xf>
    <xf numFmtId="0" fontId="11" fillId="28" borderId="62" xfId="0" applyFont="1" applyFill="1" applyBorder="1" applyAlignment="1">
      <alignment horizontal="center" vertical="center" wrapText="1"/>
    </xf>
    <xf numFmtId="0" fontId="25" fillId="9" borderId="2" xfId="0" applyFont="1" applyFill="1" applyBorder="1" applyAlignment="1">
      <alignment horizontal="center" vertical="center" wrapText="1"/>
    </xf>
    <xf numFmtId="0" fontId="25" fillId="9" borderId="53" xfId="0" applyFont="1" applyFill="1" applyBorder="1" applyAlignment="1">
      <alignment horizontal="center" vertical="center" wrapText="1"/>
    </xf>
    <xf numFmtId="0" fontId="25" fillId="9" borderId="56" xfId="0" applyFont="1" applyFill="1" applyBorder="1" applyAlignment="1">
      <alignment horizontal="center" vertical="center" wrapText="1"/>
    </xf>
    <xf numFmtId="0" fontId="3" fillId="9" borderId="19" xfId="0" applyFont="1" applyFill="1" applyBorder="1" applyAlignment="1">
      <alignment horizontal="center" vertical="center" wrapText="1"/>
    </xf>
    <xf numFmtId="0" fontId="3" fillId="9" borderId="0" xfId="0" applyFont="1" applyFill="1" applyBorder="1" applyAlignment="1">
      <alignment horizontal="center" vertical="center" wrapText="1"/>
    </xf>
    <xf numFmtId="0" fontId="3" fillId="9" borderId="66" xfId="0" applyFont="1" applyFill="1" applyBorder="1" applyAlignment="1">
      <alignment horizontal="center" vertical="center" wrapText="1"/>
    </xf>
    <xf numFmtId="0" fontId="11" fillId="9" borderId="19" xfId="0" applyFont="1" applyFill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 wrapText="1"/>
    </xf>
    <xf numFmtId="0" fontId="11" fillId="9" borderId="66" xfId="0" applyFont="1" applyFill="1" applyBorder="1" applyAlignment="1">
      <alignment horizontal="center" vertical="center" wrapText="1"/>
    </xf>
    <xf numFmtId="0" fontId="25" fillId="29" borderId="2" xfId="0" applyFont="1" applyFill="1" applyBorder="1" applyAlignment="1">
      <alignment horizontal="center" vertical="center" wrapText="1"/>
    </xf>
    <xf numFmtId="0" fontId="25" fillId="29" borderId="53" xfId="0" applyFont="1" applyFill="1" applyBorder="1" applyAlignment="1">
      <alignment horizontal="center" vertical="center" wrapText="1"/>
    </xf>
    <xf numFmtId="0" fontId="25" fillId="29" borderId="56" xfId="0" applyFont="1" applyFill="1" applyBorder="1" applyAlignment="1">
      <alignment horizontal="center" vertical="center" wrapText="1"/>
    </xf>
    <xf numFmtId="0" fontId="3" fillId="29" borderId="19" xfId="0" applyFont="1" applyFill="1" applyBorder="1" applyAlignment="1">
      <alignment horizontal="center" vertical="center" wrapText="1"/>
    </xf>
    <xf numFmtId="0" fontId="3" fillId="29" borderId="0" xfId="0" applyFont="1" applyFill="1" applyBorder="1" applyAlignment="1">
      <alignment horizontal="center" vertical="center" wrapText="1"/>
    </xf>
    <xf numFmtId="0" fontId="3" fillId="29" borderId="66" xfId="0" applyFont="1" applyFill="1" applyBorder="1" applyAlignment="1">
      <alignment horizontal="center" vertical="center" wrapText="1"/>
    </xf>
    <xf numFmtId="0" fontId="11" fillId="29" borderId="19" xfId="0" applyFont="1" applyFill="1" applyBorder="1" applyAlignment="1">
      <alignment horizontal="center" vertical="center" wrapText="1"/>
    </xf>
    <xf numFmtId="0" fontId="11" fillId="29" borderId="0" xfId="0" applyFont="1" applyFill="1" applyBorder="1" applyAlignment="1">
      <alignment horizontal="center" vertical="center" wrapText="1"/>
    </xf>
    <xf numFmtId="0" fontId="11" fillId="29" borderId="66" xfId="0" applyFont="1" applyFill="1" applyBorder="1" applyAlignment="1">
      <alignment horizontal="center" vertical="center" wrapText="1"/>
    </xf>
    <xf numFmtId="0" fontId="11" fillId="28" borderId="62" xfId="0" applyFont="1" applyFill="1" applyBorder="1" applyAlignment="1">
      <alignment horizontal="center" vertical="center"/>
    </xf>
    <xf numFmtId="0" fontId="11" fillId="28" borderId="64" xfId="0" applyFont="1" applyFill="1" applyBorder="1" applyAlignment="1">
      <alignment horizontal="center" vertical="center"/>
    </xf>
    <xf numFmtId="0" fontId="25" fillId="30" borderId="2" xfId="0" applyFont="1" applyFill="1" applyBorder="1" applyAlignment="1">
      <alignment horizontal="center" vertical="center" wrapText="1"/>
    </xf>
    <xf numFmtId="0" fontId="25" fillId="30" borderId="53" xfId="0" applyFont="1" applyFill="1" applyBorder="1" applyAlignment="1">
      <alignment horizontal="center" vertical="center" wrapText="1"/>
    </xf>
    <xf numFmtId="0" fontId="25" fillId="30" borderId="56" xfId="0" applyFont="1" applyFill="1" applyBorder="1" applyAlignment="1">
      <alignment horizontal="center" vertical="center" wrapText="1"/>
    </xf>
    <xf numFmtId="0" fontId="4" fillId="30" borderId="19" xfId="0" applyFont="1" applyFill="1" applyBorder="1" applyAlignment="1">
      <alignment horizontal="center" vertical="center" wrapText="1"/>
    </xf>
    <xf numFmtId="0" fontId="4" fillId="30" borderId="0" xfId="0" applyFont="1" applyFill="1" applyBorder="1" applyAlignment="1">
      <alignment horizontal="center" vertical="center" wrapText="1"/>
    </xf>
    <xf numFmtId="0" fontId="4" fillId="30" borderId="66" xfId="0" applyFont="1" applyFill="1" applyBorder="1" applyAlignment="1">
      <alignment horizontal="center" vertical="center" wrapText="1"/>
    </xf>
    <xf numFmtId="0" fontId="11" fillId="30" borderId="19" xfId="0" applyFont="1" applyFill="1" applyBorder="1" applyAlignment="1">
      <alignment horizontal="center" vertical="center" wrapText="1"/>
    </xf>
    <xf numFmtId="0" fontId="11" fillId="30" borderId="0" xfId="0" applyFont="1" applyFill="1" applyBorder="1" applyAlignment="1">
      <alignment horizontal="center" vertical="center" wrapText="1"/>
    </xf>
    <xf numFmtId="0" fontId="11" fillId="30" borderId="66" xfId="0" applyFont="1" applyFill="1" applyBorder="1" applyAlignment="1">
      <alignment horizontal="center" vertical="center" wrapText="1"/>
    </xf>
    <xf numFmtId="0" fontId="25" fillId="12" borderId="2" xfId="0" applyFont="1" applyFill="1" applyBorder="1" applyAlignment="1">
      <alignment horizontal="center" vertical="center" wrapText="1"/>
    </xf>
    <xf numFmtId="0" fontId="25" fillId="12" borderId="53" xfId="0" applyFont="1" applyFill="1" applyBorder="1" applyAlignment="1">
      <alignment horizontal="center" vertical="center"/>
    </xf>
    <xf numFmtId="0" fontId="25" fillId="12" borderId="56" xfId="0" applyFont="1" applyFill="1" applyBorder="1" applyAlignment="1">
      <alignment horizontal="center" vertical="center"/>
    </xf>
    <xf numFmtId="0" fontId="11" fillId="33" borderId="19" xfId="0" applyFont="1" applyFill="1" applyBorder="1" applyAlignment="1">
      <alignment horizontal="center" vertical="center" wrapText="1"/>
    </xf>
    <xf numFmtId="0" fontId="11" fillId="33" borderId="0" xfId="0" applyFont="1" applyFill="1" applyBorder="1" applyAlignment="1">
      <alignment horizontal="center" vertical="center" wrapText="1"/>
    </xf>
    <xf numFmtId="0" fontId="11" fillId="33" borderId="66" xfId="0" applyFont="1" applyFill="1" applyBorder="1" applyAlignment="1">
      <alignment horizontal="center" vertical="center" wrapText="1"/>
    </xf>
    <xf numFmtId="0" fontId="27" fillId="27" borderId="2" xfId="0" applyFont="1" applyFill="1" applyBorder="1" applyAlignment="1">
      <alignment horizontal="center" vertical="center"/>
    </xf>
    <xf numFmtId="0" fontId="27" fillId="27" borderId="19" xfId="0" applyFont="1" applyFill="1" applyBorder="1" applyAlignment="1">
      <alignment horizontal="center" vertical="center"/>
    </xf>
    <xf numFmtId="0" fontId="27" fillId="27" borderId="23" xfId="0" applyFont="1" applyFill="1" applyBorder="1" applyAlignment="1">
      <alignment horizontal="center" vertical="center"/>
    </xf>
    <xf numFmtId="0" fontId="25" fillId="32" borderId="2" xfId="0" applyFont="1" applyFill="1" applyBorder="1" applyAlignment="1">
      <alignment horizontal="center" vertical="center" wrapText="1"/>
    </xf>
    <xf numFmtId="0" fontId="25" fillId="32" borderId="53" xfId="0" applyFont="1" applyFill="1" applyBorder="1" applyAlignment="1">
      <alignment horizontal="center" vertical="center" wrapText="1"/>
    </xf>
    <xf numFmtId="0" fontId="25" fillId="32" borderId="56" xfId="0" applyFont="1" applyFill="1" applyBorder="1" applyAlignment="1">
      <alignment horizontal="center" vertical="center" wrapText="1"/>
    </xf>
    <xf numFmtId="0" fontId="3" fillId="32" borderId="19" xfId="0" applyFont="1" applyFill="1" applyBorder="1" applyAlignment="1">
      <alignment horizontal="center" vertical="center" wrapText="1"/>
    </xf>
    <xf numFmtId="0" fontId="3" fillId="32" borderId="0" xfId="0" applyFont="1" applyFill="1" applyBorder="1" applyAlignment="1">
      <alignment horizontal="center" vertical="center" wrapText="1"/>
    </xf>
    <xf numFmtId="0" fontId="3" fillId="32" borderId="66" xfId="0" applyFont="1" applyFill="1" applyBorder="1" applyAlignment="1">
      <alignment horizontal="center" vertical="center" wrapText="1"/>
    </xf>
    <xf numFmtId="0" fontId="11" fillId="32" borderId="19" xfId="0" applyFont="1" applyFill="1" applyBorder="1" applyAlignment="1">
      <alignment horizontal="center" vertical="center" wrapText="1"/>
    </xf>
    <xf numFmtId="0" fontId="11" fillId="32" borderId="0" xfId="0" applyFont="1" applyFill="1" applyBorder="1" applyAlignment="1">
      <alignment horizontal="center" vertical="center" wrapText="1"/>
    </xf>
    <xf numFmtId="0" fontId="11" fillId="32" borderId="66" xfId="0" applyFont="1" applyFill="1" applyBorder="1" applyAlignment="1">
      <alignment horizontal="center" vertical="center" wrapText="1"/>
    </xf>
    <xf numFmtId="0" fontId="25" fillId="33" borderId="2" xfId="0" applyFont="1" applyFill="1" applyBorder="1" applyAlignment="1">
      <alignment horizontal="center" vertical="center" wrapText="1"/>
    </xf>
    <xf numFmtId="0" fontId="25" fillId="33" borderId="53" xfId="0" applyFont="1" applyFill="1" applyBorder="1" applyAlignment="1">
      <alignment horizontal="center" vertical="center" wrapText="1"/>
    </xf>
    <xf numFmtId="0" fontId="25" fillId="33" borderId="56" xfId="0" applyFont="1" applyFill="1" applyBorder="1" applyAlignment="1">
      <alignment horizontal="center" vertical="center" wrapText="1"/>
    </xf>
    <xf numFmtId="0" fontId="11" fillId="31" borderId="19" xfId="0" applyFont="1" applyFill="1" applyBorder="1" applyAlignment="1">
      <alignment horizontal="center" vertical="center" wrapText="1"/>
    </xf>
    <xf numFmtId="0" fontId="11" fillId="31" borderId="0" xfId="0" applyFont="1" applyFill="1" applyBorder="1" applyAlignment="1">
      <alignment horizontal="center" vertical="center" wrapText="1"/>
    </xf>
    <xf numFmtId="0" fontId="11" fillId="31" borderId="66" xfId="0" applyFont="1" applyFill="1" applyBorder="1" applyAlignment="1">
      <alignment horizontal="center" vertical="center" wrapText="1"/>
    </xf>
    <xf numFmtId="0" fontId="3" fillId="12" borderId="19" xfId="0" applyFont="1" applyFill="1" applyBorder="1" applyAlignment="1">
      <alignment horizontal="center" vertical="center" wrapText="1"/>
    </xf>
    <xf numFmtId="0" fontId="3" fillId="12" borderId="0" xfId="0" applyFont="1" applyFill="1" applyBorder="1" applyAlignment="1">
      <alignment horizontal="center" vertical="center"/>
    </xf>
    <xf numFmtId="0" fontId="3" fillId="12" borderId="66" xfId="0" applyFont="1" applyFill="1" applyBorder="1" applyAlignment="1">
      <alignment horizontal="center" vertical="center"/>
    </xf>
    <xf numFmtId="0" fontId="11" fillId="12" borderId="19" xfId="0" applyFont="1" applyFill="1" applyBorder="1" applyAlignment="1">
      <alignment horizontal="center" vertical="center" wrapText="1"/>
    </xf>
    <xf numFmtId="0" fontId="11" fillId="12" borderId="0" xfId="0" applyFont="1" applyFill="1" applyBorder="1" applyAlignment="1">
      <alignment horizontal="center" vertical="center"/>
    </xf>
    <xf numFmtId="0" fontId="11" fillId="12" borderId="66" xfId="0" applyFont="1" applyFill="1" applyBorder="1" applyAlignment="1">
      <alignment horizontal="center" vertical="center"/>
    </xf>
    <xf numFmtId="0" fontId="25" fillId="31" borderId="2" xfId="0" applyFont="1" applyFill="1" applyBorder="1" applyAlignment="1">
      <alignment horizontal="center" vertical="center" wrapText="1"/>
    </xf>
    <xf numFmtId="0" fontId="25" fillId="31" borderId="53" xfId="0" applyFont="1" applyFill="1" applyBorder="1" applyAlignment="1">
      <alignment horizontal="center" vertical="center" wrapText="1"/>
    </xf>
    <xf numFmtId="0" fontId="25" fillId="31" borderId="56" xfId="0" applyFont="1" applyFill="1" applyBorder="1" applyAlignment="1">
      <alignment horizontal="center" vertical="center" wrapText="1"/>
    </xf>
    <xf numFmtId="0" fontId="27" fillId="31" borderId="19" xfId="0" applyFont="1" applyFill="1" applyBorder="1" applyAlignment="1">
      <alignment horizontal="center" vertical="center" wrapText="1"/>
    </xf>
    <xf numFmtId="0" fontId="3" fillId="31" borderId="0" xfId="0" applyFont="1" applyFill="1" applyBorder="1" applyAlignment="1">
      <alignment horizontal="center" vertical="center" wrapText="1"/>
    </xf>
    <xf numFmtId="0" fontId="3" fillId="31" borderId="66" xfId="0" applyFont="1" applyFill="1" applyBorder="1" applyAlignment="1">
      <alignment horizontal="center" vertical="center" wrapText="1"/>
    </xf>
    <xf numFmtId="0" fontId="27" fillId="33" borderId="19" xfId="0" applyFont="1" applyFill="1" applyBorder="1" applyAlignment="1">
      <alignment horizontal="center" vertical="center" wrapText="1"/>
    </xf>
    <xf numFmtId="0" fontId="3" fillId="33" borderId="0" xfId="0" applyFont="1" applyFill="1" applyBorder="1" applyAlignment="1">
      <alignment horizontal="center" vertical="center" wrapText="1"/>
    </xf>
    <xf numFmtId="0" fontId="3" fillId="33" borderId="66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49" xfId="0" applyFont="1" applyFill="1" applyBorder="1" applyAlignment="1">
      <alignment horizontal="center" vertical="center"/>
    </xf>
    <xf numFmtId="0" fontId="0" fillId="7" borderId="57" xfId="0" applyFont="1" applyFill="1" applyBorder="1" applyAlignment="1">
      <alignment horizontal="center" vertical="center"/>
    </xf>
    <xf numFmtId="0" fontId="0" fillId="7" borderId="67" xfId="0" applyFont="1" applyFill="1" applyBorder="1" applyAlignment="1">
      <alignment horizontal="center" vertical="center"/>
    </xf>
    <xf numFmtId="0" fontId="0" fillId="7" borderId="60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68" xfId="0" applyFont="1" applyFill="1" applyBorder="1" applyAlignment="1">
      <alignment horizontal="center" vertical="center"/>
    </xf>
    <xf numFmtId="0" fontId="0" fillId="7" borderId="24" xfId="0" applyFont="1" applyFill="1" applyBorder="1" applyAlignment="1">
      <alignment horizontal="center" vertical="center"/>
    </xf>
    <xf numFmtId="0" fontId="0" fillId="7" borderId="69" xfId="0" applyFont="1" applyFill="1" applyBorder="1" applyAlignment="1">
      <alignment horizontal="center" vertical="center"/>
    </xf>
    <xf numFmtId="0" fontId="0" fillId="7" borderId="70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34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2" fillId="5" borderId="46" xfId="0" applyFont="1" applyFill="1" applyBorder="1" applyAlignment="1">
      <alignment horizontal="center" vertical="center"/>
    </xf>
    <xf numFmtId="0" fontId="2" fillId="5" borderId="51" xfId="0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47" xfId="0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6" fontId="0" fillId="7" borderId="5" xfId="0" applyNumberFormat="1" applyFill="1" applyBorder="1" applyAlignment="1">
      <alignment horizontal="center" vertical="center"/>
    </xf>
    <xf numFmtId="6" fontId="0" fillId="7" borderId="47" xfId="0" applyNumberFormat="1" applyFill="1" applyBorder="1" applyAlignment="1">
      <alignment horizontal="center" vertical="center"/>
    </xf>
    <xf numFmtId="6" fontId="0" fillId="7" borderId="48" xfId="0" applyNumberForma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0" fillId="7" borderId="25" xfId="0" applyFont="1" applyFill="1" applyBorder="1" applyAlignment="1">
      <alignment horizontal="center" vertical="center"/>
    </xf>
    <xf numFmtId="0" fontId="0" fillId="7" borderId="71" xfId="0" applyFont="1" applyFill="1" applyBorder="1" applyAlignment="1">
      <alignment horizontal="center" vertical="center"/>
    </xf>
    <xf numFmtId="0" fontId="0" fillId="7" borderId="61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7" fillId="27" borderId="56" xfId="0" applyFont="1" applyFill="1" applyBorder="1" applyAlignment="1">
      <alignment horizontal="center" vertical="center"/>
    </xf>
    <xf numFmtId="0" fontId="27" fillId="27" borderId="66" xfId="0" applyFont="1" applyFill="1" applyBorder="1" applyAlignment="1">
      <alignment horizontal="center" vertical="center"/>
    </xf>
    <xf numFmtId="0" fontId="27" fillId="27" borderId="6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71"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rgb="FFFF9999"/>
      </font>
      <fill>
        <patternFill>
          <bgColor rgb="FFFF999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rgb="FFFF9999"/>
      </font>
      <fill>
        <patternFill>
          <bgColor rgb="FFFF9999"/>
        </patternFill>
      </fill>
    </dxf>
    <dxf>
      <font>
        <b val="0"/>
        <i val="0"/>
        <color rgb="FFFFB265"/>
      </font>
      <fill>
        <patternFill>
          <bgColor rgb="FFF4BA6C"/>
        </patternFill>
      </fill>
    </dxf>
    <dxf>
      <font>
        <b val="0"/>
        <i val="0"/>
        <color theme="9" tint="0.59996337778862885"/>
      </font>
      <fill>
        <patternFill>
          <bgColor theme="9" tint="0.59996337778862885"/>
        </patternFill>
      </fill>
    </dxf>
    <dxf>
      <font>
        <b val="0"/>
        <i val="0"/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5BCF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B2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DBFF7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5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</dxf>
    <dxf>
      <font>
        <color theme="1"/>
      </font>
      <fill>
        <patternFill>
          <bgColor rgb="FFFF999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B089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4BA6C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4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5BCF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B2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DBFF7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B089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4BA6C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5BCF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B2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DBFF7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B089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4BA6C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rgb="FFFF999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B089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4BA6C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rgb="FFFABE8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rgb="FFFF9999"/>
      </font>
      <fill>
        <patternFill>
          <bgColor rgb="FFFF999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rgb="FFFF9999"/>
      </font>
      <fill>
        <patternFill>
          <bgColor rgb="FFFF9999"/>
        </patternFill>
      </fill>
    </dxf>
    <dxf>
      <font>
        <b val="0"/>
        <i val="0"/>
        <color rgb="FFFFB265"/>
      </font>
      <fill>
        <patternFill>
          <bgColor rgb="FFF4BA6C"/>
        </patternFill>
      </fill>
    </dxf>
    <dxf>
      <font>
        <b val="0"/>
        <i val="0"/>
        <color theme="9" tint="0.59996337778862885"/>
      </font>
      <fill>
        <patternFill>
          <bgColor theme="9" tint="0.59996337778862885"/>
        </patternFill>
      </fill>
    </dxf>
    <dxf>
      <font>
        <b val="0"/>
        <i val="0"/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5BCF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B2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DBFF7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999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5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ill>
        <patternFill>
          <bgColor rgb="FFFDCF91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B089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9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4BA6C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9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CBA9E5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59996337778862885"/>
        </patternFill>
      </fill>
    </dxf>
    <dxf>
      <fill>
        <patternFill>
          <bgColor rgb="FFFFB7B9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E1BC79"/>
        </patternFill>
      </fill>
    </dxf>
    <dxf>
      <fill>
        <patternFill>
          <bgColor rgb="FFD0C0EC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solid">
          <fgColor auto="1"/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 patternType="solid">
          <fgColor theme="1" tint="4.9989318521683403E-2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fgColor theme="1"/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34998626667073579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theme="5" tint="0.59996337778862885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ill>
        <patternFill>
          <bgColor rgb="FFDEEBF6"/>
        </patternFill>
      </fill>
    </dxf>
    <dxf>
      <fill>
        <patternFill>
          <bgColor rgb="FFFFE5E6"/>
        </patternFill>
      </fill>
    </dxf>
    <dxf>
      <fill>
        <patternFill>
          <bgColor rgb="FFFEF2EC"/>
        </patternFill>
      </fill>
    </dxf>
    <dxf>
      <fill>
        <patternFill>
          <bgColor rgb="FFEFF6EA"/>
        </patternFill>
      </fill>
    </dxf>
    <dxf>
      <fill>
        <patternFill>
          <bgColor rgb="FFFFF5D5"/>
        </patternFill>
      </fill>
    </dxf>
    <dxf>
      <fill>
        <patternFill>
          <bgColor rgb="FFEDD8B1"/>
        </patternFill>
      </fill>
    </dxf>
    <dxf>
      <fill>
        <patternFill>
          <bgColor rgb="FFE9E2F6"/>
        </patternFill>
      </fill>
    </dxf>
    <dxf>
      <fill>
        <patternFill>
          <bgColor rgb="FFF8CFB6"/>
        </patternFill>
      </fill>
    </dxf>
    <dxf>
      <fill>
        <patternFill>
          <bgColor theme="4" tint="0.59996337778862885"/>
        </patternFill>
      </fill>
    </dxf>
    <dxf>
      <fill>
        <patternFill>
          <bgColor rgb="FFFFB7B9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E1BC79"/>
        </patternFill>
      </fill>
    </dxf>
    <dxf>
      <fill>
        <patternFill>
          <bgColor rgb="FFD0C0EC"/>
        </patternFill>
      </fill>
    </dxf>
    <dxf>
      <fill>
        <patternFill>
          <bgColor theme="5" tint="0.39994506668294322"/>
        </patternFill>
      </fill>
    </dxf>
    <dxf>
      <fill>
        <patternFill>
          <bgColor rgb="FFFFCCCC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ill>
        <patternFill>
          <bgColor rgb="FFFFCCCC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vertical/>
        <horizontal/>
      </border>
    </dxf>
    <dxf>
      <border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theme="7" tint="0.39994506668294322"/>
        </patternFill>
      </fill>
    </dxf>
    <dxf>
      <fill>
        <patternFill>
          <bgColor rgb="FFFF9999"/>
        </patternFill>
      </fill>
    </dxf>
    <dxf>
      <fill>
        <patternFill>
          <bgColor rgb="FFFFCC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99"/>
        </patternFill>
      </fill>
    </dxf>
    <dxf>
      <fill>
        <patternFill>
          <bgColor theme="4" tint="0.59996337778862885"/>
        </patternFill>
      </fill>
    </dxf>
    <dxf>
      <fill>
        <patternFill>
          <bgColor rgb="FFFFB7B9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E1BC79"/>
        </patternFill>
      </fill>
    </dxf>
    <dxf>
      <fill>
        <patternFill>
          <bgColor rgb="FFD0C0EC"/>
        </patternFill>
      </fill>
    </dxf>
    <dxf>
      <fill>
        <patternFill>
          <bgColor theme="5" tint="0.3999450666829432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  <border>
        <left style="thin">
          <color theme="0" tint="-0.14996795556505021"/>
        </left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CC"/>
        </patternFill>
      </fill>
    </dxf>
    <dxf>
      <fill>
        <patternFill>
          <bgColor theme="7" tint="0.79998168889431442"/>
        </patternFill>
      </fill>
    </dxf>
    <dxf>
      <font>
        <b val="0"/>
        <i val="0"/>
      </font>
      <fill>
        <patternFill>
          <bgColor theme="7" tint="0.79998168889431442"/>
        </patternFill>
      </fill>
    </dxf>
    <dxf>
      <fill>
        <patternFill>
          <bgColor rgb="FFFFCCCC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theme="1"/>
      </font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rgb="FFFFCCCC"/>
        </patternFill>
      </fill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5BCF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B2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DBFF7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5BCF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B2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DBFF7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ill>
        <patternFill>
          <bgColor rgb="FFFFCC66"/>
        </patternFill>
      </fill>
    </dxf>
    <dxf>
      <fill>
        <patternFill>
          <bgColor theme="9" tint="0.59996337778862885"/>
        </patternFill>
      </fill>
    </dxf>
    <dxf>
      <border>
        <left style="thin">
          <color theme="0" tint="-0.14996795556505021"/>
        </left>
        <right style="thin">
          <color theme="0" tint="-0.14996795556505021"/>
        </right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font>
        <color theme="0"/>
      </font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9999"/>
        </patternFill>
      </fill>
    </dxf>
    <dxf>
      <fill>
        <patternFill>
          <bgColor rgb="FFFDCF91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</border>
    </dxf>
    <dxf>
      <fill>
        <patternFill>
          <bgColor theme="4" tint="0.59996337778862885"/>
        </patternFill>
      </fill>
    </dxf>
    <dxf>
      <fill>
        <patternFill>
          <bgColor rgb="FFFFB7B9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E1BC79"/>
        </patternFill>
      </fill>
    </dxf>
    <dxf>
      <fill>
        <patternFill>
          <bgColor rgb="FFD0C0EC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9999"/>
        </patternFill>
      </fill>
    </dxf>
    <dxf>
      <font>
        <b/>
        <i val="0"/>
        <color theme="1"/>
      </font>
      <fill>
        <patternFill>
          <bgColor rgb="FFCBA9E5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theme="7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rgb="FFFF9999"/>
        </patternFill>
      </fill>
    </dxf>
    <dxf>
      <font>
        <b/>
        <i val="0"/>
        <color theme="1"/>
      </font>
      <fill>
        <patternFill>
          <bgColor rgb="FFFFB089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DEEBF6"/>
      <color rgb="FFFFE5E6"/>
      <color rgb="FFFEF2EC"/>
      <color rgb="FFEFF6EA"/>
      <color rgb="FFFFF5D5"/>
      <color rgb="FFEDD8B1"/>
      <color rgb="FFF8CFB6"/>
      <color rgb="FFE9E2F6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153216</xdr:colOff>
      <xdr:row>0</xdr:row>
      <xdr:rowOff>47625</xdr:rowOff>
    </xdr:from>
    <xdr:to>
      <xdr:col>9</xdr:col>
      <xdr:colOff>876301</xdr:colOff>
      <xdr:row>0</xdr:row>
      <xdr:rowOff>240506</xdr:rowOff>
    </xdr:to>
    <xdr:sp macro="[0]!Lancer_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468791" y="47625"/>
          <a:ext cx="1647010" cy="192881"/>
        </a:xfrm>
        <a:prstGeom prst="roundRect">
          <a:avLst/>
        </a:prstGeom>
        <a:ln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1252537</xdr:colOff>
      <xdr:row>0</xdr:row>
      <xdr:rowOff>34290</xdr:rowOff>
    </xdr:from>
    <xdr:to>
      <xdr:col>2</xdr:col>
      <xdr:colOff>1474470</xdr:colOff>
      <xdr:row>0</xdr:row>
      <xdr:rowOff>186690</xdr:rowOff>
    </xdr:to>
    <xdr:sp macro="[0]!Lancer_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523047" y="34290"/>
          <a:ext cx="221933" cy="152400"/>
        </a:xfrm>
        <a:prstGeom prst="roundRect">
          <a:avLst/>
        </a:prstGeom>
        <a:ln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V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99647</xdr:colOff>
      <xdr:row>4</xdr:row>
      <xdr:rowOff>159724</xdr:rowOff>
    </xdr:from>
    <xdr:ext cx="536334" cy="536334"/>
    <xdr:pic>
      <xdr:nvPicPr>
        <xdr:cNvPr id="2" name="Image 1" descr="Résultat de recherche d'images pour &quot;april santé png&quot;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397" y="1045549"/>
          <a:ext cx="536334" cy="536334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97448</xdr:colOff>
      <xdr:row>12</xdr:row>
      <xdr:rowOff>136279</xdr:rowOff>
    </xdr:from>
    <xdr:to>
      <xdr:col>1</xdr:col>
      <xdr:colOff>608379</xdr:colOff>
      <xdr:row>14</xdr:row>
      <xdr:rowOff>73268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198" y="2546104"/>
          <a:ext cx="529981" cy="317989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112836</xdr:colOff>
      <xdr:row>17</xdr:row>
      <xdr:rowOff>80979</xdr:rowOff>
    </xdr:from>
    <xdr:ext cx="544849" cy="402598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0586" y="3443304"/>
          <a:ext cx="544849" cy="402598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</xdr:spPr>
    </xdr:pic>
    <xdr:clientData/>
  </xdr:oneCellAnchor>
  <xdr:oneCellAnchor>
    <xdr:from>
      <xdr:col>6</xdr:col>
      <xdr:colOff>103311</xdr:colOff>
      <xdr:row>14</xdr:row>
      <xdr:rowOff>7326</xdr:rowOff>
    </xdr:from>
    <xdr:ext cx="543658" cy="388327"/>
    <xdr:pic>
      <xdr:nvPicPr>
        <xdr:cNvPr id="5" name="Image 4" descr="Image associée">
          <a:extLst>
            <a:ext uri="{FF2B5EF4-FFF2-40B4-BE49-F238E27FC236}">
              <a16:creationId xmlns:a16="http://schemas.microsoft.com/office/drawing/2014/main" id="{00000000-0008-0000-1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761" y="2798151"/>
          <a:ext cx="543658" cy="388327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135550</xdr:colOff>
      <xdr:row>17</xdr:row>
      <xdr:rowOff>124558</xdr:rowOff>
    </xdr:from>
    <xdr:ext cx="509220" cy="518078"/>
    <xdr:pic>
      <xdr:nvPicPr>
        <xdr:cNvPr id="6" name="Image 5" descr="Image associée"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256" t="7639" r="23188" b="11111"/>
        <a:stretch/>
      </xdr:blipFill>
      <xdr:spPr bwMode="auto">
        <a:xfrm>
          <a:off x="6022000" y="3486883"/>
          <a:ext cx="509220" cy="518078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112833</xdr:colOff>
      <xdr:row>1</xdr:row>
      <xdr:rowOff>134815</xdr:rowOff>
    </xdr:from>
    <xdr:ext cx="502628" cy="502628"/>
    <xdr:pic>
      <xdr:nvPicPr>
        <xdr:cNvPr id="7" name="Image 6" descr="Image associée">
          <a:extLst>
            <a:ext uri="{FF2B5EF4-FFF2-40B4-BE49-F238E27FC236}">
              <a16:creationId xmlns:a16="http://schemas.microsoft.com/office/drawing/2014/main" id="{00000000-0008-0000-1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9283" y="449140"/>
          <a:ext cx="502628" cy="502628"/>
        </a:xfrm>
        <a:prstGeom prst="rect">
          <a:avLst/>
        </a:prstGeom>
        <a:noFill/>
        <a:ln w="28575">
          <a:solidFill>
            <a:schemeClr val="tx1"/>
          </a:solidFill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137014</xdr:colOff>
      <xdr:row>9</xdr:row>
      <xdr:rowOff>122713</xdr:rowOff>
    </xdr:from>
    <xdr:ext cx="456468" cy="538057"/>
    <xdr:pic>
      <xdr:nvPicPr>
        <xdr:cNvPr id="8" name="Image 7" descr="Résultat de recherche d'images pour &quot;cipres santé&quot;">
          <a:extLst>
            <a:ext uri="{FF2B5EF4-FFF2-40B4-BE49-F238E27FC236}">
              <a16:creationId xmlns:a16="http://schemas.microsoft.com/office/drawing/2014/main" id="{00000000-0008-0000-1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3464" y="1961038"/>
          <a:ext cx="456468" cy="538057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125290</xdr:colOff>
      <xdr:row>5</xdr:row>
      <xdr:rowOff>160460</xdr:rowOff>
    </xdr:from>
    <xdr:ext cx="469655" cy="469655"/>
    <xdr:pic>
      <xdr:nvPicPr>
        <xdr:cNvPr id="9" name="Image 8" descr="Image associée">
          <a:extLst>
            <a:ext uri="{FF2B5EF4-FFF2-40B4-BE49-F238E27FC236}">
              <a16:creationId xmlns:a16="http://schemas.microsoft.com/office/drawing/2014/main" id="{00000000-0008-0000-1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1740" y="1236785"/>
          <a:ext cx="469655" cy="469655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\OneDrive\1%20-%20Support\1%20-%20Bureau\Save\Suivi%20Cients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"/>
      <sheetName val="Complet"/>
      <sheetName val="1806"/>
      <sheetName val="1805"/>
      <sheetName val="1804"/>
      <sheetName val="1803"/>
      <sheetName val="1802"/>
      <sheetName val="1801"/>
      <sheetName val="1806 Data"/>
      <sheetName val="1805 Data"/>
      <sheetName val="1804 Data"/>
      <sheetName val="1803 Data"/>
      <sheetName val="1802 Data"/>
      <sheetName val="1801 Data"/>
      <sheetName val="2018 Data"/>
      <sheetName val="11801"/>
      <sheetName val="11801 Data"/>
      <sheetName val="Complet Data"/>
      <sheetName val="Matrice"/>
      <sheetName val="Matrice T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4">
          <cell r="F4">
            <v>0.11</v>
          </cell>
          <cell r="G4">
            <v>0.115</v>
          </cell>
          <cell r="H4">
            <v>5.3400000000000003E-2</v>
          </cell>
          <cell r="I4">
            <v>0.14599999999999999</v>
          </cell>
          <cell r="J4">
            <v>0.104</v>
          </cell>
          <cell r="K4">
            <v>0.104</v>
          </cell>
          <cell r="L4">
            <v>0.11840000000000001</v>
          </cell>
          <cell r="M4">
            <v>0.11840000000000001</v>
          </cell>
          <cell r="N4">
            <v>0.11840000000000001</v>
          </cell>
        </row>
        <row r="5">
          <cell r="G5">
            <v>30</v>
          </cell>
          <cell r="H5">
            <v>14.16</v>
          </cell>
        </row>
      </sheetData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claudette.barataud@hotmail.fr" TargetMode="External"/><Relationship Id="rId2" Type="http://schemas.openxmlformats.org/officeDocument/2006/relationships/hyperlink" Target="mailto:claudenoelle@wanadoo.fr" TargetMode="External"/><Relationship Id="rId1" Type="http://schemas.openxmlformats.org/officeDocument/2006/relationships/hyperlink" Target="mailto:quent1.a@hotmai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mailto:ameliesam01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L308"/>
  <sheetViews>
    <sheetView zoomScaleNormal="100" workbookViewId="0">
      <pane ySplit="1" topLeftCell="A2" activePane="bottomLeft" state="frozen"/>
      <selection activeCell="C1" sqref="C1"/>
      <selection pane="bottomLeft" sqref="A1:B1"/>
    </sheetView>
  </sheetViews>
  <sheetFormatPr baseColWidth="10" defaultColWidth="11.42578125" defaultRowHeight="15.75" x14ac:dyDescent="0.25"/>
  <cols>
    <col min="1" max="6" width="20.7109375" style="237" customWidth="1"/>
    <col min="7" max="7" width="13.85546875" style="237" customWidth="1"/>
    <col min="8" max="8" width="16.5703125" style="237" bestFit="1" customWidth="1"/>
    <col min="9" max="10" width="13.85546875" style="237" customWidth="1"/>
    <col min="11" max="16384" width="11.42578125" style="237"/>
  </cols>
  <sheetData>
    <row r="1" spans="1:10" ht="21.75" thickBot="1" x14ac:dyDescent="0.3">
      <c r="A1" s="371" t="s">
        <v>1688</v>
      </c>
      <c r="B1" s="372"/>
      <c r="C1" s="369" t="e">
        <f>IF(VLOOKUP(A1,Complet!A1:DS401,118,0)="AJ","A Jour - Étude Envoyée",IF(VLOOKUP(A1,Complet!A1:DS401,118,0)="OK","Fiche Complète",IF(VLOOKUP(A1,Complet!A1:DS401,118,0)="Mini","Fiche Minimum",IF(VLOOKUP(A1,Complet!A1:DS401,118,0)="KO","Fiche Imcomplète"))))</f>
        <v>#N/A</v>
      </c>
      <c r="D1" s="370"/>
      <c r="E1" s="233" t="e">
        <f>VLOOKUP(A1,Complet!A1:DS401,11,0)</f>
        <v>#N/A</v>
      </c>
      <c r="F1" s="234" t="e">
        <f>IF(E6="NEOLIANE",'Matrice Tel'!E12,IF(E6="NEOLIANE Prev",'Matrice Tel'!E12,IF(E6="SWISSLIFE",'Matrice Tel'!E18,IF(E6="ALPTIS",'Matrice Tel'!J2,IF(E6="AVIVA",'Matrice Tel'!J6,IF(E6="CIPRES",'Matrice Tel'!J11,IF(E6="CEGEMA",'Matrice Tel'!J14,IF(E6="ASAF",'Matrice Tel'!J18,IF(E6="APRIL",IF(E5="Prev. Pro",'Matrice Tel'!E5,IF(E5="Autre",'Matrice Tel'!E3,'Matrice Tel'!E2)),"A Trouver")))))))))</f>
        <v>#N/A</v>
      </c>
      <c r="G1" s="235" t="s">
        <v>1057</v>
      </c>
      <c r="H1" s="236" t="e">
        <f>VLOOKUP(A1,Complet!A1:DS401,60,0)</f>
        <v>#N/A</v>
      </c>
    </row>
    <row r="2" spans="1:10" ht="21.75" thickBot="1" x14ac:dyDescent="0.3">
      <c r="A2" s="238" t="s">
        <v>102</v>
      </c>
      <c r="B2" s="239" t="e">
        <f>VLOOKUP(A1,Complet!A1:DS401,24,0)+VLOOKUP(A1,Complet!A1:DS401,25,0)</f>
        <v>#N/A</v>
      </c>
      <c r="C2" s="367" t="e">
        <f>CONCATENATE("Commission : ",(VLOOKUP(A1,Complet!A1:DS401,19,0))," à ",VLOOKUP(A1,Complet!A1:DS401,20,0),"%")</f>
        <v>#N/A</v>
      </c>
      <c r="D2" s="368"/>
      <c r="E2" s="240" t="s">
        <v>120</v>
      </c>
      <c r="F2" s="241" t="e">
        <f>IF(VLOOKUP(A1,Complet!A1:DS401,52,0)=0,"",VLOOKUP(A1,Complet!A1:DS401,52,0))</f>
        <v>#N/A</v>
      </c>
      <c r="G2" s="242" t="s">
        <v>1058</v>
      </c>
      <c r="H2" s="236" t="e">
        <f>VLOOKUP(A1,Complet!A1:DS401,61,0)</f>
        <v>#N/A</v>
      </c>
    </row>
    <row r="3" spans="1:10" ht="29.25" thickBot="1" x14ac:dyDescent="0.3">
      <c r="A3" s="351" t="e">
        <f>CONCATENATE(VLOOKUP(A1,Complet!A1:DS401,6,0)," ",VLOOKUP(A1,Complet!A1:DS401,4,0)," ",VLOOKUP(A1,Complet!A1:DS401,3,0))</f>
        <v>#N/A</v>
      </c>
      <c r="B3" s="352"/>
      <c r="C3" s="352"/>
      <c r="D3" s="352"/>
      <c r="E3" s="353"/>
      <c r="F3" s="354"/>
      <c r="H3" s="243"/>
      <c r="I3" s="243"/>
      <c r="J3" s="339" t="e">
        <f>E6</f>
        <v>#N/A</v>
      </c>
    </row>
    <row r="4" spans="1:10" ht="19.5" thickBot="1" x14ac:dyDescent="0.3">
      <c r="A4" s="347"/>
      <c r="B4" s="348"/>
      <c r="C4" s="348"/>
      <c r="D4" s="348"/>
      <c r="E4" s="348"/>
      <c r="F4" s="348"/>
      <c r="H4" s="243"/>
      <c r="I4" s="243"/>
      <c r="J4" s="232" t="e">
        <f>E7</f>
        <v>#N/A</v>
      </c>
    </row>
    <row r="5" spans="1:10" ht="21" x14ac:dyDescent="0.25">
      <c r="A5" s="244" t="s">
        <v>1053</v>
      </c>
      <c r="B5" s="389" t="e">
        <f>IF(VLOOKUP(A1,Complet!A1:DS401,62,0)=0,"",VLOOKUP(A1,Complet!A1:DS401,62,0))</f>
        <v>#N/A</v>
      </c>
      <c r="C5" s="390"/>
      <c r="D5" s="244" t="s">
        <v>1</v>
      </c>
      <c r="E5" s="245" t="e">
        <f>VLOOKUP(A1,Complet!A1:DS401,10,0)</f>
        <v>#N/A</v>
      </c>
      <c r="F5" s="246" t="s">
        <v>1084</v>
      </c>
      <c r="H5" s="244" t="s">
        <v>211</v>
      </c>
      <c r="I5" s="345" t="e">
        <f>VLOOKUP(A1,Complet!A1:DS401,89,0)</f>
        <v>#N/A</v>
      </c>
      <c r="J5" s="341">
        <f>IFERROR(HLOOKUP(E7,Mutuelles!$1:$22,13,FALSE),0)</f>
        <v>0</v>
      </c>
    </row>
    <row r="6" spans="1:10" ht="21.75" thickBot="1" x14ac:dyDescent="0.3">
      <c r="A6" s="247" t="s">
        <v>242</v>
      </c>
      <c r="B6" s="391" t="e">
        <f>CONCATENATE(VLOOKUP(A1,Complet!A1:DS401,64,0)," ","ans")</f>
        <v>#N/A</v>
      </c>
      <c r="C6" s="392"/>
      <c r="D6" s="248" t="s">
        <v>2</v>
      </c>
      <c r="E6" s="249" t="e">
        <f>VLOOKUP(A1,Complet!A1:DS401,11,0)</f>
        <v>#N/A</v>
      </c>
      <c r="F6" s="250" t="e">
        <f>VLOOKUP(A1,Complet!A1:DS401,16,0)</f>
        <v>#N/A</v>
      </c>
      <c r="H6" s="251" t="s">
        <v>212</v>
      </c>
      <c r="I6" s="346" t="e">
        <f>VLOOKUP(A1,Complet!A1:DS401,90,0)</f>
        <v>#N/A</v>
      </c>
      <c r="J6" s="342">
        <f>IFERROR(HLOOKUP(E7,Mutuelles!$1:$22,9,FALSE),0)</f>
        <v>0</v>
      </c>
    </row>
    <row r="7" spans="1:10" ht="21.75" thickBot="1" x14ac:dyDescent="0.3">
      <c r="A7" s="252" t="s">
        <v>136</v>
      </c>
      <c r="B7" s="393" t="e">
        <f>IF(UPPER(VLOOKUP(A1,Complet!A1:DS401,63,0))=0,"",UPPER(VLOOKUP(A1,Complet!A1:DS401,63,0)))</f>
        <v>#N/A</v>
      </c>
      <c r="C7" s="394"/>
      <c r="D7" s="244" t="s">
        <v>30</v>
      </c>
      <c r="E7" s="253" t="e">
        <f>IF(VLOOKUP(A1,Complet!A1:DS401,12,0)=0,"",VLOOKUP(A1,Complet!A1:DS401,12,0))</f>
        <v>#N/A</v>
      </c>
      <c r="F7" s="254" t="s">
        <v>1085</v>
      </c>
      <c r="H7" s="251" t="s">
        <v>215</v>
      </c>
      <c r="I7" s="346" t="e">
        <f>VLOOKUP(A1,Complet!A1:DS401,92,0)</f>
        <v>#N/A</v>
      </c>
      <c r="J7" s="343">
        <f>IFERROR(HLOOKUP(E7,Mutuelles!$1:$22,4,FALSE),0)</f>
        <v>0</v>
      </c>
    </row>
    <row r="8" spans="1:10" ht="21.75" thickBot="1" x14ac:dyDescent="0.3">
      <c r="A8" s="255" t="s">
        <v>200</v>
      </c>
      <c r="B8" s="395" t="e">
        <f>VLOOKUP(A1,Complet!A1:DS401,51,0)</f>
        <v>#N/A</v>
      </c>
      <c r="C8" s="396"/>
      <c r="D8" s="256" t="s">
        <v>3</v>
      </c>
      <c r="E8" s="257" t="e">
        <f>IF(VLOOKUP(A1,Complet!A1:DS401,13,0)=0,"",VLOOKUP(A1,Complet!A1:DS401,13,0))</f>
        <v>#N/A</v>
      </c>
      <c r="F8" s="258" t="e">
        <f>IF(VLOOKUP(A1,Complet!A1:DS401,28,0)="X","Aucune",VLOOKUP(A1,Complet!A1:DS401,28,0))</f>
        <v>#N/A</v>
      </c>
      <c r="H8" s="251" t="s">
        <v>1684</v>
      </c>
      <c r="I8" s="346" t="e">
        <f>VLOOKUP(A1,Complet!A1:DS401,92,0)</f>
        <v>#N/A</v>
      </c>
      <c r="J8" s="344">
        <f>IFERROR(HLOOKUP(E7,Mutuelles!$1:$22,8,FALSE),0)</f>
        <v>0</v>
      </c>
    </row>
    <row r="9" spans="1:10" ht="21" x14ac:dyDescent="0.25">
      <c r="A9" s="259" t="s">
        <v>1047</v>
      </c>
      <c r="B9" s="405" t="e">
        <f>IF(VLOOKUP(A1,Complet!A1:DS401,55,0)=0,"",VLOOKUP(A1,Complet!A1:DS401,55,0))</f>
        <v>#N/A</v>
      </c>
      <c r="C9" s="406"/>
      <c r="D9" s="260" t="s">
        <v>22</v>
      </c>
      <c r="E9" s="261" t="e">
        <f>VLOOKUP(A1,Complet!A1:DS401,14,0)</f>
        <v>#N/A</v>
      </c>
      <c r="F9" s="246" t="s">
        <v>1086</v>
      </c>
      <c r="H9" s="266" t="s">
        <v>243</v>
      </c>
      <c r="I9" s="346" t="e">
        <f>VLOOKUP(A1,Complet!A1:DS401,93,0)</f>
        <v>#N/A</v>
      </c>
      <c r="J9" s="343">
        <f>IFERROR(HLOOKUP(E7,Mutuelles!$1:$22,16,FALSE),0)</f>
        <v>0</v>
      </c>
    </row>
    <row r="10" spans="1:10" ht="16.5" thickBot="1" x14ac:dyDescent="0.3">
      <c r="A10" s="262" t="s">
        <v>1048</v>
      </c>
      <c r="B10" s="407" t="e">
        <f>IF(VLOOKUP(A1,Complet!A1:DS401,56,0)=0,"",VLOOKUP(A1,Complet!A1:DS401,56,0))</f>
        <v>#N/A</v>
      </c>
      <c r="C10" s="408"/>
      <c r="D10" s="263" t="s">
        <v>89</v>
      </c>
      <c r="E10" s="264" t="e">
        <f>VLOOKUP(A1,Complet!A1:DS401,15,0)</f>
        <v>#N/A</v>
      </c>
      <c r="F10" s="265" t="e">
        <f>VLOOKUP(A1,Complet!A1:DS401,29,0)</f>
        <v>#N/A</v>
      </c>
      <c r="H10" s="365" t="s">
        <v>213</v>
      </c>
      <c r="I10" s="363" t="e">
        <f>VLOOKUP(A1,Complet!A1:DS401,91,0)</f>
        <v>#N/A</v>
      </c>
      <c r="J10" s="384">
        <f>IFERROR(HLOOKUP(E7,Mutuelles!$1:$22,20,FALSE),0)</f>
        <v>0</v>
      </c>
    </row>
    <row r="11" spans="1:10" ht="16.5" customHeight="1" thickBot="1" x14ac:dyDescent="0.3">
      <c r="A11" s="251" t="s">
        <v>123</v>
      </c>
      <c r="B11" s="357" t="e">
        <f>IF(VLOOKUP(A1,Complet!A1:DS401,54,0)=0,"",VLOOKUP(A1,Complet!A1:DS401,54,0))</f>
        <v>#N/A</v>
      </c>
      <c r="C11" s="358"/>
      <c r="D11" s="267" t="s">
        <v>4</v>
      </c>
      <c r="E11" s="268" t="e">
        <f>IF(VLOOKUP(A1,Complet!A1:DS401,18,0)=0,"",VLOOKUP(A1,Complet!A1:DS401,18,0))</f>
        <v>#N/A</v>
      </c>
      <c r="F11" s="269" t="s">
        <v>29</v>
      </c>
      <c r="H11" s="366"/>
      <c r="I11" s="364"/>
      <c r="J11" s="385"/>
    </row>
    <row r="12" spans="1:10" ht="16.5" customHeight="1" thickBot="1" x14ac:dyDescent="0.3">
      <c r="A12" s="270" t="s">
        <v>121</v>
      </c>
      <c r="B12" s="355" t="e">
        <f>IF(VLOOKUP(A1,Complet!A1:DS401,53,0)=0,"",VLOOKUP(A1,Complet!A1:DS401,53,0))</f>
        <v>#N/A</v>
      </c>
      <c r="C12" s="356"/>
      <c r="D12" s="397" t="s">
        <v>7</v>
      </c>
      <c r="E12" s="398"/>
      <c r="F12" s="271" t="e">
        <f>VLOOKUP(A1,Complet!A1:DS401,30,0)</f>
        <v>#N/A</v>
      </c>
      <c r="H12" s="349" t="s">
        <v>280</v>
      </c>
      <c r="I12" s="350"/>
      <c r="J12" s="340" t="s">
        <v>1685</v>
      </c>
    </row>
    <row r="13" spans="1:10" ht="16.5" customHeight="1" thickBot="1" x14ac:dyDescent="0.3">
      <c r="A13" s="272" t="s">
        <v>124</v>
      </c>
      <c r="B13" s="409" t="e">
        <f>IF(VLOOKUP(A1,Complet!A1:DS401,57,0)=0,"",VLOOKUP(A1,Complet!A1:DS401,57,0))</f>
        <v>#N/A</v>
      </c>
      <c r="C13" s="410"/>
      <c r="D13" s="373" t="e">
        <f>IF(VLOOKUP(A1,Complet!A1:DS401,32,0)=0,"",VLOOKUP(A1,Complet!A1:DS401,32,0))</f>
        <v>#N/A</v>
      </c>
      <c r="E13" s="374"/>
      <c r="F13" s="273" t="s">
        <v>76</v>
      </c>
      <c r="H13" s="359" t="e">
        <f>IF(VLOOKUP(A1,Complet!A1:DS401,95,0)=0,"",VLOOKUP(A1,Complet!A1:DS401,95,0))</f>
        <v>#N/A</v>
      </c>
      <c r="I13" s="360"/>
      <c r="J13" s="382">
        <f>IFERROR(HLOOKUP(E7,Mutuelles!$1:$22,18,FALSE),0)</f>
        <v>0</v>
      </c>
    </row>
    <row r="14" spans="1:10" ht="16.5" customHeight="1" thickBot="1" x14ac:dyDescent="0.3">
      <c r="A14" s="274" t="s">
        <v>125</v>
      </c>
      <c r="B14" s="411" t="e">
        <f>IF(VLOOKUP(A1,Complet!A1:DS401,58,0)=0,"",VLOOKUP(A1,Complet!A1:DS401,58,0))</f>
        <v>#N/A</v>
      </c>
      <c r="C14" s="412"/>
      <c r="D14" s="373"/>
      <c r="E14" s="374"/>
      <c r="F14" s="399" t="e">
        <f>VLOOKUP(A1,Complet!A1:DS401,31,0)</f>
        <v>#N/A</v>
      </c>
      <c r="H14" s="361"/>
      <c r="I14" s="362"/>
      <c r="J14" s="383"/>
    </row>
    <row r="15" spans="1:10" ht="16.5" thickBot="1" x14ac:dyDescent="0.3">
      <c r="A15" s="272" t="s">
        <v>126</v>
      </c>
      <c r="B15" s="413" t="e">
        <f>IF(VLOOKUP(A1,Complet!A1:DS401,59,0)=0,"",VLOOKUP(A1,Complet!A1:DS401,59,0))</f>
        <v>#N/A</v>
      </c>
      <c r="C15" s="414"/>
      <c r="D15" s="375"/>
      <c r="E15" s="376"/>
      <c r="F15" s="400"/>
    </row>
    <row r="16" spans="1:10" ht="16.5" thickBot="1" x14ac:dyDescent="0.3">
      <c r="H16" s="275" t="s">
        <v>1064</v>
      </c>
      <c r="I16" s="276" t="e">
        <f>IF(VLOOKUP(A1,Complet!A1:DS401,62,0)=0,"",VLOOKUP(A1,Complet!A1:DS401,62,0))</f>
        <v>#N/A</v>
      </c>
    </row>
    <row r="17" spans="1:9" ht="16.5" thickBot="1" x14ac:dyDescent="0.3">
      <c r="A17" s="240" t="s">
        <v>105</v>
      </c>
      <c r="B17" s="277" t="e">
        <f>VLOOKUP(A1,Complet!A1:DS401,7,0)</f>
        <v>#N/A</v>
      </c>
      <c r="C17" s="244" t="s">
        <v>5</v>
      </c>
      <c r="D17" s="278" t="e">
        <f>VLOOKUP(A1,Complet!A1:DS401,26,0)</f>
        <v>#N/A</v>
      </c>
      <c r="E17" s="279" t="s">
        <v>1055</v>
      </c>
      <c r="F17" s="280" t="e">
        <f>VLOOKUP(A1,Complet!A1:DS401,35,0)</f>
        <v>#N/A</v>
      </c>
      <c r="H17" s="281" t="s">
        <v>1066</v>
      </c>
      <c r="I17" s="282" t="e">
        <f>UPPER(VLOOKUP(A1,Complet!A1:DS401,63,0))</f>
        <v>#N/A</v>
      </c>
    </row>
    <row r="18" spans="1:9" ht="16.5" thickBot="1" x14ac:dyDescent="0.3">
      <c r="A18" s="240" t="s">
        <v>1052</v>
      </c>
      <c r="B18" s="283" t="e">
        <f>VLOOKUP(A1,Complet!A1:DS401,5,0)</f>
        <v>#N/A</v>
      </c>
      <c r="C18" s="251" t="s">
        <v>1054</v>
      </c>
      <c r="D18" s="284" t="e">
        <f>VLOOKUP(A1,Complet!A1:DS401,34,0)</f>
        <v>#N/A</v>
      </c>
      <c r="E18" s="285" t="s">
        <v>1025</v>
      </c>
      <c r="F18" s="284" t="e">
        <f>VLOOKUP(A1,Complet!A1:DS401,38,0)</f>
        <v>#N/A</v>
      </c>
      <c r="H18" s="275" t="s">
        <v>1065</v>
      </c>
      <c r="I18" s="276" t="e">
        <f>IF(VLOOKUP(A1,Complet!A1:DS401,65,0)=0,"",VLOOKUP(A1,Complet!A1:DS401,65,0))</f>
        <v>#N/A</v>
      </c>
    </row>
    <row r="19" spans="1:9" ht="16.5" thickBot="1" x14ac:dyDescent="0.3">
      <c r="A19" s="244" t="s">
        <v>104</v>
      </c>
      <c r="B19" s="286" t="e">
        <f>VLOOKUP(A1,Complet!A1:DS401,8,0)</f>
        <v>#N/A</v>
      </c>
      <c r="C19" s="287" t="s">
        <v>1051</v>
      </c>
      <c r="D19" s="288" t="e">
        <f>VLOOKUP(A1,Complet!A1:DS401,27,0)</f>
        <v>#N/A</v>
      </c>
      <c r="E19" s="285" t="s">
        <v>1015</v>
      </c>
      <c r="F19" s="289" t="e">
        <f>VLOOKUP(A1,Complet!A1:DS401,37,0)</f>
        <v>#N/A</v>
      </c>
      <c r="H19" s="281" t="s">
        <v>1079</v>
      </c>
      <c r="I19" s="290" t="e">
        <f>UPPER(VLOOKUP(A1,Complet!A1:DS401,66,0))</f>
        <v>#N/A</v>
      </c>
    </row>
    <row r="20" spans="1:9" ht="16.5" thickBot="1" x14ac:dyDescent="0.3">
      <c r="A20" s="291" t="s">
        <v>1051</v>
      </c>
      <c r="B20" s="292" t="e">
        <f>VLOOKUP(A1,Complet!A1:DS401,9,0)</f>
        <v>#N/A</v>
      </c>
      <c r="C20" s="247" t="s">
        <v>419</v>
      </c>
      <c r="D20" s="293" t="e">
        <f>VLOOKUP(A1,Complet!A1:DS401,33,0)</f>
        <v>#N/A</v>
      </c>
      <c r="E20" s="294" t="s">
        <v>1056</v>
      </c>
      <c r="F20" s="295" t="e">
        <f>VLOOKUP(A1,Complet!A1:DS401,36,0)</f>
        <v>#N/A</v>
      </c>
      <c r="H20" s="296" t="s">
        <v>1067</v>
      </c>
      <c r="I20" s="297" t="e">
        <f>IF(VLOOKUP(A1,Complet!A1:DS401,68,0)=0,"",VLOOKUP(A1,Complet!A1:DS401,68,0))</f>
        <v>#N/A</v>
      </c>
    </row>
    <row r="21" spans="1:9" ht="16.5" thickBot="1" x14ac:dyDescent="0.3">
      <c r="H21" s="298" t="s">
        <v>1070</v>
      </c>
      <c r="I21" s="299" t="e">
        <f>UPPER(VLOOKUP(A1,Complet!A1:DS401,69,0))</f>
        <v>#N/A</v>
      </c>
    </row>
    <row r="22" spans="1:9" x14ac:dyDescent="0.25">
      <c r="A22" s="300" t="s">
        <v>1059</v>
      </c>
      <c r="B22" s="301" t="s">
        <v>1060</v>
      </c>
      <c r="C22" s="301" t="s">
        <v>1061</v>
      </c>
      <c r="D22" s="301" t="s">
        <v>1062</v>
      </c>
      <c r="E22" s="302" t="s">
        <v>1063</v>
      </c>
      <c r="H22" s="296" t="s">
        <v>1068</v>
      </c>
      <c r="I22" s="297" t="e">
        <f>IF(VLOOKUP(A1,Complet!A1:DS401,71,0)=0,"",VLOOKUP(A1,Complet!A1:DS401,71,0))</f>
        <v>#N/A</v>
      </c>
    </row>
    <row r="23" spans="1:9" ht="16.5" thickBot="1" x14ac:dyDescent="0.3">
      <c r="A23" s="303" t="e">
        <f>VLOOKUP(A1,Complet!A1:DS401,39,0)</f>
        <v>#N/A</v>
      </c>
      <c r="B23" s="304" t="e">
        <f>VLOOKUP(A1,Complet!A1:DS401,40,0)</f>
        <v>#N/A</v>
      </c>
      <c r="C23" s="304" t="e">
        <f>VLOOKUP(A1,Complet!A1:DS401,42,0)</f>
        <v>#N/A</v>
      </c>
      <c r="D23" s="304" t="e">
        <f>VLOOKUP(A1,Complet!A1:DS401,45,0)</f>
        <v>#N/A</v>
      </c>
      <c r="E23" s="305" t="e">
        <f>VLOOKUP(A1,Complet!A1:DS401,48,0)</f>
        <v>#N/A</v>
      </c>
      <c r="H23" s="298" t="s">
        <v>1071</v>
      </c>
      <c r="I23" s="299" t="e">
        <f>UPPER(VLOOKUP(A1,Complet!A1:DS401,72,0))</f>
        <v>#N/A</v>
      </c>
    </row>
    <row r="24" spans="1:9" x14ac:dyDescent="0.25">
      <c r="A24" s="306" t="s">
        <v>1082</v>
      </c>
      <c r="B24" s="307" t="e">
        <f>IF(IF(VLOOKUP(A1,Complet!A1:DS401,41,0)=(-1),0,VLOOKUP(A1,Complet!A1:DS401,41,0))=0,"",IF(VLOOKUP(A1,Complet!A1:DS401,41,0)=(-1),0,VLOOKUP(A1,Complet!A1:DS401,41,0)))</f>
        <v>#N/A</v>
      </c>
      <c r="C24" s="307" t="e">
        <f>IF(IF(VLOOKUP(A1,Complet!A1:DS401,43,0)=(-1),0,VLOOKUP(A1,Complet!A1:DS401,43,0))=0,"",IF(VLOOKUP(A1,Complet!A1:DS401,43,0)=(-1),0,VLOOKUP(A1,Complet!A1:DS401,43,0)))</f>
        <v>#N/A</v>
      </c>
      <c r="D24" s="307" t="e">
        <f>IF(IF(VLOOKUP(A1,Complet!A1:DS401,46,0)=(-1),0,VLOOKUP(A1,Complet!A1:DS401,46,0))=0,"",IF(VLOOKUP(A1,Complet!A1:DS401,46,0)=(-1),0,VLOOKUP(A1,Complet!A1:DS401,46,0)))</f>
        <v>#N/A</v>
      </c>
      <c r="E24" s="308" t="e">
        <f>IF(IF(VLOOKUP(A1,Complet!A1:DS401,49,0)=(-1),0,VLOOKUP(A1,Complet!A1:DS401,49,0))=0,"",IF(VLOOKUP(A1,Complet!A1:DS401,49,0)=(-1),0,VLOOKUP(A1,Complet!A1:DS401,49,0)))</f>
        <v>#N/A</v>
      </c>
      <c r="H24" s="296" t="s">
        <v>1069</v>
      </c>
      <c r="I24" s="297" t="e">
        <f>IF(VLOOKUP(A1,Complet!A1:DS401,74,0)=0,"",VLOOKUP(A1,Complet!A1:DS401,74,0))</f>
        <v>#N/A</v>
      </c>
    </row>
    <row r="25" spans="1:9" ht="16.5" thickBot="1" x14ac:dyDescent="0.3">
      <c r="A25" s="309" t="s">
        <v>1083</v>
      </c>
      <c r="B25" s="310"/>
      <c r="C25" s="311" t="e">
        <f>IF(IF(VLOOKUP(A1,Complet!A1:DS401,44,0)=(-1),0,VLOOKUP(A1,Complet!A1:DS401,44,0))=0,"",IF(VLOOKUP(A1,Complet!A1:DS401,44,0)=(-1),0,VLOOKUP(A1,Complet!A1:DS401,44,0)))</f>
        <v>#N/A</v>
      </c>
      <c r="D25" s="311" t="e">
        <f>IF(IF(VLOOKUP(A1,Complet!A1:DS401,47,0)=(-1),0,VLOOKUP(A1,Complet!A1:DS401,47,0))=0,"",IF(VLOOKUP(A1,Complet!A1:DS401,47,0)=(-1),0,VLOOKUP(A1,Complet!A1:DS401,47,0)))</f>
        <v>#N/A</v>
      </c>
      <c r="E25" s="312" t="e">
        <f>IF(IF(VLOOKUP(A1,Complet!A1:DS401,50,0)=(-1),0,VLOOKUP(A1,Complet!A1:DS401,50,0))=0,"",IF(VLOOKUP(A1,Complet!A1:DS401,50,0)=(-1),0,VLOOKUP(A1,Complet!A1:DS401,50,0)))</f>
        <v>#N/A</v>
      </c>
      <c r="H25" s="298" t="s">
        <v>1072</v>
      </c>
      <c r="I25" s="299" t="e">
        <f>UPPER(VLOOKUP(A1,Complet!A1:DS401,75,0))</f>
        <v>#N/A</v>
      </c>
    </row>
    <row r="26" spans="1:9" ht="16.5" thickBot="1" x14ac:dyDescent="0.3">
      <c r="H26" s="313" t="s">
        <v>1073</v>
      </c>
      <c r="I26" s="297" t="e">
        <f>IF(VLOOKUP(A1,Complet!A1:DS401,77,0)=0,"",VLOOKUP(A1,Complet!A1:DS401,77,0))</f>
        <v>#N/A</v>
      </c>
    </row>
    <row r="27" spans="1:9" ht="17.25" customHeight="1" thickBot="1" x14ac:dyDescent="0.3">
      <c r="A27" s="380" t="s">
        <v>241</v>
      </c>
      <c r="B27" s="381"/>
      <c r="C27" s="314" t="s">
        <v>309</v>
      </c>
      <c r="D27" s="314" t="s">
        <v>244</v>
      </c>
      <c r="E27" s="315" t="s">
        <v>269</v>
      </c>
      <c r="H27" s="316" t="s">
        <v>1074</v>
      </c>
      <c r="I27" s="299" t="e">
        <f>UPPER(VLOOKUP(A1,Complet!A1:DS401,78,0))</f>
        <v>#N/A</v>
      </c>
    </row>
    <row r="28" spans="1:9" x14ac:dyDescent="0.25">
      <c r="A28" s="401" t="e">
        <f>VLOOKUP(A1,Complet!A1:DS401,96,0)</f>
        <v>#N/A</v>
      </c>
      <c r="B28" s="402"/>
      <c r="C28" s="317" t="e">
        <f>VLOOKUP(A1,Complet!A1:DS401,97,0)</f>
        <v>#N/A</v>
      </c>
      <c r="D28" s="318" t="e">
        <f>VLOOKUP(A1,Complet!A1:DS401,99,0)</f>
        <v>#N/A</v>
      </c>
      <c r="E28" s="319" t="e">
        <f>VLOOKUP(A1,Complet!A1:DS401,100,0)</f>
        <v>#N/A</v>
      </c>
      <c r="H28" s="296" t="s">
        <v>1075</v>
      </c>
      <c r="I28" s="297" t="e">
        <f>IF(VLOOKUP(A1,Complet!A1:DS401,80,0)=0,"",VLOOKUP(A1,Complet!A1:DS401,80,0))</f>
        <v>#N/A</v>
      </c>
    </row>
    <row r="29" spans="1:9" ht="16.5" thickBot="1" x14ac:dyDescent="0.3">
      <c r="A29" s="320" t="s">
        <v>272</v>
      </c>
      <c r="B29" s="321" t="s">
        <v>273</v>
      </c>
      <c r="C29" s="321" t="s">
        <v>99</v>
      </c>
      <c r="D29" s="321" t="s">
        <v>283</v>
      </c>
      <c r="E29" s="322" t="s">
        <v>313</v>
      </c>
      <c r="H29" s="298" t="s">
        <v>1076</v>
      </c>
      <c r="I29" s="299" t="e">
        <f>UPPER(VLOOKUP(A1,Complet!A1:DS401,81,0))</f>
        <v>#N/A</v>
      </c>
    </row>
    <row r="30" spans="1:9" ht="16.5" thickBot="1" x14ac:dyDescent="0.3">
      <c r="A30" s="323" t="e">
        <f>VLOOKUP(A1,Complet!A1:DS401,101,0)</f>
        <v>#N/A</v>
      </c>
      <c r="B30" s="324" t="e">
        <f>VLOOKUP(A1,Complet!A1:DS401,102,0)</f>
        <v>#N/A</v>
      </c>
      <c r="C30" s="325" t="e">
        <f>VLOOKUP(A1,Complet!A1:DS401,103,0)</f>
        <v>#N/A</v>
      </c>
      <c r="D30" s="326" t="e">
        <f>VLOOKUP(A1,Complet!A1:DS401,104,0)</f>
        <v>#N/A</v>
      </c>
      <c r="E30" s="327" t="e">
        <f>VLOOKUP(A1,Complet!A1:DS401,105,0)</f>
        <v>#N/A</v>
      </c>
      <c r="H30" s="296" t="s">
        <v>1077</v>
      </c>
      <c r="I30" s="297" t="e">
        <f>IF(VLOOKUP(A1,Complet!A1:DS401,83,0)=0,"",VLOOKUP(A1,Complet!A1:DS401,83,0))</f>
        <v>#N/A</v>
      </c>
    </row>
    <row r="31" spans="1:9" ht="16.5" thickBot="1" x14ac:dyDescent="0.3">
      <c r="A31" s="328" t="s">
        <v>270</v>
      </c>
      <c r="B31" s="329" t="s">
        <v>275</v>
      </c>
      <c r="C31" s="329" t="s">
        <v>234</v>
      </c>
      <c r="D31" s="329" t="s">
        <v>320</v>
      </c>
      <c r="E31" s="330" t="s">
        <v>271</v>
      </c>
      <c r="H31" s="298" t="s">
        <v>1078</v>
      </c>
      <c r="I31" s="299" t="e">
        <f>UPPER(VLOOKUP(A1,Complet!A1:DS401,84,0))</f>
        <v>#N/A</v>
      </c>
    </row>
    <row r="32" spans="1:9" ht="21.75" thickBot="1" x14ac:dyDescent="0.3">
      <c r="A32" s="331" t="e">
        <f>VLOOKUP(A1,Complet!A1:DS401,106,0)</f>
        <v>#N/A</v>
      </c>
      <c r="B32" s="332" t="e">
        <f>VLOOKUP(A1,Complet!A1:DS401,107,0)</f>
        <v>#N/A</v>
      </c>
      <c r="C32" s="333" t="e">
        <f>VLOOKUP(A1,Complet!A1:DS401,108,0)</f>
        <v>#N/A</v>
      </c>
      <c r="D32" s="334" t="e">
        <f>VLOOKUP(A1,Complet!A1:DS401,109,0)</f>
        <v>#N/A</v>
      </c>
      <c r="E32" s="335" t="e">
        <f>VLOOKUP(A1,Complet!A1:DS401,110,0)</f>
        <v>#N/A</v>
      </c>
    </row>
    <row r="33" spans="1:7" x14ac:dyDescent="0.25">
      <c r="A33" s="328" t="s">
        <v>297</v>
      </c>
      <c r="B33" s="329" t="s">
        <v>276</v>
      </c>
      <c r="C33" s="329" t="s">
        <v>277</v>
      </c>
      <c r="D33" s="329" t="s">
        <v>278</v>
      </c>
      <c r="E33" s="330" t="s">
        <v>279</v>
      </c>
    </row>
    <row r="34" spans="1:7" ht="19.5" thickBot="1" x14ac:dyDescent="0.3">
      <c r="A34" s="247" t="e">
        <f>VLOOKUP(A1,Complet!A1:DS401,111,0)</f>
        <v>#N/A</v>
      </c>
      <c r="B34" s="334" t="e">
        <f>VLOOKUP(A1,Complet!A1:DS401,112,0)</f>
        <v>#N/A</v>
      </c>
      <c r="C34" s="334" t="e">
        <f>VLOOKUP(A1,Complet!A1:DS401,113,0)</f>
        <v>#N/A</v>
      </c>
      <c r="D34" s="336" t="e">
        <f>VLOOKUP(A1,Complet!A1:DS401,114,0)</f>
        <v>#N/A</v>
      </c>
      <c r="E34" s="337" t="e">
        <f>VLOOKUP(A1,Complet!A1:DS401,115,0)</f>
        <v>#N/A</v>
      </c>
    </row>
    <row r="35" spans="1:7" ht="31.5" customHeight="1" thickBot="1" x14ac:dyDescent="0.3">
      <c r="A35" s="338" t="s">
        <v>280</v>
      </c>
      <c r="B35" s="403" t="e">
        <f>IF(VLOOKUP(A1,Complet!A1:DS401,116,0)=0,"",VLOOKUP(A1,Complet!A1:DS401,116,0))</f>
        <v>#N/A</v>
      </c>
      <c r="C35" s="403"/>
      <c r="D35" s="403"/>
      <c r="E35" s="404"/>
    </row>
    <row r="37" spans="1:7" ht="31.5" x14ac:dyDescent="0.25">
      <c r="A37" s="186" t="s">
        <v>1080</v>
      </c>
      <c r="B37" s="377" t="e">
        <f>VLOOKUP(A1,Complet!A1:DS401,121,0)</f>
        <v>#N/A</v>
      </c>
      <c r="C37" s="378"/>
      <c r="D37" s="378"/>
      <c r="E37" s="378"/>
      <c r="F37" s="378"/>
      <c r="G37" s="379"/>
    </row>
    <row r="38" spans="1:7" ht="192.75" customHeight="1" x14ac:dyDescent="0.25">
      <c r="A38" s="186" t="s">
        <v>1081</v>
      </c>
      <c r="B38" s="386" t="e">
        <f>VLOOKUP(A1,Complet!A1:DS401,122,0)</f>
        <v>#N/A</v>
      </c>
      <c r="C38" s="387"/>
      <c r="D38" s="387"/>
      <c r="E38" s="387"/>
      <c r="F38" s="387"/>
      <c r="G38" s="388"/>
    </row>
    <row r="308" spans="1:116" x14ac:dyDescent="0.25">
      <c r="A308" s="237" t="s">
        <v>1023</v>
      </c>
      <c r="C308" s="237" t="s">
        <v>1176</v>
      </c>
      <c r="D308" s="237" t="s">
        <v>1177</v>
      </c>
      <c r="E308" s="237" t="s">
        <v>1178</v>
      </c>
      <c r="H308" s="237" t="s">
        <v>1179</v>
      </c>
      <c r="J308" s="237" t="s">
        <v>1023</v>
      </c>
      <c r="K308" s="237" t="s">
        <v>1023</v>
      </c>
      <c r="L308" s="237" t="s">
        <v>1023</v>
      </c>
      <c r="M308" s="237" t="s">
        <v>1023</v>
      </c>
      <c r="N308" s="237" t="s">
        <v>1180</v>
      </c>
      <c r="O308" s="237" t="s">
        <v>1023</v>
      </c>
      <c r="P308" s="237" t="s">
        <v>1023</v>
      </c>
      <c r="S308" s="237" t="s">
        <v>36</v>
      </c>
      <c r="T308" s="237" t="s">
        <v>1023</v>
      </c>
      <c r="Z308" s="237" t="s">
        <v>1023</v>
      </c>
      <c r="AB308" s="237" t="s">
        <v>1023</v>
      </c>
      <c r="AC308" s="237" t="s">
        <v>1023</v>
      </c>
      <c r="AD308" s="237" t="s">
        <v>1023</v>
      </c>
      <c r="AE308" s="237" t="s">
        <v>1023</v>
      </c>
      <c r="AF308" s="237" t="s">
        <v>1023</v>
      </c>
      <c r="AM308" s="237" t="s">
        <v>1023</v>
      </c>
      <c r="AN308" s="237" t="s">
        <v>1023</v>
      </c>
      <c r="AP308" s="237" t="s">
        <v>1023</v>
      </c>
      <c r="AS308" s="237" t="s">
        <v>1023</v>
      </c>
      <c r="AV308" s="237" t="s">
        <v>1023</v>
      </c>
      <c r="AY308" s="237" t="s">
        <v>1023</v>
      </c>
      <c r="AZ308" s="237" t="s">
        <v>1023</v>
      </c>
      <c r="BA308" s="237" t="s">
        <v>1023</v>
      </c>
      <c r="BB308" s="237" t="s">
        <v>1023</v>
      </c>
      <c r="BC308" s="237" t="s">
        <v>1023</v>
      </c>
      <c r="BD308" s="237" t="s">
        <v>1023</v>
      </c>
      <c r="BE308" s="237" t="s">
        <v>1023</v>
      </c>
      <c r="BF308" s="237" t="s">
        <v>1023</v>
      </c>
      <c r="BG308" s="237" t="s">
        <v>1023</v>
      </c>
      <c r="BH308" s="237" t="s">
        <v>1181</v>
      </c>
      <c r="BI308" s="237" t="s">
        <v>1182</v>
      </c>
      <c r="BJ308" s="237" t="s">
        <v>1023</v>
      </c>
      <c r="BK308" s="237" t="s">
        <v>1023</v>
      </c>
      <c r="BM308" s="237" t="s">
        <v>1023</v>
      </c>
      <c r="BN308" s="237" t="s">
        <v>1023</v>
      </c>
      <c r="BP308" s="237" t="s">
        <v>1023</v>
      </c>
      <c r="BQ308" s="237" t="s">
        <v>1023</v>
      </c>
      <c r="BS308" s="237" t="s">
        <v>1023</v>
      </c>
      <c r="BT308" s="237" t="s">
        <v>1023</v>
      </c>
      <c r="BV308" s="237" t="s">
        <v>1023</v>
      </c>
      <c r="BW308" s="237" t="s">
        <v>1023</v>
      </c>
      <c r="BY308" s="237" t="s">
        <v>1023</v>
      </c>
      <c r="BZ308" s="237" t="s">
        <v>1023</v>
      </c>
      <c r="CB308" s="237" t="s">
        <v>1023</v>
      </c>
      <c r="CC308" s="237" t="s">
        <v>1023</v>
      </c>
      <c r="CE308" s="237" t="s">
        <v>1023</v>
      </c>
      <c r="CF308" s="237" t="s">
        <v>1023</v>
      </c>
      <c r="CH308" s="237" t="s">
        <v>1023</v>
      </c>
      <c r="CI308" s="237" t="s">
        <v>1023</v>
      </c>
      <c r="CK308" s="237" t="s">
        <v>1023</v>
      </c>
      <c r="CL308" s="237" t="s">
        <v>1023</v>
      </c>
      <c r="CM308" s="237" t="s">
        <v>1023</v>
      </c>
      <c r="CN308" s="237" t="s">
        <v>1023</v>
      </c>
      <c r="CO308" s="237" t="s">
        <v>1023</v>
      </c>
      <c r="CP308" s="237" t="s">
        <v>1023</v>
      </c>
      <c r="CQ308" s="237" t="s">
        <v>1023</v>
      </c>
      <c r="CR308" s="237" t="s">
        <v>1023</v>
      </c>
      <c r="CS308" s="237" t="s">
        <v>1023</v>
      </c>
      <c r="CU308" s="237" t="s">
        <v>1023</v>
      </c>
      <c r="CV308" s="237" t="s">
        <v>1023</v>
      </c>
      <c r="CW308" s="237" t="s">
        <v>1023</v>
      </c>
      <c r="CX308" s="237" t="s">
        <v>1023</v>
      </c>
      <c r="CY308" s="237" t="s">
        <v>1023</v>
      </c>
      <c r="CZ308" s="237" t="s">
        <v>1023</v>
      </c>
      <c r="DA308" s="237" t="s">
        <v>1023</v>
      </c>
      <c r="DB308" s="237" t="s">
        <v>1023</v>
      </c>
      <c r="DC308" s="237" t="s">
        <v>1023</v>
      </c>
      <c r="DD308" s="237" t="s">
        <v>1023</v>
      </c>
      <c r="DE308" s="237" t="s">
        <v>1023</v>
      </c>
      <c r="DF308" s="237" t="s">
        <v>1023</v>
      </c>
      <c r="DG308" s="237" t="s">
        <v>1023</v>
      </c>
      <c r="DH308" s="237" t="s">
        <v>1023</v>
      </c>
      <c r="DI308" s="237" t="s">
        <v>1023</v>
      </c>
      <c r="DJ308" s="237" t="s">
        <v>1023</v>
      </c>
      <c r="DK308" s="237" t="s">
        <v>1023</v>
      </c>
      <c r="DL308" s="237" t="s">
        <v>1023</v>
      </c>
    </row>
  </sheetData>
  <mergeCells count="29">
    <mergeCell ref="J13:J14"/>
    <mergeCell ref="J10:J11"/>
    <mergeCell ref="B38:G38"/>
    <mergeCell ref="B5:C5"/>
    <mergeCell ref="B6:C6"/>
    <mergeCell ref="B7:C7"/>
    <mergeCell ref="B8:C8"/>
    <mergeCell ref="D12:E12"/>
    <mergeCell ref="F14:F15"/>
    <mergeCell ref="A28:B28"/>
    <mergeCell ref="B35:E35"/>
    <mergeCell ref="B9:C9"/>
    <mergeCell ref="B10:C10"/>
    <mergeCell ref="B13:C13"/>
    <mergeCell ref="B14:C14"/>
    <mergeCell ref="B15:C15"/>
    <mergeCell ref="C2:D2"/>
    <mergeCell ref="C1:D1"/>
    <mergeCell ref="A1:B1"/>
    <mergeCell ref="D13:E15"/>
    <mergeCell ref="B37:G37"/>
    <mergeCell ref="A27:B27"/>
    <mergeCell ref="H12:I12"/>
    <mergeCell ref="A3:F3"/>
    <mergeCell ref="B12:C12"/>
    <mergeCell ref="B11:C11"/>
    <mergeCell ref="H13:I14"/>
    <mergeCell ref="I10:I11"/>
    <mergeCell ref="H10:H11"/>
  </mergeCells>
  <conditionalFormatting sqref="C1">
    <cfRule type="containsText" dxfId="1370" priority="276" operator="containsText" text="Fiche Complète">
      <formula>NOT(ISERROR(SEARCH("Fiche Complète",C1)))</formula>
    </cfRule>
  </conditionalFormatting>
  <conditionalFormatting sqref="C1">
    <cfRule type="containsText" dxfId="1369" priority="275" operator="containsText" text="Mini">
      <formula>NOT(ISERROR(SEARCH("Mini",C1)))</formula>
    </cfRule>
  </conditionalFormatting>
  <conditionalFormatting sqref="C1">
    <cfRule type="containsText" dxfId="1368" priority="274" operator="containsText" text="Fiche Imcomplète">
      <formula>NOT(ISERROR(SEARCH("Fiche Imcomplète",C1)))</formula>
    </cfRule>
  </conditionalFormatting>
  <conditionalFormatting sqref="C1">
    <cfRule type="containsText" dxfId="1367" priority="273" operator="containsText" text="A Jour - Étude Envoyée">
      <formula>NOT(ISERROR(SEARCH("A Jour - Étude Envoyée",C1)))</formula>
    </cfRule>
  </conditionalFormatting>
  <conditionalFormatting sqref="E5">
    <cfRule type="containsText" dxfId="1366" priority="245" operator="containsText" text="Autre">
      <formula>NOT(ISERROR(SEARCH("Autre",E5)))</formula>
    </cfRule>
    <cfRule type="containsText" dxfId="1365" priority="246" operator="containsText" text="Prev. Part">
      <formula>NOT(ISERROR(SEARCH("Prev. Part",E5)))</formula>
    </cfRule>
    <cfRule type="containsText" dxfId="1364" priority="247" operator="containsText" text="Santé Collective">
      <formula>NOT(ISERROR(SEARCH("Santé Collective",E5)))</formula>
    </cfRule>
    <cfRule type="containsText" dxfId="1363" priority="248" operator="containsText" text="Santé Individuelle">
      <formula>NOT(ISERROR(SEARCH("Santé Individuelle",E5)))</formula>
    </cfRule>
    <cfRule type="containsText" dxfId="1362" priority="249" operator="containsText" text="Prev. Pro">
      <formula>NOT(ISERROR(SEARCH("Prev. Pro",E5)))</formula>
    </cfRule>
  </conditionalFormatting>
  <conditionalFormatting sqref="B8">
    <cfRule type="containsText" dxfId="1361" priority="235" operator="containsText" text="Sympathie">
      <formula>NOT(ISERROR(SEARCH("Sympathie",B8)))</formula>
    </cfRule>
  </conditionalFormatting>
  <conditionalFormatting sqref="B8">
    <cfRule type="containsText" dxfId="1360" priority="236" operator="containsText" text="Argent">
      <formula>NOT(ISERROR(SEARCH("Argent",B8)))</formula>
    </cfRule>
    <cfRule type="containsText" dxfId="1359" priority="237" operator="containsText" text="Confort">
      <formula>NOT(ISERROR(SEARCH("Confort",B8)))</formula>
    </cfRule>
    <cfRule type="containsText" dxfId="1358" priority="238" operator="containsText" text="Nouveauté">
      <formula>NOT(ISERROR(SEARCH("Nouveauté",B8)))</formula>
    </cfRule>
    <cfRule type="containsText" dxfId="1357" priority="239" operator="containsText" text="Orgueil">
      <formula>NOT(ISERROR(SEARCH("Orgueil",B8)))</formula>
    </cfRule>
    <cfRule type="containsText" dxfId="1356" priority="240" operator="containsText" text="Sécurité">
      <formula>NOT(ISERROR(SEARCH("Sécurité",B8)))</formula>
    </cfRule>
  </conditionalFormatting>
  <conditionalFormatting sqref="E6">
    <cfRule type="containsText" dxfId="1355" priority="225" operator="containsText" text="CEGEMA">
      <formula>NOT(ISERROR(SEARCH("CEGEMA",E6)))</formula>
    </cfRule>
    <cfRule type="containsText" dxfId="1354" priority="226" operator="containsText" text="ASAF">
      <formula>NOT(ISERROR(SEARCH("ASAF",E6)))</formula>
    </cfRule>
    <cfRule type="containsText" dxfId="1353" priority="227" operator="containsText" text="AVIVA">
      <formula>NOT(ISERROR(SEARCH("AVIVA",E6)))</formula>
    </cfRule>
    <cfRule type="containsText" dxfId="1352" priority="228" operator="containsText" text="CIPRES">
      <formula>NOT(ISERROR(SEARCH("CIPRES",E6)))</formula>
    </cfRule>
    <cfRule type="containsText" dxfId="1351" priority="229" operator="containsText" text="ALPTIS">
      <formula>NOT(ISERROR(SEARCH("ALPTIS",E6)))</formula>
    </cfRule>
    <cfRule type="containsText" dxfId="1350" priority="230" operator="containsText" text="NEOLIANE">
      <formula>NOT(ISERROR(SEARCH("NEOLIANE",E6)))</formula>
    </cfRule>
    <cfRule type="containsText" dxfId="1349" priority="231" operator="containsText" text="SWISSLIFE">
      <formula>NOT(ISERROR(SEARCH("SWISSLIFE",E6)))</formula>
    </cfRule>
    <cfRule type="containsText" dxfId="1348" priority="232" operator="containsText" text="APRIL">
      <formula>NOT(ISERROR(SEARCH("APRIL",E6)))</formula>
    </cfRule>
  </conditionalFormatting>
  <conditionalFormatting sqref="A8:B8">
    <cfRule type="expression" dxfId="1347" priority="210">
      <formula>$B8=0</formula>
    </cfRule>
  </conditionalFormatting>
  <conditionalFormatting sqref="B17">
    <cfRule type="containsText" dxfId="1346" priority="207" operator="containsText" text="Pré 2018 OK">
      <formula>NOT(ISERROR(SEARCH("Pré 2018 OK",B17)))</formula>
    </cfRule>
    <cfRule type="containsText" dxfId="1345" priority="208" operator="containsText" text="Pré 2018 à Voir">
      <formula>NOT(ISERROR(SEARCH("Pré 2018 à Voir",B17)))</formula>
    </cfRule>
    <cfRule type="containsText" dxfId="1344" priority="209" operator="containsText" text="Pré 2018 KO">
      <formula>NOT(ISERROR(SEARCH("Pré 2018 KO",B17)))</formula>
    </cfRule>
  </conditionalFormatting>
  <conditionalFormatting sqref="A20">
    <cfRule type="expression" dxfId="1343" priority="198">
      <formula>$B19=0</formula>
    </cfRule>
  </conditionalFormatting>
  <conditionalFormatting sqref="B19">
    <cfRule type="expression" dxfId="1342" priority="197">
      <formula>$B19=0</formula>
    </cfRule>
  </conditionalFormatting>
  <conditionalFormatting sqref="B20">
    <cfRule type="expression" dxfId="1341" priority="196">
      <formula>$B19=0</formula>
    </cfRule>
  </conditionalFormatting>
  <conditionalFormatting sqref="A19">
    <cfRule type="expression" dxfId="1340" priority="195">
      <formula>$B19=0</formula>
    </cfRule>
  </conditionalFormatting>
  <conditionalFormatting sqref="A23:E23">
    <cfRule type="cellIs" dxfId="1339" priority="192" operator="equal">
      <formula>0</formula>
    </cfRule>
  </conditionalFormatting>
  <conditionalFormatting sqref="F12">
    <cfRule type="containsText" dxfId="1338" priority="173" operator="containsText" text="OK">
      <formula>NOT(ISERROR(SEARCH("OK",F12)))</formula>
    </cfRule>
    <cfRule type="containsText" dxfId="1337" priority="185" operator="containsText" text="Programmée">
      <formula>NOT(ISERROR(SEARCH("Programmée",F12)))</formula>
    </cfRule>
    <cfRule type="expression" dxfId="1336" priority="188">
      <formula>$F8="Aucune"</formula>
    </cfRule>
  </conditionalFormatting>
  <conditionalFormatting sqref="F14">
    <cfRule type="containsText" dxfId="1335" priority="182" operator="containsText" text="OK">
      <formula>NOT(ISERROR(SEARCH("OK",F14)))</formula>
    </cfRule>
  </conditionalFormatting>
  <conditionalFormatting sqref="F8">
    <cfRule type="expression" dxfId="1334" priority="8464">
      <formula>$F12="Programmée"</formula>
    </cfRule>
    <cfRule type="expression" dxfId="1333" priority="8465">
      <formula>$F12="OK"</formula>
    </cfRule>
    <cfRule type="containsText" dxfId="1332" priority="8466" operator="containsText" text="Aucune">
      <formula>NOT(ISERROR(SEARCH("Aucune",F8)))</formula>
    </cfRule>
  </conditionalFormatting>
  <conditionalFormatting sqref="F10">
    <cfRule type="expression" dxfId="1331" priority="175">
      <formula>$F8="Aucune"</formula>
    </cfRule>
    <cfRule type="expression" dxfId="1330" priority="8467">
      <formula>$F12="OK"</formula>
    </cfRule>
    <cfRule type="expression" dxfId="1329" priority="8468">
      <formula>$F12="Programmée"</formula>
    </cfRule>
  </conditionalFormatting>
  <conditionalFormatting sqref="F11">
    <cfRule type="expression" dxfId="1328" priority="174">
      <formula>$F8="Aucune"</formula>
    </cfRule>
  </conditionalFormatting>
  <conditionalFormatting sqref="F13">
    <cfRule type="expression" dxfId="1327" priority="172">
      <formula>$F12&lt;&gt;"Programmée"</formula>
    </cfRule>
  </conditionalFormatting>
  <conditionalFormatting sqref="F14:F15">
    <cfRule type="expression" dxfId="1326" priority="171">
      <formula>$F12&lt;&gt;"Programmée"</formula>
    </cfRule>
  </conditionalFormatting>
  <conditionalFormatting sqref="A8">
    <cfRule type="expression" dxfId="1325" priority="170">
      <formula>$B8=0</formula>
    </cfRule>
  </conditionalFormatting>
  <conditionalFormatting sqref="F18">
    <cfRule type="cellIs" dxfId="1324" priority="159" operator="greaterThanOrEqual">
      <formula>2</formula>
    </cfRule>
    <cfRule type="cellIs" dxfId="1323" priority="160" operator="between">
      <formula>1</formula>
      <formula>1.99999999999999</formula>
    </cfRule>
    <cfRule type="cellIs" dxfId="1322" priority="161" operator="lessThan">
      <formula>1</formula>
    </cfRule>
  </conditionalFormatting>
  <conditionalFormatting sqref="A28">
    <cfRule type="expression" dxfId="1321" priority="155">
      <formula>OR($C28="4321A",$C28="4322A",$C28="4332A")</formula>
    </cfRule>
  </conditionalFormatting>
  <conditionalFormatting sqref="A28">
    <cfRule type="expression" dxfId="1320" priority="146">
      <formula>$C28="8690E"</formula>
    </cfRule>
    <cfRule type="expression" dxfId="1319" priority="147">
      <formula>$C28="8690D"</formula>
    </cfRule>
    <cfRule type="expression" dxfId="1318" priority="148">
      <formula>OR($C28="7112B",$C28="7120B",$C28="7410Z")</formula>
    </cfRule>
    <cfRule type="expression" dxfId="1317" priority="149">
      <formula>OR($C28="7022Z",$C28="7021Z")</formula>
    </cfRule>
    <cfRule type="expression" dxfId="1316" priority="150">
      <formula>$C28="6831Z"</formula>
    </cfRule>
    <cfRule type="expression" dxfId="1315" priority="151">
      <formula>$C28="8690F"</formula>
    </cfRule>
    <cfRule type="expression" dxfId="1314" priority="153">
      <formula>$C28="6202A"</formula>
    </cfRule>
  </conditionalFormatting>
  <conditionalFormatting sqref="C28">
    <cfRule type="expression" dxfId="1313" priority="145">
      <formula>OR($C28="4321A",$C28="4322A",$C28="4332A")</formula>
    </cfRule>
  </conditionalFormatting>
  <conditionalFormatting sqref="C28">
    <cfRule type="expression" dxfId="1312" priority="136">
      <formula>$C28="8690E"</formula>
    </cfRule>
    <cfRule type="expression" dxfId="1311" priority="137">
      <formula>$C28="8690D"</formula>
    </cfRule>
    <cfRule type="expression" dxfId="1310" priority="138">
      <formula>OR($C28="7112B",$C28="7120B",$C28="7410Z")</formula>
    </cfRule>
    <cfRule type="expression" dxfId="1309" priority="139">
      <formula>OR($C28="7022Z",$C28="7021Z")</formula>
    </cfRule>
    <cfRule type="expression" dxfId="1308" priority="140">
      <formula>$C28="6831Z"</formula>
    </cfRule>
    <cfRule type="expression" dxfId="1307" priority="141">
      <formula>$C28="8690F"</formula>
    </cfRule>
    <cfRule type="expression" dxfId="1306" priority="143">
      <formula>$C28="6202A"</formula>
    </cfRule>
  </conditionalFormatting>
  <conditionalFormatting sqref="B30">
    <cfRule type="containsText" dxfId="1305" priority="135" operator="containsText" text="Oui">
      <formula>NOT(ISERROR(SEARCH("Oui",B30)))</formula>
    </cfRule>
  </conditionalFormatting>
  <conditionalFormatting sqref="D30">
    <cfRule type="containsText" dxfId="1304" priority="122" operator="containsText" text="Plus Tard">
      <formula>NOT(ISERROR(SEARCH("Plus Tard",D30)))</formula>
    </cfRule>
    <cfRule type="containsText" dxfId="1303" priority="123" operator="containsText" text="Étude à Faire">
      <formula>NOT(ISERROR(SEARCH("Étude à Faire",D30)))</formula>
    </cfRule>
    <cfRule type="containsText" dxfId="1302" priority="124" operator="containsText" text="Étude KO">
      <formula>NOT(ISERROR(SEARCH("Étude KO",D30)))</formula>
    </cfRule>
    <cfRule type="containsText" dxfId="1301" priority="132" operator="containsText" text="OK - Couplé">
      <formula>NOT(ISERROR(SEARCH("OK - Couplé",D30)))</formula>
    </cfRule>
  </conditionalFormatting>
  <conditionalFormatting sqref="A32">
    <cfRule type="cellIs" dxfId="1300" priority="121" operator="greaterThan">
      <formula>0</formula>
    </cfRule>
  </conditionalFormatting>
  <conditionalFormatting sqref="D32">
    <cfRule type="cellIs" dxfId="1299" priority="119" operator="greaterThan">
      <formula>0</formula>
    </cfRule>
  </conditionalFormatting>
  <conditionalFormatting sqref="E32">
    <cfRule type="cellIs" dxfId="1298" priority="118" operator="greaterThan">
      <formula>0</formula>
    </cfRule>
  </conditionalFormatting>
  <conditionalFormatting sqref="B32">
    <cfRule type="containsText" dxfId="1297" priority="117" operator="containsText" text="Sans">
      <formula>NOT(ISERROR(SEARCH("Sans",B32)))</formula>
    </cfRule>
  </conditionalFormatting>
  <conditionalFormatting sqref="A34">
    <cfRule type="containsText" dxfId="1296" priority="116" operator="containsText" text="Barème">
      <formula>NOT(ISERROR(SEARCH("Barème",A34)))</formula>
    </cfRule>
  </conditionalFormatting>
  <conditionalFormatting sqref="B34:C34">
    <cfRule type="cellIs" dxfId="1295" priority="115" operator="greaterThan">
      <formula>0</formula>
    </cfRule>
  </conditionalFormatting>
  <conditionalFormatting sqref="D34:E34">
    <cfRule type="containsText" dxfId="1294" priority="114" operator="containsText" text="oui">
      <formula>NOT(ISERROR(SEARCH("oui",D34)))</formula>
    </cfRule>
  </conditionalFormatting>
  <conditionalFormatting sqref="A30">
    <cfRule type="containsText" dxfId="1293" priority="113" operator="containsText" text="oui">
      <formula>NOT(ISERROR(SEARCH("oui",A30)))</formula>
    </cfRule>
  </conditionalFormatting>
  <conditionalFormatting sqref="C30">
    <cfRule type="containsText" dxfId="1292" priority="112" operator="containsText" text="oui">
      <formula>NOT(ISERROR(SEARCH("oui",C30)))</formula>
    </cfRule>
  </conditionalFormatting>
  <conditionalFormatting sqref="E30">
    <cfRule type="containsText" dxfId="1291" priority="111" operator="containsText" text="oui">
      <formula>NOT(ISERROR(SEARCH("oui",E30)))</formula>
    </cfRule>
  </conditionalFormatting>
  <conditionalFormatting sqref="F9">
    <cfRule type="expression" dxfId="1290" priority="110">
      <formula>$F8="Aucune"</formula>
    </cfRule>
  </conditionalFormatting>
  <conditionalFormatting sqref="A27:E35">
    <cfRule type="expression" dxfId="1289" priority="102">
      <formula>$E$5&lt;&gt;"Prev. Pro"</formula>
    </cfRule>
  </conditionalFormatting>
  <conditionalFormatting sqref="H16:I31 H13 J13 H5:I7 J3:J10 H12:I12 H9:I10">
    <cfRule type="expression" dxfId="1288" priority="23">
      <formula>$E$5&lt;&gt;"Santé Individuelle"</formula>
    </cfRule>
  </conditionalFormatting>
  <conditionalFormatting sqref="A14:C15">
    <cfRule type="expression" dxfId="1287" priority="100">
      <formula>$E$5&lt;&gt;"Santé Individuelle"</formula>
    </cfRule>
  </conditionalFormatting>
  <conditionalFormatting sqref="A10:C10">
    <cfRule type="expression" dxfId="1286" priority="99">
      <formula>$B$10=""</formula>
    </cfRule>
  </conditionalFormatting>
  <conditionalFormatting sqref="E1">
    <cfRule type="containsText" dxfId="1285" priority="91" operator="containsText" text="CEGEMA">
      <formula>NOT(ISERROR(SEARCH("CEGEMA",E1)))</formula>
    </cfRule>
    <cfRule type="containsText" dxfId="1284" priority="92" operator="containsText" text="ASAF">
      <formula>NOT(ISERROR(SEARCH("ASAF",E1)))</formula>
    </cfRule>
    <cfRule type="containsText" dxfId="1283" priority="93" operator="containsText" text="AVIVA">
      <formula>NOT(ISERROR(SEARCH("AVIVA",E1)))</formula>
    </cfRule>
    <cfRule type="containsText" dxfId="1282" priority="94" operator="containsText" text="CIPRES">
      <formula>NOT(ISERROR(SEARCH("CIPRES",E1)))</formula>
    </cfRule>
    <cfRule type="containsText" dxfId="1281" priority="95" operator="containsText" text="ALPTIS">
      <formula>NOT(ISERROR(SEARCH("ALPTIS",E1)))</formula>
    </cfRule>
    <cfRule type="containsText" dxfId="1280" priority="96" operator="containsText" text="NEOLIANE">
      <formula>NOT(ISERROR(SEARCH("NEOLIANE",E1)))</formula>
    </cfRule>
    <cfRule type="containsText" dxfId="1279" priority="97" operator="containsText" text="SWISSLIFE">
      <formula>NOT(ISERROR(SEARCH("SWISSLIFE",E1)))</formula>
    </cfRule>
    <cfRule type="containsText" dxfId="1278" priority="98" operator="containsText" text="APRIL">
      <formula>NOT(ISERROR(SEARCH("APRIL",E1)))</formula>
    </cfRule>
  </conditionalFormatting>
  <conditionalFormatting sqref="F20">
    <cfRule type="expression" dxfId="1277" priority="88">
      <formula>$F20-TODAY()&lt;30</formula>
    </cfRule>
  </conditionalFormatting>
  <conditionalFormatting sqref="F20">
    <cfRule type="expression" dxfId="1276" priority="90">
      <formula>$F20-TODAY()&gt;90</formula>
    </cfRule>
  </conditionalFormatting>
  <conditionalFormatting sqref="D18">
    <cfRule type="cellIs" dxfId="1275" priority="81" operator="greaterThanOrEqual">
      <formula>2</formula>
    </cfRule>
    <cfRule type="cellIs" dxfId="1274" priority="82" operator="between">
      <formula>1</formula>
      <formula>1.99999999999999</formula>
    </cfRule>
    <cfRule type="cellIs" dxfId="1273" priority="83" operator="lessThan">
      <formula>1</formula>
    </cfRule>
  </conditionalFormatting>
  <conditionalFormatting sqref="A3">
    <cfRule type="expression" dxfId="1272" priority="51">
      <formula>OR($F6="A Trouver",$F6="Pas Trouvé",)</formula>
    </cfRule>
    <cfRule type="expression" dxfId="1271" priority="52">
      <formula>OR($F6="Annulé",$F6="Résilié",$F6="Résilié - Groupe",$F6="Résilié - ACS",$F6="Impayé",$F6="Radié")</formula>
    </cfRule>
    <cfRule type="expression" dxfId="1270" priority="53">
      <formula>OR($F6="Refus",$F6="Refus Médical",$F6="Sans Suite",$F6="Déjà Signé")</formula>
    </cfRule>
    <cfRule type="expression" dxfId="1269" priority="77">
      <formula>$F12="Retour"</formula>
    </cfRule>
    <cfRule type="expression" dxfId="1268" priority="78">
      <formula>$F12="OK"</formula>
    </cfRule>
    <cfRule type="expression" dxfId="1267" priority="79">
      <formula>$F12="Programmée"</formula>
    </cfRule>
    <cfRule type="expression" dxfId="1266" priority="80">
      <formula>AND($F6="V",$F8="Aucune")</formula>
    </cfRule>
  </conditionalFormatting>
  <conditionalFormatting sqref="F6">
    <cfRule type="expression" dxfId="1265" priority="44">
      <formula>OR($F6="A Trouver",$F6="Pas Trouvé",)</formula>
    </cfRule>
    <cfRule type="expression" dxfId="1264" priority="45">
      <formula>OR($F6="Annulé",$F6="Résilié",$F6="Résilié - Groupe",$F6="Résilié - ACS",$F6="Impayé",$F6="Radié")</formula>
    </cfRule>
    <cfRule type="expression" dxfId="1263" priority="46">
      <formula>OR($F6="Refus",$F6="Refus Médical",$F6="Sans Suite",$F6="Déjà Signé")</formula>
    </cfRule>
  </conditionalFormatting>
  <conditionalFormatting sqref="C32">
    <cfRule type="containsText" dxfId="1262" priority="38" operator="containsText" text="Longues">
      <formula>NOT(ISERROR(SEARCH("Longues",C32)))</formula>
    </cfRule>
    <cfRule type="containsText" dxfId="1261" priority="39" operator="containsText" text="Normales">
      <formula>NOT(ISERROR(SEARCH("Normales",C32)))</formula>
    </cfRule>
    <cfRule type="containsText" dxfId="1260" priority="40" operator="containsText" text="Très Courtes">
      <formula>NOT(ISERROR(SEARCH("Très Courtes",C32)))</formula>
    </cfRule>
    <cfRule type="containsText" dxfId="1259" priority="41" operator="containsText" text="Courtes">
      <formula>NOT(ISERROR(SEARCH("Courtes",C32)))</formula>
    </cfRule>
  </conditionalFormatting>
  <conditionalFormatting sqref="H18:I18">
    <cfRule type="expression" dxfId="1258" priority="9361">
      <formula>$H$1&lt;2</formula>
    </cfRule>
  </conditionalFormatting>
  <conditionalFormatting sqref="H19:I19">
    <cfRule type="expression" dxfId="1257" priority="9362">
      <formula>$H$1&lt;2</formula>
    </cfRule>
    <cfRule type="expression" dxfId="1256" priority="9363">
      <formula>$H$1&lt;2</formula>
    </cfRule>
  </conditionalFormatting>
  <conditionalFormatting sqref="B38:G38">
    <cfRule type="expression" dxfId="1255" priority="9373">
      <formula>OR($E$8="",$D$23="",$D$25="",$E$6="")</formula>
    </cfRule>
  </conditionalFormatting>
  <conditionalFormatting sqref="G1:H2">
    <cfRule type="expression" dxfId="1254" priority="21">
      <formula>$E$5&lt;&gt;"Santé Individuelle"</formula>
    </cfRule>
  </conditionalFormatting>
  <conditionalFormatting sqref="H20:I25">
    <cfRule type="expression" dxfId="1253" priority="9374">
      <formula>$H$2&lt;1</formula>
    </cfRule>
  </conditionalFormatting>
  <conditionalFormatting sqref="H26:I31">
    <cfRule type="expression" dxfId="1252" priority="9375">
      <formula>$H$2&lt;4</formula>
    </cfRule>
  </conditionalFormatting>
  <conditionalFormatting sqref="H20:I20">
    <cfRule type="expression" dxfId="1251" priority="9376">
      <formula>$H$2&gt;1</formula>
    </cfRule>
  </conditionalFormatting>
  <conditionalFormatting sqref="B37:G37">
    <cfRule type="expression" dxfId="1250" priority="9377">
      <formula>OR($E$6="",$H$1="",$H$2="",$B$11="",)</formula>
    </cfRule>
  </conditionalFormatting>
  <conditionalFormatting sqref="J3">
    <cfRule type="containsText" dxfId="1249" priority="13" operator="containsText" text="CEGEMA">
      <formula>NOT(ISERROR(SEARCH("CEGEMA",J3)))</formula>
    </cfRule>
    <cfRule type="containsText" dxfId="1248" priority="14" operator="containsText" text="ASAF">
      <formula>NOT(ISERROR(SEARCH("ASAF",J3)))</formula>
    </cfRule>
    <cfRule type="containsText" dxfId="1247" priority="15" operator="containsText" text="AVIVA">
      <formula>NOT(ISERROR(SEARCH("AVIVA",J3)))</formula>
    </cfRule>
    <cfRule type="containsText" dxfId="1246" priority="16" operator="containsText" text="CIPRES">
      <formula>NOT(ISERROR(SEARCH("CIPRES",J3)))</formula>
    </cfRule>
    <cfRule type="containsText" dxfId="1245" priority="17" operator="containsText" text="ALPTIS">
      <formula>NOT(ISERROR(SEARCH("ALPTIS",J3)))</formula>
    </cfRule>
    <cfRule type="containsText" dxfId="1244" priority="18" operator="containsText" text="NEOLIANE">
      <formula>NOT(ISERROR(SEARCH("NEOLIANE",J3)))</formula>
    </cfRule>
    <cfRule type="containsText" dxfId="1243" priority="19" operator="containsText" text="SWISSLIFE">
      <formula>NOT(ISERROR(SEARCH("SWISSLIFE",J3)))</formula>
    </cfRule>
    <cfRule type="containsText" dxfId="1242" priority="20" operator="containsText" text="APRIL">
      <formula>NOT(ISERROR(SEARCH("APRIL",J3)))</formula>
    </cfRule>
  </conditionalFormatting>
  <conditionalFormatting sqref="J13 J4:J10">
    <cfRule type="expression" dxfId="1241" priority="5">
      <formula>$J$3="CEGEMA"</formula>
    </cfRule>
    <cfRule type="expression" dxfId="1240" priority="6">
      <formula>$J$3="ASAF"</formula>
    </cfRule>
    <cfRule type="expression" dxfId="1239" priority="7">
      <formula>$J$3="AVIVA"</formula>
    </cfRule>
    <cfRule type="expression" dxfId="1238" priority="8">
      <formula>$J$3="CIPRES"</formula>
    </cfRule>
    <cfRule type="expression" dxfId="1237" priority="9">
      <formula>$J$3="ALPTIS"</formula>
    </cfRule>
    <cfRule type="expression" dxfId="1236" priority="10">
      <formula>$J$3="NEOLIANE"</formula>
    </cfRule>
    <cfRule type="expression" dxfId="1235" priority="11">
      <formula>$J$3="SWISSLIFE"</formula>
    </cfRule>
    <cfRule type="expression" dxfId="1234" priority="12">
      <formula>$J$3="APRIL"</formula>
    </cfRule>
  </conditionalFormatting>
  <conditionalFormatting sqref="H8:I8">
    <cfRule type="expression" dxfId="1233" priority="4">
      <formula>$E$5&lt;&gt;"Santé Individuelle"</formula>
    </cfRule>
  </conditionalFormatting>
  <conditionalFormatting sqref="J12">
    <cfRule type="expression" dxfId="1232" priority="1">
      <formula>$E$5&lt;&gt;"Santé Individuelle"</formula>
    </cfRule>
  </conditionalFormatting>
  <dataValidations count="1">
    <dataValidation type="list" allowBlank="1" showInputMessage="1" sqref="A1:B1">
      <formula1>IF(refcheck&lt;&gt;"",OFFSET(refclient,MATCH(refcheck,LEFT(refclient,LEN(refcheck)),0)-1,,SUM((LEFT(refclient,LEN(refcheck))=refcheck)*1)),)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OP22"/>
  <sheetViews>
    <sheetView zoomScale="85" zoomScaleNormal="85" workbookViewId="0">
      <pane xSplit="1" topLeftCell="OD1" activePane="topRight" state="frozen"/>
      <selection pane="topRight" activeCell="A13" sqref="A13:XFD13"/>
    </sheetView>
  </sheetViews>
  <sheetFormatPr baseColWidth="10" defaultRowHeight="15" x14ac:dyDescent="0.25"/>
  <cols>
    <col min="1" max="1" width="18.5703125" bestFit="1" customWidth="1"/>
    <col min="2" max="2" width="15.5703125" bestFit="1" customWidth="1"/>
    <col min="3" max="3" width="13.42578125" bestFit="1" customWidth="1"/>
    <col min="4" max="4" width="16.28515625" bestFit="1" customWidth="1"/>
    <col min="5" max="5" width="17.42578125" bestFit="1" customWidth="1"/>
    <col min="6" max="6" width="20.28515625" bestFit="1" customWidth="1"/>
    <col min="7" max="8" width="15.42578125" bestFit="1" customWidth="1"/>
    <col min="9" max="9" width="16.42578125" bestFit="1" customWidth="1"/>
    <col min="10" max="10" width="18.28515625" bestFit="1" customWidth="1"/>
    <col min="11" max="11" width="12.42578125" bestFit="1" customWidth="1"/>
    <col min="12" max="12" width="15.28515625" bestFit="1" customWidth="1"/>
    <col min="13" max="14" width="18.28515625" bestFit="1" customWidth="1"/>
    <col min="15" max="15" width="15.28515625" bestFit="1" customWidth="1"/>
    <col min="16" max="17" width="18.28515625" bestFit="1" customWidth="1"/>
    <col min="18" max="18" width="15.7109375" bestFit="1" customWidth="1"/>
    <col min="19" max="19" width="15.42578125" bestFit="1" customWidth="1"/>
    <col min="20" max="20" width="12.42578125" bestFit="1" customWidth="1"/>
    <col min="21" max="21" width="15.28515625" bestFit="1" customWidth="1"/>
    <col min="22" max="23" width="18.28515625" bestFit="1" customWidth="1"/>
    <col min="24" max="24" width="15.28515625" bestFit="1" customWidth="1"/>
    <col min="25" max="26" width="18.28515625" bestFit="1" customWidth="1"/>
    <col min="27" max="28" width="15.42578125" bestFit="1" customWidth="1"/>
    <col min="29" max="29" width="12.42578125" bestFit="1" customWidth="1"/>
    <col min="30" max="30" width="15.28515625" bestFit="1" customWidth="1"/>
    <col min="31" max="32" width="18.28515625" bestFit="1" customWidth="1"/>
    <col min="33" max="33" width="15.28515625" bestFit="1" customWidth="1"/>
    <col min="34" max="35" width="18.28515625" bestFit="1" customWidth="1"/>
    <col min="36" max="37" width="15.42578125" bestFit="1" customWidth="1"/>
    <col min="38" max="38" width="12.7109375" customWidth="1"/>
    <col min="39" max="39" width="15.28515625" bestFit="1" customWidth="1"/>
    <col min="40" max="41" width="18.28515625" bestFit="1" customWidth="1"/>
    <col min="42" max="42" width="15.28515625" bestFit="1" customWidth="1"/>
    <col min="43" max="44" width="18.28515625" bestFit="1" customWidth="1"/>
    <col min="45" max="46" width="15.42578125" bestFit="1" customWidth="1"/>
    <col min="47" max="47" width="13.140625" customWidth="1"/>
    <col min="48" max="48" width="15.28515625" bestFit="1" customWidth="1"/>
    <col min="49" max="50" width="18.28515625" bestFit="1" customWidth="1"/>
    <col min="51" max="51" width="15.28515625" bestFit="1" customWidth="1"/>
    <col min="52" max="53" width="18.28515625" bestFit="1" customWidth="1"/>
    <col min="54" max="55" width="15.42578125" bestFit="1" customWidth="1"/>
    <col min="56" max="57" width="12.140625" customWidth="1"/>
    <col min="58" max="58" width="17.42578125" bestFit="1" customWidth="1"/>
    <col min="59" max="59" width="12.140625" customWidth="1"/>
    <col min="60" max="60" width="17.42578125" bestFit="1" customWidth="1"/>
    <col min="61" max="61" width="12.140625" customWidth="1"/>
    <col min="62" max="62" width="17.42578125" bestFit="1" customWidth="1"/>
    <col min="63" max="64" width="13.28515625" customWidth="1"/>
    <col min="65" max="71" width="12.42578125" customWidth="1"/>
    <col min="72" max="77" width="15.28515625" bestFit="1" customWidth="1"/>
    <col min="78" max="79" width="12.85546875" customWidth="1"/>
    <col min="80" max="80" width="17.42578125" bestFit="1" customWidth="1"/>
    <col min="81" max="81" width="12.85546875" customWidth="1"/>
    <col min="82" max="82" width="17.42578125" bestFit="1" customWidth="1"/>
    <col min="83" max="83" width="12.85546875" customWidth="1"/>
    <col min="84" max="84" width="17.42578125" bestFit="1" customWidth="1"/>
    <col min="85" max="85" width="12.85546875" customWidth="1"/>
    <col min="86" max="86" width="17.42578125" bestFit="1" customWidth="1"/>
    <col min="87" max="87" width="12.85546875" customWidth="1"/>
    <col min="88" max="88" width="17.42578125" bestFit="1" customWidth="1"/>
    <col min="89" max="90" width="12.42578125" customWidth="1"/>
    <col min="91" max="91" width="15.7109375" customWidth="1"/>
    <col min="92" max="92" width="17.42578125" bestFit="1" customWidth="1"/>
    <col min="93" max="93" width="15.28515625" bestFit="1" customWidth="1"/>
    <col min="94" max="94" width="12.42578125" customWidth="1"/>
    <col min="95" max="95" width="15.7109375" customWidth="1"/>
    <col min="96" max="96" width="17.42578125" bestFit="1" customWidth="1"/>
    <col min="97" max="97" width="15.28515625" bestFit="1" customWidth="1"/>
    <col min="98" max="98" width="12.42578125" customWidth="1"/>
    <col min="99" max="99" width="15.7109375" customWidth="1"/>
    <col min="100" max="100" width="17.42578125" bestFit="1" customWidth="1"/>
    <col min="101" max="101" width="15.28515625" bestFit="1" customWidth="1"/>
    <col min="102" max="102" width="12.42578125" customWidth="1"/>
    <col min="103" max="103" width="15.7109375" customWidth="1"/>
    <col min="104" max="104" width="17.42578125" bestFit="1" customWidth="1"/>
    <col min="105" max="105" width="15.28515625" bestFit="1" customWidth="1"/>
    <col min="106" max="106" width="12.5703125" customWidth="1"/>
    <col min="107" max="108" width="17" bestFit="1" customWidth="1"/>
    <col min="109" max="112" width="20.140625" bestFit="1" customWidth="1"/>
    <col min="113" max="114" width="15.5703125" customWidth="1"/>
    <col min="115" max="115" width="12.5703125" customWidth="1"/>
    <col min="116" max="117" width="17" bestFit="1" customWidth="1"/>
    <col min="118" max="121" width="20.140625" bestFit="1" customWidth="1"/>
    <col min="122" max="123" width="15.5703125" customWidth="1"/>
    <col min="124" max="124" width="12.5703125" customWidth="1"/>
    <col min="125" max="126" width="17" bestFit="1" customWidth="1"/>
    <col min="127" max="130" width="20.140625" bestFit="1" customWidth="1"/>
    <col min="131" max="132" width="15.5703125" customWidth="1"/>
    <col min="133" max="133" width="12.5703125" customWidth="1"/>
    <col min="134" max="135" width="17" bestFit="1" customWidth="1"/>
    <col min="136" max="139" width="20.140625" bestFit="1" customWidth="1"/>
    <col min="140" max="141" width="15.5703125" customWidth="1"/>
    <col min="142" max="142" width="12.5703125" customWidth="1"/>
    <col min="143" max="144" width="17" bestFit="1" customWidth="1"/>
    <col min="145" max="148" width="20.140625" bestFit="1" customWidth="1"/>
    <col min="149" max="156" width="15.5703125" customWidth="1"/>
    <col min="157" max="157" width="12.42578125" customWidth="1"/>
    <col min="158" max="158" width="10.42578125" customWidth="1"/>
    <col min="159" max="159" width="15.28515625" bestFit="1" customWidth="1"/>
    <col min="160" max="160" width="12.5703125" customWidth="1"/>
    <col min="161" max="161" width="11.7109375" customWidth="1"/>
    <col min="162" max="162" width="17.140625" bestFit="1" customWidth="1"/>
    <col min="163" max="163" width="16.28515625" bestFit="1" customWidth="1"/>
    <col min="164" max="164" width="19.140625" bestFit="1" customWidth="1"/>
    <col min="165" max="165" width="15.28515625" bestFit="1" customWidth="1"/>
    <col min="166" max="166" width="10.42578125" customWidth="1"/>
    <col min="167" max="167" width="15.28515625" bestFit="1" customWidth="1"/>
    <col min="168" max="168" width="12.5703125" customWidth="1"/>
    <col min="169" max="169" width="11.7109375" customWidth="1"/>
    <col min="170" max="170" width="17.140625" bestFit="1" customWidth="1"/>
    <col min="171" max="171" width="16.28515625" bestFit="1" customWidth="1"/>
    <col min="172" max="172" width="19.140625" bestFit="1" customWidth="1"/>
    <col min="173" max="173" width="15.28515625" bestFit="1" customWidth="1"/>
    <col min="174" max="174" width="10.42578125" customWidth="1"/>
    <col min="175" max="175" width="15.28515625" bestFit="1" customWidth="1"/>
    <col min="176" max="176" width="12.5703125" customWidth="1"/>
    <col min="177" max="177" width="11.7109375" customWidth="1"/>
    <col min="178" max="178" width="17.140625" bestFit="1" customWidth="1"/>
    <col min="179" max="179" width="16.28515625" bestFit="1" customWidth="1"/>
    <col min="180" max="180" width="19.140625" bestFit="1" customWidth="1"/>
    <col min="181" max="181" width="15.28515625" bestFit="1" customWidth="1"/>
    <col min="182" max="182" width="10.42578125" customWidth="1"/>
    <col min="183" max="183" width="15.28515625" bestFit="1" customWidth="1"/>
    <col min="184" max="184" width="12.5703125" customWidth="1"/>
    <col min="185" max="185" width="11.7109375" customWidth="1"/>
    <col min="186" max="186" width="17.140625" bestFit="1" customWidth="1"/>
    <col min="187" max="187" width="16.28515625" bestFit="1" customWidth="1"/>
    <col min="188" max="188" width="19.140625" bestFit="1" customWidth="1"/>
    <col min="189" max="189" width="15.28515625" bestFit="1" customWidth="1"/>
    <col min="190" max="190" width="10.42578125" customWidth="1"/>
    <col min="191" max="191" width="15.28515625" bestFit="1" customWidth="1"/>
    <col min="192" max="192" width="12.5703125" customWidth="1"/>
    <col min="193" max="193" width="11.7109375" customWidth="1"/>
    <col min="194" max="194" width="17.140625" bestFit="1" customWidth="1"/>
    <col min="195" max="195" width="16.28515625" bestFit="1" customWidth="1"/>
    <col min="196" max="196" width="19.140625" bestFit="1" customWidth="1"/>
    <col min="197" max="253" width="15.28515625" bestFit="1" customWidth="1"/>
    <col min="254" max="260" width="15.85546875" bestFit="1" customWidth="1"/>
    <col min="261" max="261" width="11.7109375" bestFit="1" customWidth="1"/>
    <col min="262" max="263" width="12.28515625" bestFit="1" customWidth="1"/>
    <col min="264" max="265" width="12.28515625" customWidth="1"/>
    <col min="266" max="266" width="12.42578125" customWidth="1"/>
    <col min="267" max="267" width="12.5703125" customWidth="1"/>
    <col min="284" max="290" width="12.42578125" bestFit="1" customWidth="1"/>
    <col min="291" max="296" width="15.42578125" bestFit="1" customWidth="1"/>
    <col min="297" max="297" width="23.85546875" bestFit="1" customWidth="1"/>
    <col min="298" max="300" width="15.42578125" bestFit="1" customWidth="1"/>
    <col min="301" max="304" width="18.42578125" bestFit="1" customWidth="1"/>
    <col min="305" max="308" width="18.7109375" bestFit="1" customWidth="1"/>
    <col min="309" max="309" width="17.140625" bestFit="1" customWidth="1"/>
    <col min="310" max="310" width="16" bestFit="1" customWidth="1"/>
    <col min="311" max="311" width="15.42578125" bestFit="1" customWidth="1"/>
    <col min="312" max="312" width="17.42578125" bestFit="1" customWidth="1"/>
    <col min="313" max="320" width="15.28515625" bestFit="1" customWidth="1"/>
    <col min="321" max="328" width="14.28515625" customWidth="1"/>
    <col min="329" max="329" width="15.28515625" bestFit="1" customWidth="1"/>
    <col min="330" max="331" width="14.28515625" customWidth="1"/>
    <col min="332" max="332" width="17" bestFit="1" customWidth="1"/>
    <col min="333" max="341" width="14.28515625" customWidth="1"/>
    <col min="342" max="344" width="14.85546875" bestFit="1" customWidth="1"/>
    <col min="345" max="349" width="15.42578125" bestFit="1" customWidth="1"/>
    <col min="350" max="351" width="14.28515625" customWidth="1"/>
    <col min="352" max="356" width="15.42578125" bestFit="1" customWidth="1"/>
    <col min="357" max="361" width="14.28515625" customWidth="1"/>
    <col min="362" max="366" width="15.42578125" bestFit="1" customWidth="1"/>
    <col min="367" max="377" width="14.28515625" customWidth="1"/>
    <col min="378" max="380" width="18.28515625" bestFit="1" customWidth="1"/>
    <col min="381" max="381" width="14.28515625" customWidth="1"/>
    <col min="382" max="383" width="17.42578125" bestFit="1" customWidth="1"/>
    <col min="384" max="384" width="14.28515625" customWidth="1"/>
    <col min="385" max="385" width="18.28515625" bestFit="1" customWidth="1"/>
    <col min="386" max="386" width="14.28515625" customWidth="1"/>
    <col min="387" max="387" width="17.42578125" customWidth="1"/>
    <col min="388" max="399" width="14.28515625" customWidth="1"/>
    <col min="400" max="400" width="15.28515625" bestFit="1" customWidth="1"/>
    <col min="401" max="403" width="15.7109375" bestFit="1" customWidth="1"/>
    <col min="404" max="406" width="14.28515625" customWidth="1"/>
  </cols>
  <sheetData>
    <row r="1" spans="1:406" s="206" customFormat="1" ht="17.25" x14ac:dyDescent="0.25">
      <c r="A1" s="187" t="s">
        <v>1183</v>
      </c>
      <c r="B1" s="188" t="s">
        <v>445</v>
      </c>
      <c r="C1" s="188" t="s">
        <v>174</v>
      </c>
      <c r="D1" s="188" t="s">
        <v>446</v>
      </c>
      <c r="E1" s="188" t="s">
        <v>447</v>
      </c>
      <c r="F1" s="188" t="s">
        <v>448</v>
      </c>
      <c r="G1" s="189" t="s">
        <v>449</v>
      </c>
      <c r="H1" s="189" t="s">
        <v>450</v>
      </c>
      <c r="I1" s="189" t="s">
        <v>451</v>
      </c>
      <c r="J1" s="189" t="s">
        <v>452</v>
      </c>
      <c r="K1" s="189" t="s">
        <v>453</v>
      </c>
      <c r="L1" s="189" t="s">
        <v>454</v>
      </c>
      <c r="M1" s="189" t="s">
        <v>427</v>
      </c>
      <c r="N1" s="189" t="s">
        <v>455</v>
      </c>
      <c r="O1" s="189" t="s">
        <v>456</v>
      </c>
      <c r="P1" s="189" t="s">
        <v>457</v>
      </c>
      <c r="Q1" s="189" t="s">
        <v>458</v>
      </c>
      <c r="R1" s="189" t="s">
        <v>428</v>
      </c>
      <c r="S1" s="189" t="s">
        <v>459</v>
      </c>
      <c r="T1" s="189" t="s">
        <v>460</v>
      </c>
      <c r="U1" s="189" t="s">
        <v>176</v>
      </c>
      <c r="V1" s="189" t="s">
        <v>461</v>
      </c>
      <c r="W1" s="189" t="s">
        <v>432</v>
      </c>
      <c r="X1" s="189" t="s">
        <v>462</v>
      </c>
      <c r="Y1" s="189" t="s">
        <v>463</v>
      </c>
      <c r="Z1" s="189" t="s">
        <v>464</v>
      </c>
      <c r="AA1" s="189" t="s">
        <v>465</v>
      </c>
      <c r="AB1" s="189" t="s">
        <v>466</v>
      </c>
      <c r="AC1" s="189" t="s">
        <v>467</v>
      </c>
      <c r="AD1" s="189" t="s">
        <v>178</v>
      </c>
      <c r="AE1" s="189" t="s">
        <v>468</v>
      </c>
      <c r="AF1" s="189" t="s">
        <v>469</v>
      </c>
      <c r="AG1" s="189" t="s">
        <v>470</v>
      </c>
      <c r="AH1" s="189" t="s">
        <v>471</v>
      </c>
      <c r="AI1" s="189" t="s">
        <v>472</v>
      </c>
      <c r="AJ1" s="189" t="s">
        <v>473</v>
      </c>
      <c r="AK1" s="189" t="s">
        <v>474</v>
      </c>
      <c r="AL1" s="189" t="s">
        <v>475</v>
      </c>
      <c r="AM1" s="189" t="s">
        <v>476</v>
      </c>
      <c r="AN1" s="189" t="s">
        <v>477</v>
      </c>
      <c r="AO1" s="189" t="s">
        <v>478</v>
      </c>
      <c r="AP1" s="189" t="s">
        <v>479</v>
      </c>
      <c r="AQ1" s="189" t="s">
        <v>480</v>
      </c>
      <c r="AR1" s="189" t="s">
        <v>481</v>
      </c>
      <c r="AS1" s="189" t="s">
        <v>482</v>
      </c>
      <c r="AT1" s="189" t="s">
        <v>483</v>
      </c>
      <c r="AU1" s="189" t="s">
        <v>484</v>
      </c>
      <c r="AV1" s="189" t="s">
        <v>485</v>
      </c>
      <c r="AW1" s="189" t="s">
        <v>486</v>
      </c>
      <c r="AX1" s="189" t="s">
        <v>487</v>
      </c>
      <c r="AY1" s="189" t="s">
        <v>177</v>
      </c>
      <c r="AZ1" s="189" t="s">
        <v>488</v>
      </c>
      <c r="BA1" s="189" t="s">
        <v>489</v>
      </c>
      <c r="BB1" s="189" t="s">
        <v>490</v>
      </c>
      <c r="BC1" s="189" t="s">
        <v>491</v>
      </c>
      <c r="BD1" s="188" t="s">
        <v>492</v>
      </c>
      <c r="BE1" s="188" t="s">
        <v>493</v>
      </c>
      <c r="BF1" s="188" t="s">
        <v>494</v>
      </c>
      <c r="BG1" s="188" t="s">
        <v>430</v>
      </c>
      <c r="BH1" s="188" t="s">
        <v>495</v>
      </c>
      <c r="BI1" s="188" t="s">
        <v>496</v>
      </c>
      <c r="BJ1" s="188" t="s">
        <v>497</v>
      </c>
      <c r="BK1" s="188" t="s">
        <v>173</v>
      </c>
      <c r="BL1" s="188" t="s">
        <v>92</v>
      </c>
      <c r="BM1" s="188" t="s">
        <v>82</v>
      </c>
      <c r="BN1" s="188" t="s">
        <v>425</v>
      </c>
      <c r="BO1" s="188" t="s">
        <v>81</v>
      </c>
      <c r="BP1" s="188" t="s">
        <v>91</v>
      </c>
      <c r="BQ1" s="188" t="s">
        <v>498</v>
      </c>
      <c r="BR1" s="188" t="s">
        <v>499</v>
      </c>
      <c r="BS1" s="188" t="s">
        <v>500</v>
      </c>
      <c r="BT1" s="188" t="s">
        <v>501</v>
      </c>
      <c r="BU1" s="188" t="s">
        <v>175</v>
      </c>
      <c r="BV1" s="188" t="s">
        <v>502</v>
      </c>
      <c r="BW1" s="188" t="s">
        <v>503</v>
      </c>
      <c r="BX1" s="188" t="s">
        <v>504</v>
      </c>
      <c r="BY1" s="188" t="s">
        <v>505</v>
      </c>
      <c r="BZ1" s="190" t="s">
        <v>506</v>
      </c>
      <c r="CA1" s="191" t="s">
        <v>507</v>
      </c>
      <c r="CB1" s="191" t="s">
        <v>508</v>
      </c>
      <c r="CC1" s="191" t="s">
        <v>509</v>
      </c>
      <c r="CD1" s="191" t="s">
        <v>510</v>
      </c>
      <c r="CE1" s="191" t="s">
        <v>511</v>
      </c>
      <c r="CF1" s="191" t="s">
        <v>512</v>
      </c>
      <c r="CG1" s="191" t="s">
        <v>513</v>
      </c>
      <c r="CH1" s="191" t="s">
        <v>514</v>
      </c>
      <c r="CI1" s="191" t="s">
        <v>515</v>
      </c>
      <c r="CJ1" s="191" t="s">
        <v>516</v>
      </c>
      <c r="CK1" s="190" t="s">
        <v>517</v>
      </c>
      <c r="CL1" s="191" t="s">
        <v>518</v>
      </c>
      <c r="CM1" s="191" t="s">
        <v>101</v>
      </c>
      <c r="CN1" s="191" t="s">
        <v>519</v>
      </c>
      <c r="CO1" s="191" t="s">
        <v>520</v>
      </c>
      <c r="CP1" s="191" t="s">
        <v>438</v>
      </c>
      <c r="CQ1" s="191" t="s">
        <v>521</v>
      </c>
      <c r="CR1" s="191" t="s">
        <v>522</v>
      </c>
      <c r="CS1" s="191" t="s">
        <v>523</v>
      </c>
      <c r="CT1" s="191" t="s">
        <v>524</v>
      </c>
      <c r="CU1" s="191" t="s">
        <v>525</v>
      </c>
      <c r="CV1" s="191" t="s">
        <v>526</v>
      </c>
      <c r="CW1" s="191" t="s">
        <v>527</v>
      </c>
      <c r="CX1" s="191" t="s">
        <v>528</v>
      </c>
      <c r="CY1" s="191" t="s">
        <v>529</v>
      </c>
      <c r="CZ1" s="191" t="s">
        <v>530</v>
      </c>
      <c r="DA1" s="191" t="s">
        <v>531</v>
      </c>
      <c r="DB1" s="191" t="s">
        <v>34</v>
      </c>
      <c r="DC1" s="191" t="s">
        <v>532</v>
      </c>
      <c r="DD1" s="191" t="s">
        <v>93</v>
      </c>
      <c r="DE1" s="191" t="s">
        <v>533</v>
      </c>
      <c r="DF1" s="191" t="s">
        <v>534</v>
      </c>
      <c r="DG1" s="191" t="s">
        <v>535</v>
      </c>
      <c r="DH1" s="191" t="s">
        <v>536</v>
      </c>
      <c r="DI1" s="191" t="s">
        <v>537</v>
      </c>
      <c r="DJ1" s="191" t="s">
        <v>538</v>
      </c>
      <c r="DK1" s="191" t="s">
        <v>539</v>
      </c>
      <c r="DL1" s="191" t="s">
        <v>540</v>
      </c>
      <c r="DM1" s="191" t="s">
        <v>541</v>
      </c>
      <c r="DN1" s="191" t="s">
        <v>542</v>
      </c>
      <c r="DO1" s="191" t="s">
        <v>543</v>
      </c>
      <c r="DP1" s="191" t="s">
        <v>436</v>
      </c>
      <c r="DQ1" s="191" t="s">
        <v>437</v>
      </c>
      <c r="DR1" s="191" t="s">
        <v>435</v>
      </c>
      <c r="DS1" s="191" t="s">
        <v>544</v>
      </c>
      <c r="DT1" s="191" t="s">
        <v>545</v>
      </c>
      <c r="DU1" s="191" t="s">
        <v>546</v>
      </c>
      <c r="DV1" s="191" t="s">
        <v>547</v>
      </c>
      <c r="DW1" s="191" t="s">
        <v>548</v>
      </c>
      <c r="DX1" s="191" t="s">
        <v>549</v>
      </c>
      <c r="DY1" s="191" t="s">
        <v>550</v>
      </c>
      <c r="DZ1" s="191" t="s">
        <v>100</v>
      </c>
      <c r="EA1" s="191" t="s">
        <v>551</v>
      </c>
      <c r="EB1" s="191" t="s">
        <v>552</v>
      </c>
      <c r="EC1" s="191" t="s">
        <v>553</v>
      </c>
      <c r="ED1" s="191" t="s">
        <v>554</v>
      </c>
      <c r="EE1" s="191" t="s">
        <v>555</v>
      </c>
      <c r="EF1" s="191" t="s">
        <v>556</v>
      </c>
      <c r="EG1" s="191" t="s">
        <v>557</v>
      </c>
      <c r="EH1" s="191" t="s">
        <v>558</v>
      </c>
      <c r="EI1" s="191" t="s">
        <v>559</v>
      </c>
      <c r="EJ1" s="191" t="s">
        <v>560</v>
      </c>
      <c r="EK1" s="191" t="s">
        <v>561</v>
      </c>
      <c r="EL1" s="191" t="s">
        <v>562</v>
      </c>
      <c r="EM1" s="191" t="s">
        <v>563</v>
      </c>
      <c r="EN1" s="191" t="s">
        <v>564</v>
      </c>
      <c r="EO1" s="191" t="s">
        <v>565</v>
      </c>
      <c r="EP1" s="191" t="s">
        <v>566</v>
      </c>
      <c r="EQ1" s="191" t="s">
        <v>567</v>
      </c>
      <c r="ER1" s="191" t="s">
        <v>568</v>
      </c>
      <c r="ES1" s="191" t="s">
        <v>569</v>
      </c>
      <c r="ET1" s="191" t="s">
        <v>570</v>
      </c>
      <c r="EU1" s="191" t="s">
        <v>571</v>
      </c>
      <c r="EV1" s="191" t="s">
        <v>572</v>
      </c>
      <c r="EW1" s="191" t="s">
        <v>573</v>
      </c>
      <c r="EX1" s="191" t="s">
        <v>574</v>
      </c>
      <c r="EY1" s="191" t="s">
        <v>575</v>
      </c>
      <c r="EZ1" s="191" t="s">
        <v>576</v>
      </c>
      <c r="FA1" s="192" t="s">
        <v>434</v>
      </c>
      <c r="FB1" s="192" t="s">
        <v>98</v>
      </c>
      <c r="FC1" s="192" t="s">
        <v>577</v>
      </c>
      <c r="FD1" s="192" t="s">
        <v>32</v>
      </c>
      <c r="FE1" s="192" t="s">
        <v>578</v>
      </c>
      <c r="FF1" s="192" t="s">
        <v>579</v>
      </c>
      <c r="FG1" s="192" t="s">
        <v>580</v>
      </c>
      <c r="FH1" s="192" t="s">
        <v>581</v>
      </c>
      <c r="FI1" s="192" t="s">
        <v>582</v>
      </c>
      <c r="FJ1" s="192" t="s">
        <v>433</v>
      </c>
      <c r="FK1" s="192" t="s">
        <v>583</v>
      </c>
      <c r="FL1" s="192" t="s">
        <v>584</v>
      </c>
      <c r="FM1" s="192" t="s">
        <v>585</v>
      </c>
      <c r="FN1" s="192" t="s">
        <v>586</v>
      </c>
      <c r="FO1" s="192" t="s">
        <v>587</v>
      </c>
      <c r="FP1" s="192" t="s">
        <v>588</v>
      </c>
      <c r="FQ1" s="192" t="s">
        <v>589</v>
      </c>
      <c r="FR1" s="192" t="s">
        <v>590</v>
      </c>
      <c r="FS1" s="192" t="s">
        <v>591</v>
      </c>
      <c r="FT1" s="192" t="s">
        <v>592</v>
      </c>
      <c r="FU1" s="192" t="s">
        <v>593</v>
      </c>
      <c r="FV1" s="192" t="s">
        <v>594</v>
      </c>
      <c r="FW1" s="192" t="s">
        <v>595</v>
      </c>
      <c r="FX1" s="192" t="s">
        <v>596</v>
      </c>
      <c r="FY1" s="192" t="s">
        <v>597</v>
      </c>
      <c r="FZ1" s="192" t="s">
        <v>598</v>
      </c>
      <c r="GA1" s="192" t="s">
        <v>599</v>
      </c>
      <c r="GB1" s="192" t="s">
        <v>600</v>
      </c>
      <c r="GC1" s="192" t="s">
        <v>601</v>
      </c>
      <c r="GD1" s="192" t="s">
        <v>602</v>
      </c>
      <c r="GE1" s="192" t="s">
        <v>603</v>
      </c>
      <c r="GF1" s="192" t="s">
        <v>604</v>
      </c>
      <c r="GG1" s="192" t="s">
        <v>605</v>
      </c>
      <c r="GH1" s="192" t="s">
        <v>606</v>
      </c>
      <c r="GI1" s="192" t="s">
        <v>607</v>
      </c>
      <c r="GJ1" s="192" t="s">
        <v>37</v>
      </c>
      <c r="GK1" s="192" t="s">
        <v>608</v>
      </c>
      <c r="GL1" s="192" t="s">
        <v>609</v>
      </c>
      <c r="GM1" s="192" t="s">
        <v>610</v>
      </c>
      <c r="GN1" s="192" t="s">
        <v>611</v>
      </c>
      <c r="GO1" s="192" t="s">
        <v>612</v>
      </c>
      <c r="GP1" s="192" t="s">
        <v>613</v>
      </c>
      <c r="GQ1" s="192" t="s">
        <v>614</v>
      </c>
      <c r="GR1" s="192" t="s">
        <v>615</v>
      </c>
      <c r="GS1" s="192" t="s">
        <v>616</v>
      </c>
      <c r="GT1" s="192" t="s">
        <v>617</v>
      </c>
      <c r="GU1" s="192" t="s">
        <v>618</v>
      </c>
      <c r="GV1" s="192" t="s">
        <v>619</v>
      </c>
      <c r="GW1" s="192" t="s">
        <v>620</v>
      </c>
      <c r="GX1" s="192" t="s">
        <v>95</v>
      </c>
      <c r="GY1" s="192" t="s">
        <v>621</v>
      </c>
      <c r="GZ1" s="193" t="s">
        <v>181</v>
      </c>
      <c r="HA1" s="193" t="s">
        <v>180</v>
      </c>
      <c r="HB1" s="193" t="s">
        <v>179</v>
      </c>
      <c r="HC1" s="193" t="s">
        <v>184</v>
      </c>
      <c r="HD1" s="193" t="s">
        <v>622</v>
      </c>
      <c r="HE1" s="193" t="s">
        <v>623</v>
      </c>
      <c r="HF1" s="193" t="s">
        <v>624</v>
      </c>
      <c r="HG1" s="193" t="s">
        <v>625</v>
      </c>
      <c r="HH1" s="193" t="s">
        <v>626</v>
      </c>
      <c r="HI1" s="193" t="s">
        <v>627</v>
      </c>
      <c r="HJ1" s="193" t="s">
        <v>628</v>
      </c>
      <c r="HK1" s="193" t="s">
        <v>629</v>
      </c>
      <c r="HL1" s="193" t="s">
        <v>630</v>
      </c>
      <c r="HM1" s="193" t="s">
        <v>31</v>
      </c>
      <c r="HN1" s="193" t="s">
        <v>631</v>
      </c>
      <c r="HO1" s="193" t="s">
        <v>632</v>
      </c>
      <c r="HP1" s="193" t="s">
        <v>633</v>
      </c>
      <c r="HQ1" s="193" t="s">
        <v>634</v>
      </c>
      <c r="HR1" s="193" t="s">
        <v>635</v>
      </c>
      <c r="HS1" s="193" t="s">
        <v>636</v>
      </c>
      <c r="HT1" s="193" t="s">
        <v>637</v>
      </c>
      <c r="HU1" s="193" t="s">
        <v>638</v>
      </c>
      <c r="HV1" s="193" t="s">
        <v>94</v>
      </c>
      <c r="HW1" s="193" t="s">
        <v>639</v>
      </c>
      <c r="HX1" s="193" t="s">
        <v>640</v>
      </c>
      <c r="HY1" s="193" t="s">
        <v>641</v>
      </c>
      <c r="HZ1" s="193" t="s">
        <v>642</v>
      </c>
      <c r="IA1" s="193" t="s">
        <v>643</v>
      </c>
      <c r="IB1" s="193" t="s">
        <v>644</v>
      </c>
      <c r="IC1" s="193" t="s">
        <v>645</v>
      </c>
      <c r="ID1" s="193" t="s">
        <v>646</v>
      </c>
      <c r="IE1" s="193" t="s">
        <v>647</v>
      </c>
      <c r="IF1" s="193" t="s">
        <v>648</v>
      </c>
      <c r="IG1" s="193" t="s">
        <v>649</v>
      </c>
      <c r="IH1" s="193" t="s">
        <v>650</v>
      </c>
      <c r="II1" s="193" t="s">
        <v>651</v>
      </c>
      <c r="IJ1" s="193" t="s">
        <v>652</v>
      </c>
      <c r="IK1" s="193" t="s">
        <v>653</v>
      </c>
      <c r="IL1" s="193" t="s">
        <v>654</v>
      </c>
      <c r="IM1" s="193" t="s">
        <v>655</v>
      </c>
      <c r="IN1" s="193" t="s">
        <v>656</v>
      </c>
      <c r="IO1" s="193" t="s">
        <v>657</v>
      </c>
      <c r="IP1" s="193" t="s">
        <v>658</v>
      </c>
      <c r="IQ1" s="193" t="s">
        <v>183</v>
      </c>
      <c r="IR1" s="193" t="s">
        <v>182</v>
      </c>
      <c r="IS1" s="193" t="s">
        <v>659</v>
      </c>
      <c r="IT1" s="193" t="s">
        <v>660</v>
      </c>
      <c r="IU1" s="193" t="s">
        <v>661</v>
      </c>
      <c r="IV1" s="193" t="s">
        <v>662</v>
      </c>
      <c r="IW1" s="193" t="s">
        <v>663</v>
      </c>
      <c r="IX1" s="193" t="s">
        <v>664</v>
      </c>
      <c r="IY1" s="193" t="s">
        <v>185</v>
      </c>
      <c r="IZ1" s="193" t="s">
        <v>665</v>
      </c>
      <c r="JA1" s="194" t="s">
        <v>666</v>
      </c>
      <c r="JB1" s="194" t="s">
        <v>441</v>
      </c>
      <c r="JC1" s="194" t="s">
        <v>667</v>
      </c>
      <c r="JD1" s="194" t="s">
        <v>668</v>
      </c>
      <c r="JE1" s="194" t="s">
        <v>669</v>
      </c>
      <c r="JF1" s="194" t="s">
        <v>670</v>
      </c>
      <c r="JG1" s="194" t="s">
        <v>671</v>
      </c>
      <c r="JH1" s="194" t="s">
        <v>672</v>
      </c>
      <c r="JI1" s="194" t="s">
        <v>673</v>
      </c>
      <c r="JJ1" s="194" t="s">
        <v>674</v>
      </c>
      <c r="JK1" s="194" t="s">
        <v>675</v>
      </c>
      <c r="JL1" s="194" t="s">
        <v>676</v>
      </c>
      <c r="JM1" s="194" t="s">
        <v>677</v>
      </c>
      <c r="JN1" s="194" t="s">
        <v>678</v>
      </c>
      <c r="JO1" s="194" t="s">
        <v>679</v>
      </c>
      <c r="JP1" s="194" t="s">
        <v>680</v>
      </c>
      <c r="JQ1" s="194" t="s">
        <v>681</v>
      </c>
      <c r="JR1" s="194" t="s">
        <v>682</v>
      </c>
      <c r="JS1" s="194" t="s">
        <v>683</v>
      </c>
      <c r="JT1" s="194" t="s">
        <v>684</v>
      </c>
      <c r="JU1" s="194" t="s">
        <v>685</v>
      </c>
      <c r="JV1" s="194" t="s">
        <v>686</v>
      </c>
      <c r="JW1" s="194" t="s">
        <v>687</v>
      </c>
      <c r="JX1" s="195" t="s">
        <v>688</v>
      </c>
      <c r="JY1" s="195" t="s">
        <v>689</v>
      </c>
      <c r="JZ1" s="195" t="s">
        <v>690</v>
      </c>
      <c r="KA1" s="195" t="s">
        <v>691</v>
      </c>
      <c r="KB1" s="195" t="s">
        <v>692</v>
      </c>
      <c r="KC1" s="195" t="s">
        <v>693</v>
      </c>
      <c r="KD1" s="195" t="s">
        <v>694</v>
      </c>
      <c r="KE1" s="195" t="s">
        <v>1184</v>
      </c>
      <c r="KF1" s="195" t="s">
        <v>1042</v>
      </c>
      <c r="KG1" s="195" t="s">
        <v>1185</v>
      </c>
      <c r="KH1" s="195" t="s">
        <v>1186</v>
      </c>
      <c r="KI1" s="195" t="s">
        <v>1187</v>
      </c>
      <c r="KJ1" s="195" t="s">
        <v>1043</v>
      </c>
      <c r="KK1" s="195" t="s">
        <v>701</v>
      </c>
      <c r="KL1" s="195" t="s">
        <v>702</v>
      </c>
      <c r="KM1" s="195" t="s">
        <v>703</v>
      </c>
      <c r="KN1" s="195" t="s">
        <v>704</v>
      </c>
      <c r="KO1" s="196" t="s">
        <v>705</v>
      </c>
      <c r="KP1" s="196" t="s">
        <v>706</v>
      </c>
      <c r="KQ1" s="196" t="s">
        <v>707</v>
      </c>
      <c r="KR1" s="196" t="s">
        <v>708</v>
      </c>
      <c r="KS1" s="196" t="s">
        <v>709</v>
      </c>
      <c r="KT1" s="196" t="s">
        <v>710</v>
      </c>
      <c r="KU1" s="196" t="s">
        <v>711</v>
      </c>
      <c r="KV1" s="196" t="s">
        <v>440</v>
      </c>
      <c r="KW1" s="196" t="s">
        <v>712</v>
      </c>
      <c r="KX1" s="196" t="s">
        <v>713</v>
      </c>
      <c r="KY1" s="196" t="s">
        <v>714</v>
      </c>
      <c r="KZ1" s="196" t="s">
        <v>715</v>
      </c>
      <c r="LA1" s="196" t="s">
        <v>716</v>
      </c>
      <c r="LB1" s="196" t="s">
        <v>439</v>
      </c>
      <c r="LC1" s="196" t="s">
        <v>717</v>
      </c>
      <c r="LD1" s="196" t="s">
        <v>718</v>
      </c>
      <c r="LE1" s="196" t="s">
        <v>719</v>
      </c>
      <c r="LF1" s="196" t="s">
        <v>720</v>
      </c>
      <c r="LG1" s="196" t="s">
        <v>721</v>
      </c>
      <c r="LH1" s="196" t="s">
        <v>722</v>
      </c>
      <c r="LI1" s="197" t="s">
        <v>723</v>
      </c>
      <c r="LJ1" s="197" t="s">
        <v>724</v>
      </c>
      <c r="LK1" s="197" t="s">
        <v>725</v>
      </c>
      <c r="LL1" s="197" t="s">
        <v>726</v>
      </c>
      <c r="LM1" s="198" t="s">
        <v>727</v>
      </c>
      <c r="LN1" s="198" t="s">
        <v>728</v>
      </c>
      <c r="LO1" s="198" t="s">
        <v>729</v>
      </c>
      <c r="LP1" s="198" t="s">
        <v>730</v>
      </c>
      <c r="LQ1" s="198" t="s">
        <v>731</v>
      </c>
      <c r="LR1" s="198" t="s">
        <v>732</v>
      </c>
      <c r="LS1" s="198" t="s">
        <v>733</v>
      </c>
      <c r="LT1" s="198" t="s">
        <v>734</v>
      </c>
      <c r="LU1" s="197" t="s">
        <v>735</v>
      </c>
      <c r="LV1" s="197" t="s">
        <v>736</v>
      </c>
      <c r="LW1" s="197" t="s">
        <v>737</v>
      </c>
      <c r="LX1" s="197" t="s">
        <v>738</v>
      </c>
      <c r="LY1" s="197" t="s">
        <v>739</v>
      </c>
      <c r="LZ1" s="197" t="s">
        <v>740</v>
      </c>
      <c r="MA1" s="197" t="s">
        <v>741</v>
      </c>
      <c r="MB1" s="197" t="s">
        <v>742</v>
      </c>
      <c r="MC1" s="197" t="s">
        <v>743</v>
      </c>
      <c r="MD1" s="197" t="s">
        <v>744</v>
      </c>
      <c r="ME1" s="197" t="s">
        <v>745</v>
      </c>
      <c r="MF1" s="197" t="s">
        <v>746</v>
      </c>
      <c r="MG1" s="199" t="s">
        <v>735</v>
      </c>
      <c r="MH1" s="199" t="s">
        <v>736</v>
      </c>
      <c r="MI1" s="199" t="s">
        <v>737</v>
      </c>
      <c r="MJ1" s="199" t="s">
        <v>738</v>
      </c>
      <c r="MK1" s="199" t="s">
        <v>739</v>
      </c>
      <c r="ML1" s="197" t="s">
        <v>747</v>
      </c>
      <c r="MM1" s="197" t="s">
        <v>748</v>
      </c>
      <c r="MN1" s="199" t="s">
        <v>749</v>
      </c>
      <c r="MO1" s="199" t="s">
        <v>750</v>
      </c>
      <c r="MP1" s="199" t="s">
        <v>751</v>
      </c>
      <c r="MQ1" s="199" t="s">
        <v>752</v>
      </c>
      <c r="MR1" s="199" t="s">
        <v>753</v>
      </c>
      <c r="MS1" s="197" t="s">
        <v>754</v>
      </c>
      <c r="MT1" s="197" t="s">
        <v>755</v>
      </c>
      <c r="MU1" s="197" t="s">
        <v>756</v>
      </c>
      <c r="MV1" s="197" t="s">
        <v>757</v>
      </c>
      <c r="MW1" s="197" t="s">
        <v>758</v>
      </c>
      <c r="MX1" s="199" t="s">
        <v>759</v>
      </c>
      <c r="MY1" s="199" t="s">
        <v>760</v>
      </c>
      <c r="MZ1" s="199" t="s">
        <v>761</v>
      </c>
      <c r="NA1" s="199" t="s">
        <v>762</v>
      </c>
      <c r="NB1" s="199" t="s">
        <v>763</v>
      </c>
      <c r="NC1" s="200" t="s">
        <v>764</v>
      </c>
      <c r="ND1" s="201" t="s">
        <v>765</v>
      </c>
      <c r="NE1" s="201" t="s">
        <v>766</v>
      </c>
      <c r="NF1" s="201" t="s">
        <v>767</v>
      </c>
      <c r="NG1" s="201" t="s">
        <v>768</v>
      </c>
      <c r="NH1" s="200" t="s">
        <v>769</v>
      </c>
      <c r="NI1" s="201" t="s">
        <v>770</v>
      </c>
      <c r="NJ1" s="201" t="s">
        <v>771</v>
      </c>
      <c r="NK1" s="201" t="s">
        <v>772</v>
      </c>
      <c r="NL1" s="201" t="s">
        <v>773</v>
      </c>
      <c r="NM1" s="200" t="s">
        <v>774</v>
      </c>
      <c r="NN1" s="201" t="s">
        <v>775</v>
      </c>
      <c r="NO1" s="201" t="s">
        <v>776</v>
      </c>
      <c r="NP1" s="201" t="s">
        <v>777</v>
      </c>
      <c r="NQ1" s="200" t="s">
        <v>778</v>
      </c>
      <c r="NR1" s="201" t="s">
        <v>779</v>
      </c>
      <c r="NS1" s="201" t="s">
        <v>780</v>
      </c>
      <c r="NT1" s="200" t="s">
        <v>781</v>
      </c>
      <c r="NU1" s="201" t="s">
        <v>782</v>
      </c>
      <c r="NV1" s="200" t="s">
        <v>783</v>
      </c>
      <c r="NW1" s="201" t="s">
        <v>784</v>
      </c>
      <c r="NX1" s="202" t="s">
        <v>785</v>
      </c>
      <c r="NY1" s="202" t="s">
        <v>786</v>
      </c>
      <c r="NZ1" s="202" t="s">
        <v>787</v>
      </c>
      <c r="OA1" s="202" t="s">
        <v>788</v>
      </c>
      <c r="OB1" s="202" t="s">
        <v>789</v>
      </c>
      <c r="OC1" s="202" t="s">
        <v>790</v>
      </c>
      <c r="OD1" s="202" t="s">
        <v>791</v>
      </c>
      <c r="OE1" s="202" t="s">
        <v>792</v>
      </c>
      <c r="OF1" s="202" t="s">
        <v>793</v>
      </c>
      <c r="OG1" s="202" t="s">
        <v>794</v>
      </c>
      <c r="OH1" s="202" t="s">
        <v>795</v>
      </c>
      <c r="OI1" s="202" t="s">
        <v>796</v>
      </c>
      <c r="OJ1" s="203" t="s">
        <v>797</v>
      </c>
      <c r="OK1" s="204" t="s">
        <v>798</v>
      </c>
      <c r="OL1" s="204" t="s">
        <v>799</v>
      </c>
      <c r="OM1" s="204" t="s">
        <v>800</v>
      </c>
      <c r="ON1" s="205" t="s">
        <v>801</v>
      </c>
      <c r="OO1" s="205" t="s">
        <v>802</v>
      </c>
      <c r="OP1" s="205" t="s">
        <v>803</v>
      </c>
    </row>
    <row r="2" spans="1:406" s="209" customFormat="1" ht="50.25" customHeight="1" x14ac:dyDescent="0.25">
      <c r="A2" s="187" t="s">
        <v>1183</v>
      </c>
      <c r="B2" s="188" t="s">
        <v>1188</v>
      </c>
      <c r="C2" s="188" t="s">
        <v>1189</v>
      </c>
      <c r="D2" s="188" t="s">
        <v>1189</v>
      </c>
      <c r="E2" s="188" t="s">
        <v>1189</v>
      </c>
      <c r="F2" s="188" t="s">
        <v>1189</v>
      </c>
      <c r="G2" s="188" t="s">
        <v>1190</v>
      </c>
      <c r="H2" s="188" t="s">
        <v>1190</v>
      </c>
      <c r="I2" s="188" t="s">
        <v>1190</v>
      </c>
      <c r="J2" s="188" t="s">
        <v>1190</v>
      </c>
      <c r="K2" s="189" t="s">
        <v>1191</v>
      </c>
      <c r="L2" s="189" t="s">
        <v>1191</v>
      </c>
      <c r="M2" s="189" t="s">
        <v>1191</v>
      </c>
      <c r="N2" s="189" t="s">
        <v>1191</v>
      </c>
      <c r="O2" s="189" t="s">
        <v>1191</v>
      </c>
      <c r="P2" s="189" t="s">
        <v>1191</v>
      </c>
      <c r="Q2" s="189" t="s">
        <v>1191</v>
      </c>
      <c r="R2" s="189" t="s">
        <v>1191</v>
      </c>
      <c r="S2" s="189" t="s">
        <v>1191</v>
      </c>
      <c r="T2" s="189" t="s">
        <v>1192</v>
      </c>
      <c r="U2" s="189" t="s">
        <v>1192</v>
      </c>
      <c r="V2" s="189" t="s">
        <v>1192</v>
      </c>
      <c r="W2" s="189" t="s">
        <v>1192</v>
      </c>
      <c r="X2" s="189" t="s">
        <v>1192</v>
      </c>
      <c r="Y2" s="189" t="s">
        <v>1192</v>
      </c>
      <c r="Z2" s="189" t="s">
        <v>1192</v>
      </c>
      <c r="AA2" s="189" t="s">
        <v>1192</v>
      </c>
      <c r="AB2" s="189" t="s">
        <v>1192</v>
      </c>
      <c r="AC2" s="189" t="s">
        <v>1193</v>
      </c>
      <c r="AD2" s="189" t="s">
        <v>1193</v>
      </c>
      <c r="AE2" s="189" t="s">
        <v>1193</v>
      </c>
      <c r="AF2" s="189" t="s">
        <v>1193</v>
      </c>
      <c r="AG2" s="189" t="s">
        <v>1193</v>
      </c>
      <c r="AH2" s="189" t="s">
        <v>1193</v>
      </c>
      <c r="AI2" s="189" t="s">
        <v>1193</v>
      </c>
      <c r="AJ2" s="189" t="s">
        <v>1193</v>
      </c>
      <c r="AK2" s="189" t="s">
        <v>1193</v>
      </c>
      <c r="AL2" s="189" t="s">
        <v>1194</v>
      </c>
      <c r="AM2" s="189" t="s">
        <v>1194</v>
      </c>
      <c r="AN2" s="189" t="s">
        <v>1194</v>
      </c>
      <c r="AO2" s="189" t="s">
        <v>1194</v>
      </c>
      <c r="AP2" s="189" t="s">
        <v>1194</v>
      </c>
      <c r="AQ2" s="189" t="s">
        <v>1194</v>
      </c>
      <c r="AR2" s="189" t="s">
        <v>1194</v>
      </c>
      <c r="AS2" s="189" t="s">
        <v>1194</v>
      </c>
      <c r="AT2" s="189" t="s">
        <v>1194</v>
      </c>
      <c r="AU2" s="189" t="s">
        <v>1195</v>
      </c>
      <c r="AV2" s="189" t="s">
        <v>1195</v>
      </c>
      <c r="AW2" s="189" t="s">
        <v>1195</v>
      </c>
      <c r="AX2" s="189" t="s">
        <v>1195</v>
      </c>
      <c r="AY2" s="189" t="s">
        <v>1195</v>
      </c>
      <c r="AZ2" s="189" t="s">
        <v>1195</v>
      </c>
      <c r="BA2" s="189" t="s">
        <v>1195</v>
      </c>
      <c r="BB2" s="189" t="s">
        <v>1195</v>
      </c>
      <c r="BC2" s="189" t="s">
        <v>1195</v>
      </c>
      <c r="BD2" s="188" t="s">
        <v>1196</v>
      </c>
      <c r="BE2" s="188" t="s">
        <v>1197</v>
      </c>
      <c r="BF2" s="188" t="s">
        <v>1198</v>
      </c>
      <c r="BG2" s="188" t="s">
        <v>1199</v>
      </c>
      <c r="BH2" s="188" t="s">
        <v>1200</v>
      </c>
      <c r="BI2" s="188" t="s">
        <v>1201</v>
      </c>
      <c r="BJ2" s="188" t="s">
        <v>1202</v>
      </c>
      <c r="BK2" s="188" t="s">
        <v>1203</v>
      </c>
      <c r="BL2" s="188" t="s">
        <v>1204</v>
      </c>
      <c r="BM2" s="188" t="s">
        <v>1205</v>
      </c>
      <c r="BN2" s="188" t="s">
        <v>1206</v>
      </c>
      <c r="BO2" s="188" t="s">
        <v>1207</v>
      </c>
      <c r="BP2" s="188" t="s">
        <v>1208</v>
      </c>
      <c r="BQ2" s="188" t="s">
        <v>1209</v>
      </c>
      <c r="BR2" s="188" t="s">
        <v>1210</v>
      </c>
      <c r="BS2" s="188" t="s">
        <v>1211</v>
      </c>
      <c r="BT2" s="188" t="s">
        <v>1212</v>
      </c>
      <c r="BU2" s="188" t="s">
        <v>1213</v>
      </c>
      <c r="BV2" s="188" t="s">
        <v>1214</v>
      </c>
      <c r="BW2" s="188" t="s">
        <v>1215</v>
      </c>
      <c r="BX2" s="188" t="s">
        <v>1216</v>
      </c>
      <c r="BY2" s="188" t="s">
        <v>1217</v>
      </c>
      <c r="BZ2" s="190" t="s">
        <v>1218</v>
      </c>
      <c r="CA2" s="190" t="s">
        <v>1219</v>
      </c>
      <c r="CB2" s="190" t="s">
        <v>1219</v>
      </c>
      <c r="CC2" s="190" t="s">
        <v>1220</v>
      </c>
      <c r="CD2" s="190" t="s">
        <v>1220</v>
      </c>
      <c r="CE2" s="190" t="s">
        <v>1221</v>
      </c>
      <c r="CF2" s="190" t="s">
        <v>1221</v>
      </c>
      <c r="CG2" s="190" t="s">
        <v>1222</v>
      </c>
      <c r="CH2" s="190" t="s">
        <v>1222</v>
      </c>
      <c r="CI2" s="190" t="s">
        <v>1223</v>
      </c>
      <c r="CJ2" s="190" t="s">
        <v>1223</v>
      </c>
      <c r="CK2" s="190" t="s">
        <v>1224</v>
      </c>
      <c r="CL2" s="190" t="s">
        <v>1225</v>
      </c>
      <c r="CM2" s="190" t="s">
        <v>1225</v>
      </c>
      <c r="CN2" s="190" t="s">
        <v>1225</v>
      </c>
      <c r="CO2" s="190" t="s">
        <v>1225</v>
      </c>
      <c r="CP2" s="190" t="s">
        <v>1226</v>
      </c>
      <c r="CQ2" s="190" t="s">
        <v>1226</v>
      </c>
      <c r="CR2" s="190" t="s">
        <v>1226</v>
      </c>
      <c r="CS2" s="190" t="s">
        <v>1226</v>
      </c>
      <c r="CT2" s="190" t="s">
        <v>1227</v>
      </c>
      <c r="CU2" s="190" t="s">
        <v>1227</v>
      </c>
      <c r="CV2" s="190" t="s">
        <v>1227</v>
      </c>
      <c r="CW2" s="190" t="s">
        <v>1227</v>
      </c>
      <c r="CX2" s="190" t="s">
        <v>1228</v>
      </c>
      <c r="CY2" s="190" t="s">
        <v>1228</v>
      </c>
      <c r="CZ2" s="190" t="s">
        <v>1228</v>
      </c>
      <c r="DA2" s="190" t="s">
        <v>1228</v>
      </c>
      <c r="DB2" s="191" t="s">
        <v>1229</v>
      </c>
      <c r="DC2" s="191" t="s">
        <v>1229</v>
      </c>
      <c r="DD2" s="191" t="s">
        <v>1229</v>
      </c>
      <c r="DE2" s="191" t="s">
        <v>1229</v>
      </c>
      <c r="DF2" s="191" t="s">
        <v>1229</v>
      </c>
      <c r="DG2" s="191" t="s">
        <v>1229</v>
      </c>
      <c r="DH2" s="191" t="s">
        <v>1229</v>
      </c>
      <c r="DI2" s="191" t="s">
        <v>1229</v>
      </c>
      <c r="DJ2" s="191" t="s">
        <v>1229</v>
      </c>
      <c r="DK2" s="191" t="s">
        <v>1230</v>
      </c>
      <c r="DL2" s="191" t="s">
        <v>1230</v>
      </c>
      <c r="DM2" s="191" t="s">
        <v>1230</v>
      </c>
      <c r="DN2" s="191" t="s">
        <v>1230</v>
      </c>
      <c r="DO2" s="191" t="s">
        <v>1230</v>
      </c>
      <c r="DP2" s="191" t="s">
        <v>1230</v>
      </c>
      <c r="DQ2" s="191" t="s">
        <v>1230</v>
      </c>
      <c r="DR2" s="191" t="s">
        <v>1230</v>
      </c>
      <c r="DS2" s="191" t="s">
        <v>1230</v>
      </c>
      <c r="DT2" s="191" t="s">
        <v>1231</v>
      </c>
      <c r="DU2" s="191" t="s">
        <v>1231</v>
      </c>
      <c r="DV2" s="191" t="s">
        <v>1231</v>
      </c>
      <c r="DW2" s="191" t="s">
        <v>1231</v>
      </c>
      <c r="DX2" s="191" t="s">
        <v>1231</v>
      </c>
      <c r="DY2" s="191" t="s">
        <v>1231</v>
      </c>
      <c r="DZ2" s="191" t="s">
        <v>1231</v>
      </c>
      <c r="EA2" s="191" t="s">
        <v>1231</v>
      </c>
      <c r="EB2" s="191" t="s">
        <v>1231</v>
      </c>
      <c r="EC2" s="191" t="s">
        <v>1232</v>
      </c>
      <c r="ED2" s="191" t="s">
        <v>1232</v>
      </c>
      <c r="EE2" s="191" t="s">
        <v>1232</v>
      </c>
      <c r="EF2" s="191" t="s">
        <v>1232</v>
      </c>
      <c r="EG2" s="191" t="s">
        <v>1232</v>
      </c>
      <c r="EH2" s="191" t="s">
        <v>1232</v>
      </c>
      <c r="EI2" s="191" t="s">
        <v>1232</v>
      </c>
      <c r="EJ2" s="191" t="s">
        <v>1232</v>
      </c>
      <c r="EK2" s="191" t="s">
        <v>1232</v>
      </c>
      <c r="EL2" s="191" t="s">
        <v>1233</v>
      </c>
      <c r="EM2" s="191" t="s">
        <v>1233</v>
      </c>
      <c r="EN2" s="191" t="s">
        <v>1233</v>
      </c>
      <c r="EO2" s="191" t="s">
        <v>1233</v>
      </c>
      <c r="EP2" s="191" t="s">
        <v>1233</v>
      </c>
      <c r="EQ2" s="191" t="s">
        <v>1233</v>
      </c>
      <c r="ER2" s="191" t="s">
        <v>1233</v>
      </c>
      <c r="ES2" s="191" t="s">
        <v>1233</v>
      </c>
      <c r="ET2" s="191" t="s">
        <v>1233</v>
      </c>
      <c r="EU2" s="191" t="s">
        <v>1234</v>
      </c>
      <c r="EV2" s="191" t="s">
        <v>1234</v>
      </c>
      <c r="EW2" s="191" t="s">
        <v>1235</v>
      </c>
      <c r="EX2" s="191" t="s">
        <v>1235</v>
      </c>
      <c r="EY2" s="191" t="s">
        <v>1236</v>
      </c>
      <c r="EZ2" s="191" t="s">
        <v>1236</v>
      </c>
      <c r="FA2" s="192" t="s">
        <v>1237</v>
      </c>
      <c r="FB2" s="207" t="s">
        <v>1238</v>
      </c>
      <c r="FC2" s="207" t="s">
        <v>1238</v>
      </c>
      <c r="FD2" s="207" t="s">
        <v>1238</v>
      </c>
      <c r="FE2" s="207" t="s">
        <v>1238</v>
      </c>
      <c r="FF2" s="207" t="s">
        <v>1238</v>
      </c>
      <c r="FG2" s="207" t="s">
        <v>1238</v>
      </c>
      <c r="FH2" s="207" t="s">
        <v>1238</v>
      </c>
      <c r="FI2" s="207" t="s">
        <v>1238</v>
      </c>
      <c r="FJ2" s="207" t="s">
        <v>1239</v>
      </c>
      <c r="FK2" s="207" t="s">
        <v>1239</v>
      </c>
      <c r="FL2" s="207" t="s">
        <v>1239</v>
      </c>
      <c r="FM2" s="207" t="s">
        <v>1239</v>
      </c>
      <c r="FN2" s="207" t="s">
        <v>1239</v>
      </c>
      <c r="FO2" s="207" t="s">
        <v>1239</v>
      </c>
      <c r="FP2" s="207" t="s">
        <v>1239</v>
      </c>
      <c r="FQ2" s="207" t="s">
        <v>1239</v>
      </c>
      <c r="FR2" s="207" t="s">
        <v>1240</v>
      </c>
      <c r="FS2" s="207" t="s">
        <v>1240</v>
      </c>
      <c r="FT2" s="207" t="s">
        <v>1240</v>
      </c>
      <c r="FU2" s="207" t="s">
        <v>1240</v>
      </c>
      <c r="FV2" s="207" t="s">
        <v>1240</v>
      </c>
      <c r="FW2" s="207" t="s">
        <v>1240</v>
      </c>
      <c r="FX2" s="207" t="s">
        <v>1240</v>
      </c>
      <c r="FY2" s="207" t="s">
        <v>1240</v>
      </c>
      <c r="FZ2" s="207" t="s">
        <v>1241</v>
      </c>
      <c r="GA2" s="207" t="s">
        <v>1241</v>
      </c>
      <c r="GB2" s="207" t="s">
        <v>1241</v>
      </c>
      <c r="GC2" s="207" t="s">
        <v>1241</v>
      </c>
      <c r="GD2" s="207" t="s">
        <v>1241</v>
      </c>
      <c r="GE2" s="207" t="s">
        <v>1241</v>
      </c>
      <c r="GF2" s="207" t="s">
        <v>1241</v>
      </c>
      <c r="GG2" s="207" t="s">
        <v>1241</v>
      </c>
      <c r="GH2" s="207" t="s">
        <v>1242</v>
      </c>
      <c r="GI2" s="207" t="s">
        <v>1242</v>
      </c>
      <c r="GJ2" s="207" t="s">
        <v>1242</v>
      </c>
      <c r="GK2" s="207" t="s">
        <v>1242</v>
      </c>
      <c r="GL2" s="207" t="s">
        <v>1242</v>
      </c>
      <c r="GM2" s="207" t="s">
        <v>1242</v>
      </c>
      <c r="GN2" s="207" t="s">
        <v>1242</v>
      </c>
      <c r="GO2" s="207" t="s">
        <v>1242</v>
      </c>
      <c r="GP2" s="207" t="s">
        <v>1243</v>
      </c>
      <c r="GQ2" s="207" t="s">
        <v>1243</v>
      </c>
      <c r="GR2" s="207" t="s">
        <v>1244</v>
      </c>
      <c r="GS2" s="207" t="s">
        <v>1244</v>
      </c>
      <c r="GT2" s="207" t="s">
        <v>1245</v>
      </c>
      <c r="GU2" s="207" t="s">
        <v>1245</v>
      </c>
      <c r="GV2" s="207" t="s">
        <v>1246</v>
      </c>
      <c r="GW2" s="207" t="s">
        <v>1246</v>
      </c>
      <c r="GX2" s="207" t="s">
        <v>1247</v>
      </c>
      <c r="GY2" s="207" t="s">
        <v>1247</v>
      </c>
      <c r="GZ2" s="193" t="s">
        <v>1248</v>
      </c>
      <c r="HA2" s="193" t="s">
        <v>1249</v>
      </c>
      <c r="HB2" s="193" t="s">
        <v>1250</v>
      </c>
      <c r="HC2" s="193" t="s">
        <v>1251</v>
      </c>
      <c r="HD2" s="193" t="s">
        <v>1252</v>
      </c>
      <c r="HE2" s="193" t="s">
        <v>1252</v>
      </c>
      <c r="HF2" s="193" t="s">
        <v>1252</v>
      </c>
      <c r="HG2" s="193" t="s">
        <v>1253</v>
      </c>
      <c r="HH2" s="193" t="s">
        <v>1253</v>
      </c>
      <c r="HI2" s="193" t="s">
        <v>1253</v>
      </c>
      <c r="HJ2" s="193" t="s">
        <v>1254</v>
      </c>
      <c r="HK2" s="193" t="s">
        <v>1254</v>
      </c>
      <c r="HL2" s="193" t="s">
        <v>1254</v>
      </c>
      <c r="HM2" s="193" t="s">
        <v>1255</v>
      </c>
      <c r="HN2" s="193" t="s">
        <v>1255</v>
      </c>
      <c r="HO2" s="193" t="s">
        <v>1255</v>
      </c>
      <c r="HP2" s="193" t="s">
        <v>1256</v>
      </c>
      <c r="HQ2" s="193" t="s">
        <v>1256</v>
      </c>
      <c r="HR2" s="193" t="s">
        <v>1256</v>
      </c>
      <c r="HS2" s="193" t="s">
        <v>1257</v>
      </c>
      <c r="HT2" s="193" t="s">
        <v>1257</v>
      </c>
      <c r="HU2" s="193" t="s">
        <v>1257</v>
      </c>
      <c r="HV2" s="193" t="s">
        <v>1258</v>
      </c>
      <c r="HW2" s="193" t="s">
        <v>1258</v>
      </c>
      <c r="HX2" s="193" t="s">
        <v>1258</v>
      </c>
      <c r="HY2" s="193" t="s">
        <v>1258</v>
      </c>
      <c r="HZ2" s="193" t="s">
        <v>1259</v>
      </c>
      <c r="IA2" s="193" t="s">
        <v>1259</v>
      </c>
      <c r="IB2" s="193" t="s">
        <v>1259</v>
      </c>
      <c r="IC2" s="193" t="s">
        <v>1259</v>
      </c>
      <c r="ID2" s="193" t="s">
        <v>1260</v>
      </c>
      <c r="IE2" s="193" t="s">
        <v>1260</v>
      </c>
      <c r="IF2" s="193" t="s">
        <v>1260</v>
      </c>
      <c r="IG2" s="193" t="s">
        <v>1260</v>
      </c>
      <c r="IH2" s="193" t="s">
        <v>1261</v>
      </c>
      <c r="II2" s="193" t="s">
        <v>1261</v>
      </c>
      <c r="IJ2" s="193" t="s">
        <v>1261</v>
      </c>
      <c r="IK2" s="193" t="s">
        <v>1261</v>
      </c>
      <c r="IL2" s="193" t="s">
        <v>1262</v>
      </c>
      <c r="IM2" s="193" t="s">
        <v>1262</v>
      </c>
      <c r="IN2" s="193" t="s">
        <v>1262</v>
      </c>
      <c r="IO2" s="193" t="s">
        <v>1262</v>
      </c>
      <c r="IP2" s="193" t="s">
        <v>1263</v>
      </c>
      <c r="IQ2" s="193" t="s">
        <v>1264</v>
      </c>
      <c r="IR2" s="193" t="s">
        <v>1265</v>
      </c>
      <c r="IS2" s="193" t="s">
        <v>1266</v>
      </c>
      <c r="IT2" s="193" t="s">
        <v>1267</v>
      </c>
      <c r="IU2" s="193" t="s">
        <v>1268</v>
      </c>
      <c r="IV2" s="193" t="s">
        <v>1269</v>
      </c>
      <c r="IW2" s="193" t="s">
        <v>1270</v>
      </c>
      <c r="IX2" s="193" t="s">
        <v>1271</v>
      </c>
      <c r="IY2" s="193" t="s">
        <v>1272</v>
      </c>
      <c r="IZ2" s="193" t="s">
        <v>1273</v>
      </c>
      <c r="JA2" s="208" t="s">
        <v>1274</v>
      </c>
      <c r="JB2" s="208" t="s">
        <v>1275</v>
      </c>
      <c r="JC2" s="208" t="s">
        <v>1275</v>
      </c>
      <c r="JD2" s="208" t="s">
        <v>1276</v>
      </c>
      <c r="JE2" s="208" t="s">
        <v>1276</v>
      </c>
      <c r="JF2" s="208" t="s">
        <v>1276</v>
      </c>
      <c r="JG2" s="208" t="s">
        <v>1276</v>
      </c>
      <c r="JH2" s="208" t="s">
        <v>1277</v>
      </c>
      <c r="JI2" s="208" t="s">
        <v>1277</v>
      </c>
      <c r="JJ2" s="208" t="s">
        <v>1277</v>
      </c>
      <c r="JK2" s="208" t="s">
        <v>1277</v>
      </c>
      <c r="JL2" s="208" t="s">
        <v>1278</v>
      </c>
      <c r="JM2" s="208" t="s">
        <v>1278</v>
      </c>
      <c r="JN2" s="208" t="s">
        <v>1278</v>
      </c>
      <c r="JO2" s="208" t="s">
        <v>1278</v>
      </c>
      <c r="JP2" s="208" t="s">
        <v>1279</v>
      </c>
      <c r="JQ2" s="208" t="s">
        <v>1279</v>
      </c>
      <c r="JR2" s="208" t="s">
        <v>1279</v>
      </c>
      <c r="JS2" s="208" t="s">
        <v>1279</v>
      </c>
      <c r="JT2" s="208" t="s">
        <v>1280</v>
      </c>
      <c r="JU2" s="208" t="s">
        <v>1280</v>
      </c>
      <c r="JV2" s="208" t="s">
        <v>1280</v>
      </c>
      <c r="JW2" s="208" t="s">
        <v>1280</v>
      </c>
      <c r="JX2" s="195" t="s">
        <v>1281</v>
      </c>
      <c r="JY2" s="195" t="s">
        <v>1282</v>
      </c>
      <c r="JZ2" s="195" t="s">
        <v>1283</v>
      </c>
      <c r="KA2" s="195" t="s">
        <v>1284</v>
      </c>
      <c r="KB2" s="195" t="s">
        <v>1285</v>
      </c>
      <c r="KC2" s="195" t="s">
        <v>1286</v>
      </c>
      <c r="KD2" s="195" t="s">
        <v>1287</v>
      </c>
      <c r="KE2" s="195" t="s">
        <v>1288</v>
      </c>
      <c r="KF2" s="195" t="s">
        <v>1289</v>
      </c>
      <c r="KG2" s="195" t="s">
        <v>1290</v>
      </c>
      <c r="KH2" s="195" t="s">
        <v>1291</v>
      </c>
      <c r="KI2" s="195" t="s">
        <v>1292</v>
      </c>
      <c r="KJ2" s="195" t="s">
        <v>1293</v>
      </c>
      <c r="KK2" s="195" t="s">
        <v>1294</v>
      </c>
      <c r="KL2" s="195" t="s">
        <v>1295</v>
      </c>
      <c r="KM2" s="195" t="s">
        <v>1296</v>
      </c>
      <c r="KN2" s="195" t="s">
        <v>1297</v>
      </c>
      <c r="KO2" s="196" t="s">
        <v>1298</v>
      </c>
      <c r="KP2" s="196" t="s">
        <v>1299</v>
      </c>
      <c r="KQ2" s="196" t="s">
        <v>1300</v>
      </c>
      <c r="KR2" s="196" t="s">
        <v>1301</v>
      </c>
      <c r="KS2" s="196" t="s">
        <v>1298</v>
      </c>
      <c r="KT2" s="196" t="s">
        <v>1299</v>
      </c>
      <c r="KU2" s="196" t="s">
        <v>1300</v>
      </c>
      <c r="KV2" s="196" t="s">
        <v>1301</v>
      </c>
      <c r="KW2" s="196" t="s">
        <v>1302</v>
      </c>
      <c r="KX2" s="196" t="s">
        <v>1303</v>
      </c>
      <c r="KY2" s="196" t="s">
        <v>1304</v>
      </c>
      <c r="KZ2" s="196" t="s">
        <v>1305</v>
      </c>
      <c r="LA2" s="196" t="s">
        <v>1306</v>
      </c>
      <c r="LB2" s="196" t="s">
        <v>1307</v>
      </c>
      <c r="LC2" s="196" t="s">
        <v>1308</v>
      </c>
      <c r="LD2" s="196" t="s">
        <v>1309</v>
      </c>
      <c r="LE2" s="196" t="s">
        <v>1310</v>
      </c>
      <c r="LF2" s="196" t="s">
        <v>1311</v>
      </c>
      <c r="LG2" s="196" t="s">
        <v>1312</v>
      </c>
      <c r="LH2" s="196" t="s">
        <v>1313</v>
      </c>
      <c r="LI2" s="197" t="s">
        <v>1314</v>
      </c>
      <c r="LJ2" s="197" t="s">
        <v>1315</v>
      </c>
      <c r="LK2" s="197" t="s">
        <v>1316</v>
      </c>
      <c r="LL2" s="197" t="s">
        <v>1317</v>
      </c>
      <c r="LM2" s="198" t="s">
        <v>1318</v>
      </c>
      <c r="LN2" s="198" t="s">
        <v>1319</v>
      </c>
      <c r="LO2" s="198" t="s">
        <v>1320</v>
      </c>
      <c r="LP2" s="198" t="s">
        <v>1321</v>
      </c>
      <c r="LQ2" s="198" t="s">
        <v>1322</v>
      </c>
      <c r="LR2" s="198" t="s">
        <v>1323</v>
      </c>
      <c r="LS2" s="198" t="s">
        <v>1324</v>
      </c>
      <c r="LT2" s="198" t="s">
        <v>1325</v>
      </c>
      <c r="LU2" s="197" t="s">
        <v>1326</v>
      </c>
      <c r="LV2" s="197" t="s">
        <v>1327</v>
      </c>
      <c r="LW2" s="197" t="s">
        <v>1328</v>
      </c>
      <c r="LX2" s="197" t="s">
        <v>1329</v>
      </c>
      <c r="LY2" s="197" t="s">
        <v>1330</v>
      </c>
      <c r="LZ2" s="197" t="s">
        <v>1331</v>
      </c>
      <c r="MA2" s="197" t="s">
        <v>1332</v>
      </c>
      <c r="MB2" s="197" t="s">
        <v>1333</v>
      </c>
      <c r="MC2" s="197" t="s">
        <v>1334</v>
      </c>
      <c r="MD2" s="197" t="s">
        <v>1335</v>
      </c>
      <c r="ME2" s="197" t="s">
        <v>1336</v>
      </c>
      <c r="MF2" s="197" t="s">
        <v>1337</v>
      </c>
      <c r="MG2" s="199" t="s">
        <v>1338</v>
      </c>
      <c r="MH2" s="199" t="s">
        <v>1339</v>
      </c>
      <c r="MI2" s="199" t="s">
        <v>1340</v>
      </c>
      <c r="MJ2" s="199" t="s">
        <v>1341</v>
      </c>
      <c r="MK2" s="199" t="s">
        <v>1342</v>
      </c>
      <c r="ML2" s="197" t="s">
        <v>1343</v>
      </c>
      <c r="MM2" s="197" t="s">
        <v>1344</v>
      </c>
      <c r="MN2" s="199" t="s">
        <v>1345</v>
      </c>
      <c r="MO2" s="199" t="s">
        <v>1346</v>
      </c>
      <c r="MP2" s="199" t="s">
        <v>1347</v>
      </c>
      <c r="MQ2" s="199" t="s">
        <v>1348</v>
      </c>
      <c r="MR2" s="199" t="s">
        <v>1349</v>
      </c>
      <c r="MS2" s="197" t="s">
        <v>1350</v>
      </c>
      <c r="MT2" s="197" t="s">
        <v>1351</v>
      </c>
      <c r="MU2" s="197" t="s">
        <v>1352</v>
      </c>
      <c r="MV2" s="197" t="s">
        <v>1353</v>
      </c>
      <c r="MW2" s="197" t="s">
        <v>1354</v>
      </c>
      <c r="MX2" s="199" t="s">
        <v>1355</v>
      </c>
      <c r="MY2" s="199" t="s">
        <v>1356</v>
      </c>
      <c r="MZ2" s="199" t="s">
        <v>1357</v>
      </c>
      <c r="NA2" s="199" t="s">
        <v>1358</v>
      </c>
      <c r="NB2" s="199" t="s">
        <v>1359</v>
      </c>
      <c r="NC2" s="200" t="s">
        <v>1360</v>
      </c>
      <c r="ND2" s="201" t="s">
        <v>1361</v>
      </c>
      <c r="NE2" s="201" t="s">
        <v>1362</v>
      </c>
      <c r="NF2" s="201" t="s">
        <v>1363</v>
      </c>
      <c r="NG2" s="201" t="s">
        <v>1364</v>
      </c>
      <c r="NH2" s="200" t="s">
        <v>1365</v>
      </c>
      <c r="NI2" s="201" t="s">
        <v>1366</v>
      </c>
      <c r="NJ2" s="201" t="s">
        <v>1367</v>
      </c>
      <c r="NK2" s="201" t="s">
        <v>1368</v>
      </c>
      <c r="NL2" s="201" t="s">
        <v>1369</v>
      </c>
      <c r="NM2" s="200" t="s">
        <v>1370</v>
      </c>
      <c r="NN2" s="201" t="s">
        <v>1371</v>
      </c>
      <c r="NO2" s="201" t="s">
        <v>1372</v>
      </c>
      <c r="NP2" s="201" t="s">
        <v>1373</v>
      </c>
      <c r="NQ2" s="200" t="s">
        <v>1374</v>
      </c>
      <c r="NR2" s="201" t="s">
        <v>1375</v>
      </c>
      <c r="NS2" s="201" t="s">
        <v>1376</v>
      </c>
      <c r="NT2" s="200" t="s">
        <v>1377</v>
      </c>
      <c r="NU2" s="201" t="s">
        <v>1378</v>
      </c>
      <c r="NV2" s="200" t="s">
        <v>1379</v>
      </c>
      <c r="NW2" s="201" t="s">
        <v>1380</v>
      </c>
      <c r="NX2" s="202" t="s">
        <v>1381</v>
      </c>
      <c r="NY2" s="202" t="s">
        <v>1381</v>
      </c>
      <c r="NZ2" s="202" t="s">
        <v>1382</v>
      </c>
      <c r="OA2" s="202" t="s">
        <v>1382</v>
      </c>
      <c r="OB2" s="202" t="s">
        <v>1383</v>
      </c>
      <c r="OC2" s="202" t="s">
        <v>1383</v>
      </c>
      <c r="OD2" s="202" t="s">
        <v>1384</v>
      </c>
      <c r="OE2" s="202" t="s">
        <v>1384</v>
      </c>
      <c r="OF2" s="202" t="s">
        <v>1385</v>
      </c>
      <c r="OG2" s="202" t="s">
        <v>1385</v>
      </c>
      <c r="OH2" s="202" t="s">
        <v>1386</v>
      </c>
      <c r="OI2" s="202" t="s">
        <v>1386</v>
      </c>
      <c r="OJ2" s="203" t="s">
        <v>1387</v>
      </c>
      <c r="OK2" s="204" t="s">
        <v>1388</v>
      </c>
      <c r="OL2" s="204" t="s">
        <v>1389</v>
      </c>
      <c r="OM2" s="204" t="s">
        <v>1390</v>
      </c>
      <c r="ON2" s="205" t="s">
        <v>1391</v>
      </c>
      <c r="OO2" s="205" t="s">
        <v>1392</v>
      </c>
      <c r="OP2" s="205" t="s">
        <v>1393</v>
      </c>
    </row>
    <row r="3" spans="1:406" ht="23.25" x14ac:dyDescent="0.25">
      <c r="A3" s="210" t="s">
        <v>1394</v>
      </c>
      <c r="B3" s="211" t="s">
        <v>87</v>
      </c>
      <c r="C3" s="211" t="s">
        <v>87</v>
      </c>
      <c r="D3" s="211" t="s">
        <v>87</v>
      </c>
      <c r="E3" s="211" t="s">
        <v>87</v>
      </c>
      <c r="F3" s="211" t="s">
        <v>87</v>
      </c>
      <c r="G3" s="211" t="s">
        <v>87</v>
      </c>
      <c r="H3" s="211" t="s">
        <v>87</v>
      </c>
      <c r="I3" s="211" t="s">
        <v>87</v>
      </c>
      <c r="J3" s="211" t="s">
        <v>87</v>
      </c>
      <c r="K3" s="211" t="s">
        <v>87</v>
      </c>
      <c r="L3" s="211" t="s">
        <v>87</v>
      </c>
      <c r="M3" s="211" t="s">
        <v>87</v>
      </c>
      <c r="N3" s="211" t="s">
        <v>87</v>
      </c>
      <c r="O3" s="211" t="s">
        <v>87</v>
      </c>
      <c r="P3" s="211" t="s">
        <v>87</v>
      </c>
      <c r="Q3" s="211" t="s">
        <v>87</v>
      </c>
      <c r="R3" s="211" t="s">
        <v>87</v>
      </c>
      <c r="S3" s="211" t="s">
        <v>87</v>
      </c>
      <c r="T3" s="211" t="s">
        <v>87</v>
      </c>
      <c r="U3" s="211" t="s">
        <v>87</v>
      </c>
      <c r="V3" s="211" t="s">
        <v>87</v>
      </c>
      <c r="W3" s="211" t="s">
        <v>87</v>
      </c>
      <c r="X3" s="211" t="s">
        <v>87</v>
      </c>
      <c r="Y3" s="211" t="s">
        <v>87</v>
      </c>
      <c r="Z3" s="211" t="s">
        <v>87</v>
      </c>
      <c r="AA3" s="211" t="s">
        <v>87</v>
      </c>
      <c r="AB3" s="211" t="s">
        <v>87</v>
      </c>
      <c r="AC3" s="211" t="s">
        <v>87</v>
      </c>
      <c r="AD3" s="211" t="s">
        <v>87</v>
      </c>
      <c r="AE3" s="211" t="s">
        <v>87</v>
      </c>
      <c r="AF3" s="211" t="s">
        <v>87</v>
      </c>
      <c r="AG3" s="211" t="s">
        <v>87</v>
      </c>
      <c r="AH3" s="211" t="s">
        <v>87</v>
      </c>
      <c r="AI3" s="211" t="s">
        <v>87</v>
      </c>
      <c r="AJ3" s="211" t="s">
        <v>87</v>
      </c>
      <c r="AK3" s="211" t="s">
        <v>87</v>
      </c>
      <c r="AL3" s="211" t="s">
        <v>87</v>
      </c>
      <c r="AM3" s="211" t="s">
        <v>87</v>
      </c>
      <c r="AN3" s="211" t="s">
        <v>87</v>
      </c>
      <c r="AO3" s="211" t="s">
        <v>87</v>
      </c>
      <c r="AP3" s="211" t="s">
        <v>87</v>
      </c>
      <c r="AQ3" s="211" t="s">
        <v>87</v>
      </c>
      <c r="AR3" s="211" t="s">
        <v>87</v>
      </c>
      <c r="AS3" s="211" t="s">
        <v>87</v>
      </c>
      <c r="AT3" s="211" t="s">
        <v>87</v>
      </c>
      <c r="AU3" s="211" t="s">
        <v>87</v>
      </c>
      <c r="AV3" s="211" t="s">
        <v>87</v>
      </c>
      <c r="AW3" s="211" t="s">
        <v>87</v>
      </c>
      <c r="AX3" s="211" t="s">
        <v>87</v>
      </c>
      <c r="AY3" s="211" t="s">
        <v>87</v>
      </c>
      <c r="AZ3" s="211" t="s">
        <v>87</v>
      </c>
      <c r="BA3" s="211" t="s">
        <v>87</v>
      </c>
      <c r="BB3" s="211" t="s">
        <v>87</v>
      </c>
      <c r="BC3" s="211" t="s">
        <v>87</v>
      </c>
      <c r="BD3" s="211" t="s">
        <v>87</v>
      </c>
      <c r="BE3" s="211" t="s">
        <v>87</v>
      </c>
      <c r="BF3" s="211" t="s">
        <v>87</v>
      </c>
      <c r="BG3" s="211" t="s">
        <v>87</v>
      </c>
      <c r="BH3" s="211" t="s">
        <v>87</v>
      </c>
      <c r="BI3" s="211" t="s">
        <v>87</v>
      </c>
      <c r="BJ3" s="211" t="s">
        <v>87</v>
      </c>
      <c r="BK3" s="211" t="s">
        <v>87</v>
      </c>
      <c r="BL3" s="211" t="s">
        <v>87</v>
      </c>
      <c r="BM3" s="211" t="s">
        <v>87</v>
      </c>
      <c r="BN3" s="211" t="s">
        <v>87</v>
      </c>
      <c r="BO3" s="211" t="s">
        <v>87</v>
      </c>
      <c r="BP3" s="211" t="s">
        <v>87</v>
      </c>
      <c r="BQ3" s="211" t="s">
        <v>87</v>
      </c>
      <c r="BR3" s="211" t="s">
        <v>87</v>
      </c>
      <c r="BS3" s="211" t="s">
        <v>87</v>
      </c>
      <c r="BT3" s="211" t="s">
        <v>87</v>
      </c>
      <c r="BU3" s="211" t="s">
        <v>87</v>
      </c>
      <c r="BV3" s="211" t="s">
        <v>87</v>
      </c>
      <c r="BW3" s="211" t="s">
        <v>87</v>
      </c>
      <c r="BX3" s="211" t="s">
        <v>87</v>
      </c>
      <c r="BY3" s="211" t="s">
        <v>87</v>
      </c>
      <c r="BZ3" s="211" t="s">
        <v>87</v>
      </c>
      <c r="CA3" s="211" t="s">
        <v>87</v>
      </c>
      <c r="CB3" s="211" t="s">
        <v>87</v>
      </c>
      <c r="CC3" s="211" t="s">
        <v>87</v>
      </c>
      <c r="CD3" s="211" t="s">
        <v>87</v>
      </c>
      <c r="CE3" s="211" t="s">
        <v>87</v>
      </c>
      <c r="CF3" s="211" t="s">
        <v>87</v>
      </c>
      <c r="CG3" s="211" t="s">
        <v>87</v>
      </c>
      <c r="CH3" s="211" t="s">
        <v>87</v>
      </c>
      <c r="CI3" s="211" t="s">
        <v>87</v>
      </c>
      <c r="CJ3" s="211" t="s">
        <v>87</v>
      </c>
      <c r="CK3" s="211" t="s">
        <v>87</v>
      </c>
      <c r="CL3" s="211" t="s">
        <v>87</v>
      </c>
      <c r="CM3" s="211" t="s">
        <v>87</v>
      </c>
      <c r="CN3" s="211" t="s">
        <v>87</v>
      </c>
      <c r="CO3" s="211" t="s">
        <v>87</v>
      </c>
      <c r="CP3" s="211" t="s">
        <v>87</v>
      </c>
      <c r="CQ3" s="211" t="s">
        <v>87</v>
      </c>
      <c r="CR3" s="211" t="s">
        <v>87</v>
      </c>
      <c r="CS3" s="211" t="s">
        <v>87</v>
      </c>
      <c r="CT3" s="211" t="s">
        <v>87</v>
      </c>
      <c r="CU3" s="211" t="s">
        <v>87</v>
      </c>
      <c r="CV3" s="211" t="s">
        <v>87</v>
      </c>
      <c r="CW3" s="211" t="s">
        <v>87</v>
      </c>
      <c r="CX3" s="211" t="s">
        <v>87</v>
      </c>
      <c r="CY3" s="211" t="s">
        <v>87</v>
      </c>
      <c r="CZ3" s="211" t="s">
        <v>87</v>
      </c>
      <c r="DA3" s="211" t="s">
        <v>87</v>
      </c>
      <c r="DB3" s="211" t="s">
        <v>87</v>
      </c>
      <c r="DC3" s="211" t="s">
        <v>87</v>
      </c>
      <c r="DD3" s="211" t="s">
        <v>87</v>
      </c>
      <c r="DE3" s="211" t="s">
        <v>87</v>
      </c>
      <c r="DF3" s="211" t="s">
        <v>87</v>
      </c>
      <c r="DG3" s="211" t="s">
        <v>87</v>
      </c>
      <c r="DH3" s="211" t="s">
        <v>87</v>
      </c>
      <c r="DI3" s="211" t="s">
        <v>87</v>
      </c>
      <c r="DJ3" s="211" t="s">
        <v>87</v>
      </c>
      <c r="DK3" s="211" t="s">
        <v>87</v>
      </c>
      <c r="DL3" s="211" t="s">
        <v>87</v>
      </c>
      <c r="DM3" s="211" t="s">
        <v>87</v>
      </c>
      <c r="DN3" s="211" t="s">
        <v>87</v>
      </c>
      <c r="DO3" s="211" t="s">
        <v>87</v>
      </c>
      <c r="DP3" s="211" t="s">
        <v>87</v>
      </c>
      <c r="DQ3" s="211" t="s">
        <v>87</v>
      </c>
      <c r="DR3" s="211" t="s">
        <v>87</v>
      </c>
      <c r="DS3" s="211" t="s">
        <v>87</v>
      </c>
      <c r="DT3" s="211" t="s">
        <v>87</v>
      </c>
      <c r="DU3" s="211" t="s">
        <v>87</v>
      </c>
      <c r="DV3" s="211" t="s">
        <v>87</v>
      </c>
      <c r="DW3" s="211" t="s">
        <v>87</v>
      </c>
      <c r="DX3" s="211" t="s">
        <v>87</v>
      </c>
      <c r="DY3" s="211" t="s">
        <v>87</v>
      </c>
      <c r="DZ3" s="211" t="s">
        <v>87</v>
      </c>
      <c r="EA3" s="211" t="s">
        <v>87</v>
      </c>
      <c r="EB3" s="211" t="s">
        <v>87</v>
      </c>
      <c r="EC3" s="211" t="s">
        <v>87</v>
      </c>
      <c r="ED3" s="211" t="s">
        <v>87</v>
      </c>
      <c r="EE3" s="211" t="s">
        <v>87</v>
      </c>
      <c r="EF3" s="211" t="s">
        <v>87</v>
      </c>
      <c r="EG3" s="211" t="s">
        <v>87</v>
      </c>
      <c r="EH3" s="211" t="s">
        <v>87</v>
      </c>
      <c r="EI3" s="211" t="s">
        <v>87</v>
      </c>
      <c r="EJ3" s="211" t="s">
        <v>87</v>
      </c>
      <c r="EK3" s="211" t="s">
        <v>87</v>
      </c>
      <c r="EL3" s="211" t="s">
        <v>87</v>
      </c>
      <c r="EM3" s="211" t="s">
        <v>87</v>
      </c>
      <c r="EN3" s="211" t="s">
        <v>87</v>
      </c>
      <c r="EO3" s="211" t="s">
        <v>87</v>
      </c>
      <c r="EP3" s="211" t="s">
        <v>87</v>
      </c>
      <c r="EQ3" s="211" t="s">
        <v>87</v>
      </c>
      <c r="ER3" s="211" t="s">
        <v>87</v>
      </c>
      <c r="ES3" s="211" t="s">
        <v>87</v>
      </c>
      <c r="ET3" s="211" t="s">
        <v>87</v>
      </c>
      <c r="EU3" s="211" t="s">
        <v>87</v>
      </c>
      <c r="EV3" s="211" t="s">
        <v>87</v>
      </c>
      <c r="EW3" s="211" t="s">
        <v>87</v>
      </c>
      <c r="EX3" s="211" t="s">
        <v>87</v>
      </c>
      <c r="EY3" s="211" t="s">
        <v>87</v>
      </c>
      <c r="EZ3" s="211" t="s">
        <v>87</v>
      </c>
      <c r="FA3" s="211" t="s">
        <v>87</v>
      </c>
      <c r="FB3" s="211" t="s">
        <v>87</v>
      </c>
      <c r="FC3" s="211" t="s">
        <v>87</v>
      </c>
      <c r="FD3" s="211" t="s">
        <v>87</v>
      </c>
      <c r="FE3" s="211" t="s">
        <v>87</v>
      </c>
      <c r="FF3" s="211" t="s">
        <v>87</v>
      </c>
      <c r="FG3" s="211" t="s">
        <v>87</v>
      </c>
      <c r="FH3" s="211" t="s">
        <v>87</v>
      </c>
      <c r="FI3" s="211" t="s">
        <v>87</v>
      </c>
      <c r="FJ3" s="211" t="s">
        <v>87</v>
      </c>
      <c r="FK3" s="211" t="s">
        <v>87</v>
      </c>
      <c r="FL3" s="211" t="s">
        <v>87</v>
      </c>
      <c r="FM3" s="211" t="s">
        <v>87</v>
      </c>
      <c r="FN3" s="211" t="s">
        <v>87</v>
      </c>
      <c r="FO3" s="211" t="s">
        <v>87</v>
      </c>
      <c r="FP3" s="211" t="s">
        <v>87</v>
      </c>
      <c r="FQ3" s="211" t="s">
        <v>87</v>
      </c>
      <c r="FR3" s="211" t="s">
        <v>87</v>
      </c>
      <c r="FS3" s="211" t="s">
        <v>87</v>
      </c>
      <c r="FT3" s="211" t="s">
        <v>87</v>
      </c>
      <c r="FU3" s="211" t="s">
        <v>87</v>
      </c>
      <c r="FV3" s="211" t="s">
        <v>87</v>
      </c>
      <c r="FW3" s="211" t="s">
        <v>87</v>
      </c>
      <c r="FX3" s="211" t="s">
        <v>87</v>
      </c>
      <c r="FY3" s="211" t="s">
        <v>87</v>
      </c>
      <c r="FZ3" s="211" t="s">
        <v>87</v>
      </c>
      <c r="GA3" s="211" t="s">
        <v>87</v>
      </c>
      <c r="GB3" s="211" t="s">
        <v>87</v>
      </c>
      <c r="GC3" s="211" t="s">
        <v>87</v>
      </c>
      <c r="GD3" s="211" t="s">
        <v>87</v>
      </c>
      <c r="GE3" s="211" t="s">
        <v>87</v>
      </c>
      <c r="GF3" s="211" t="s">
        <v>87</v>
      </c>
      <c r="GG3" s="211" t="s">
        <v>87</v>
      </c>
      <c r="GH3" s="211" t="s">
        <v>87</v>
      </c>
      <c r="GI3" s="211" t="s">
        <v>87</v>
      </c>
      <c r="GJ3" s="211" t="s">
        <v>87</v>
      </c>
      <c r="GK3" s="211" t="s">
        <v>87</v>
      </c>
      <c r="GL3" s="211" t="s">
        <v>87</v>
      </c>
      <c r="GM3" s="211" t="s">
        <v>87</v>
      </c>
      <c r="GN3" s="211" t="s">
        <v>87</v>
      </c>
      <c r="GO3" s="211" t="s">
        <v>87</v>
      </c>
      <c r="GP3" s="211" t="s">
        <v>87</v>
      </c>
      <c r="GQ3" s="211" t="s">
        <v>87</v>
      </c>
      <c r="GR3" s="211" t="s">
        <v>87</v>
      </c>
      <c r="GS3" s="211" t="s">
        <v>87</v>
      </c>
      <c r="GT3" s="211" t="s">
        <v>87</v>
      </c>
      <c r="GU3" s="211" t="s">
        <v>87</v>
      </c>
      <c r="GV3" s="211" t="s">
        <v>87</v>
      </c>
      <c r="GW3" s="211" t="s">
        <v>87</v>
      </c>
      <c r="GX3" s="211" t="s">
        <v>87</v>
      </c>
      <c r="GY3" s="211" t="s">
        <v>87</v>
      </c>
      <c r="GZ3" s="211" t="s">
        <v>87</v>
      </c>
      <c r="HA3" s="211" t="s">
        <v>87</v>
      </c>
      <c r="HB3" s="211" t="s">
        <v>87</v>
      </c>
      <c r="HC3" s="211" t="s">
        <v>87</v>
      </c>
      <c r="HD3" s="211" t="s">
        <v>87</v>
      </c>
      <c r="HE3" s="211" t="s">
        <v>87</v>
      </c>
      <c r="HF3" s="211" t="s">
        <v>87</v>
      </c>
      <c r="HG3" s="211" t="s">
        <v>87</v>
      </c>
      <c r="HH3" s="211" t="s">
        <v>87</v>
      </c>
      <c r="HI3" s="211" t="s">
        <v>87</v>
      </c>
      <c r="HJ3" s="211" t="s">
        <v>87</v>
      </c>
      <c r="HK3" s="211" t="s">
        <v>87</v>
      </c>
      <c r="HL3" s="211" t="s">
        <v>87</v>
      </c>
      <c r="HM3" s="211" t="s">
        <v>87</v>
      </c>
      <c r="HN3" s="211" t="s">
        <v>87</v>
      </c>
      <c r="HO3" s="211" t="s">
        <v>87</v>
      </c>
      <c r="HP3" s="211" t="s">
        <v>87</v>
      </c>
      <c r="HQ3" s="211" t="s">
        <v>87</v>
      </c>
      <c r="HR3" s="211" t="s">
        <v>87</v>
      </c>
      <c r="HS3" s="211" t="s">
        <v>87</v>
      </c>
      <c r="HT3" s="211" t="s">
        <v>87</v>
      </c>
      <c r="HU3" s="211" t="s">
        <v>87</v>
      </c>
      <c r="HV3" s="211" t="s">
        <v>87</v>
      </c>
      <c r="HW3" s="211" t="s">
        <v>87</v>
      </c>
      <c r="HX3" s="211" t="s">
        <v>87</v>
      </c>
      <c r="HY3" s="211" t="s">
        <v>87</v>
      </c>
      <c r="HZ3" s="211" t="s">
        <v>87</v>
      </c>
      <c r="IA3" s="211" t="s">
        <v>87</v>
      </c>
      <c r="IB3" s="211" t="s">
        <v>87</v>
      </c>
      <c r="IC3" s="211" t="s">
        <v>87</v>
      </c>
      <c r="ID3" s="211" t="s">
        <v>87</v>
      </c>
      <c r="IE3" s="211" t="s">
        <v>87</v>
      </c>
      <c r="IF3" s="211" t="s">
        <v>87</v>
      </c>
      <c r="IG3" s="211" t="s">
        <v>87</v>
      </c>
      <c r="IH3" s="211" t="s">
        <v>87</v>
      </c>
      <c r="II3" s="211" t="s">
        <v>87</v>
      </c>
      <c r="IJ3" s="211" t="s">
        <v>87</v>
      </c>
      <c r="IK3" s="211" t="s">
        <v>87</v>
      </c>
      <c r="IL3" s="211" t="s">
        <v>87</v>
      </c>
      <c r="IM3" s="211" t="s">
        <v>87</v>
      </c>
      <c r="IN3" s="211" t="s">
        <v>87</v>
      </c>
      <c r="IO3" s="211" t="s">
        <v>87</v>
      </c>
      <c r="IP3" s="211" t="s">
        <v>87</v>
      </c>
      <c r="IQ3" s="211" t="s">
        <v>87</v>
      </c>
      <c r="IR3" s="211" t="s">
        <v>87</v>
      </c>
      <c r="IS3" s="211" t="s">
        <v>87</v>
      </c>
      <c r="IT3" s="211" t="s">
        <v>87</v>
      </c>
      <c r="IU3" s="211" t="s">
        <v>87</v>
      </c>
      <c r="IV3" s="211" t="s">
        <v>87</v>
      </c>
      <c r="IW3" s="211" t="s">
        <v>87</v>
      </c>
      <c r="IX3" s="211" t="s">
        <v>87</v>
      </c>
      <c r="IY3" s="211" t="s">
        <v>87</v>
      </c>
      <c r="IZ3" s="211" t="s">
        <v>87</v>
      </c>
      <c r="JA3" s="211" t="s">
        <v>87</v>
      </c>
      <c r="JB3" s="211" t="s">
        <v>87</v>
      </c>
      <c r="JC3" s="211" t="s">
        <v>87</v>
      </c>
      <c r="JD3" s="211" t="s">
        <v>87</v>
      </c>
      <c r="JE3" s="211" t="s">
        <v>87</v>
      </c>
      <c r="JF3" s="211" t="s">
        <v>87</v>
      </c>
      <c r="JG3" s="211" t="s">
        <v>87</v>
      </c>
      <c r="JH3" s="211" t="s">
        <v>87</v>
      </c>
      <c r="JI3" s="211" t="s">
        <v>87</v>
      </c>
      <c r="JJ3" s="211" t="s">
        <v>87</v>
      </c>
      <c r="JK3" s="211" t="s">
        <v>87</v>
      </c>
      <c r="JL3" s="211" t="s">
        <v>87</v>
      </c>
      <c r="JM3" s="211" t="s">
        <v>87</v>
      </c>
      <c r="JN3" s="211" t="s">
        <v>87</v>
      </c>
      <c r="JO3" s="211" t="s">
        <v>87</v>
      </c>
      <c r="JP3" s="211" t="s">
        <v>87</v>
      </c>
      <c r="JQ3" s="211" t="s">
        <v>87</v>
      </c>
      <c r="JR3" s="211" t="s">
        <v>87</v>
      </c>
      <c r="JS3" s="211" t="s">
        <v>87</v>
      </c>
      <c r="JT3" s="211" t="s">
        <v>87</v>
      </c>
      <c r="JU3" s="211" t="s">
        <v>87</v>
      </c>
      <c r="JV3" s="211" t="s">
        <v>87</v>
      </c>
      <c r="JW3" s="211" t="s">
        <v>87</v>
      </c>
      <c r="JX3" s="211" t="s">
        <v>87</v>
      </c>
      <c r="JY3" s="211" t="s">
        <v>87</v>
      </c>
      <c r="JZ3" s="211" t="s">
        <v>87</v>
      </c>
      <c r="KA3" s="211" t="s">
        <v>87</v>
      </c>
      <c r="KB3" s="211" t="s">
        <v>87</v>
      </c>
      <c r="KC3" s="211" t="s">
        <v>87</v>
      </c>
      <c r="KD3" s="211" t="s">
        <v>87</v>
      </c>
      <c r="KE3" s="211" t="s">
        <v>87</v>
      </c>
      <c r="KF3" s="211" t="s">
        <v>87</v>
      </c>
      <c r="KG3" s="211" t="s">
        <v>87</v>
      </c>
      <c r="KH3" s="211" t="s">
        <v>87</v>
      </c>
      <c r="KI3" s="211" t="s">
        <v>87</v>
      </c>
      <c r="KJ3" s="211" t="s">
        <v>87</v>
      </c>
      <c r="KK3" s="211" t="s">
        <v>87</v>
      </c>
      <c r="KL3" s="211" t="s">
        <v>87</v>
      </c>
      <c r="KM3" s="211" t="s">
        <v>87</v>
      </c>
      <c r="KN3" s="211" t="s">
        <v>87</v>
      </c>
      <c r="KO3" s="211" t="s">
        <v>87</v>
      </c>
      <c r="KP3" s="211" t="s">
        <v>87</v>
      </c>
      <c r="KQ3" s="211" t="s">
        <v>87</v>
      </c>
      <c r="KR3" s="211" t="s">
        <v>87</v>
      </c>
      <c r="KS3" s="211" t="s">
        <v>87</v>
      </c>
      <c r="KT3" s="211" t="s">
        <v>87</v>
      </c>
      <c r="KU3" s="211" t="s">
        <v>87</v>
      </c>
      <c r="KV3" s="211" t="s">
        <v>87</v>
      </c>
      <c r="KW3" s="211" t="s">
        <v>87</v>
      </c>
      <c r="KX3" s="211" t="s">
        <v>87</v>
      </c>
      <c r="KY3" s="211" t="s">
        <v>87</v>
      </c>
      <c r="KZ3" s="211" t="s">
        <v>87</v>
      </c>
      <c r="LA3" s="211" t="s">
        <v>87</v>
      </c>
      <c r="LB3" s="211" t="s">
        <v>87</v>
      </c>
      <c r="LC3" s="211" t="s">
        <v>87</v>
      </c>
      <c r="LD3" s="211" t="s">
        <v>87</v>
      </c>
      <c r="LE3" s="211" t="s">
        <v>87</v>
      </c>
      <c r="LF3" s="211" t="s">
        <v>87</v>
      </c>
      <c r="LG3" s="211" t="s">
        <v>87</v>
      </c>
      <c r="LH3" s="211" t="s">
        <v>87</v>
      </c>
      <c r="LI3" s="211" t="s">
        <v>87</v>
      </c>
      <c r="LJ3" s="211" t="s">
        <v>87</v>
      </c>
      <c r="LK3" s="211" t="s">
        <v>87</v>
      </c>
      <c r="LL3" s="211" t="s">
        <v>87</v>
      </c>
      <c r="LM3" s="211" t="s">
        <v>87</v>
      </c>
      <c r="LN3" s="211" t="s">
        <v>87</v>
      </c>
      <c r="LO3" s="211" t="s">
        <v>87</v>
      </c>
      <c r="LP3" s="211" t="s">
        <v>87</v>
      </c>
      <c r="LQ3" s="211" t="s">
        <v>87</v>
      </c>
      <c r="LR3" s="211" t="s">
        <v>87</v>
      </c>
      <c r="LS3" s="211" t="s">
        <v>87</v>
      </c>
      <c r="LT3" s="211" t="s">
        <v>87</v>
      </c>
      <c r="LU3" s="211" t="s">
        <v>87</v>
      </c>
      <c r="LV3" s="211" t="s">
        <v>87</v>
      </c>
      <c r="LW3" s="211" t="s">
        <v>87</v>
      </c>
      <c r="LX3" s="211" t="s">
        <v>87</v>
      </c>
      <c r="LY3" s="211" t="s">
        <v>87</v>
      </c>
      <c r="LZ3" s="211" t="s">
        <v>87</v>
      </c>
      <c r="MA3" s="211" t="s">
        <v>87</v>
      </c>
      <c r="MB3" s="211" t="s">
        <v>87</v>
      </c>
      <c r="MC3" s="211" t="s">
        <v>87</v>
      </c>
      <c r="MD3" s="211" t="s">
        <v>87</v>
      </c>
      <c r="ME3" s="211" t="s">
        <v>87</v>
      </c>
      <c r="MF3" s="211" t="s">
        <v>87</v>
      </c>
      <c r="MG3" s="211" t="s">
        <v>87</v>
      </c>
      <c r="MH3" s="211" t="s">
        <v>87</v>
      </c>
      <c r="MI3" s="211" t="s">
        <v>87</v>
      </c>
      <c r="MJ3" s="211" t="s">
        <v>87</v>
      </c>
      <c r="MK3" s="211" t="s">
        <v>87</v>
      </c>
      <c r="ML3" s="211" t="s">
        <v>87</v>
      </c>
      <c r="MM3" s="211" t="s">
        <v>87</v>
      </c>
      <c r="MN3" s="211" t="s">
        <v>87</v>
      </c>
      <c r="MO3" s="211" t="s">
        <v>87</v>
      </c>
      <c r="MP3" s="211" t="s">
        <v>87</v>
      </c>
      <c r="MQ3" s="211" t="s">
        <v>87</v>
      </c>
      <c r="MR3" s="211" t="s">
        <v>87</v>
      </c>
      <c r="MS3" s="211" t="s">
        <v>87</v>
      </c>
      <c r="MT3" s="211" t="s">
        <v>87</v>
      </c>
      <c r="MU3" s="211" t="s">
        <v>87</v>
      </c>
      <c r="MV3" s="211" t="s">
        <v>87</v>
      </c>
      <c r="MW3" s="211" t="s">
        <v>87</v>
      </c>
      <c r="MX3" s="211" t="s">
        <v>87</v>
      </c>
      <c r="MY3" s="211" t="s">
        <v>87</v>
      </c>
      <c r="MZ3" s="211" t="s">
        <v>87</v>
      </c>
      <c r="NA3" s="211" t="s">
        <v>87</v>
      </c>
      <c r="NB3" s="211" t="s">
        <v>87</v>
      </c>
      <c r="NC3" s="211" t="s">
        <v>87</v>
      </c>
      <c r="ND3" s="211" t="s">
        <v>87</v>
      </c>
      <c r="NE3" s="211" t="s">
        <v>87</v>
      </c>
      <c r="NF3" s="211" t="s">
        <v>87</v>
      </c>
      <c r="NG3" s="211" t="s">
        <v>87</v>
      </c>
      <c r="NH3" s="211" t="s">
        <v>87</v>
      </c>
      <c r="NI3" s="211" t="s">
        <v>87</v>
      </c>
      <c r="NJ3" s="211" t="s">
        <v>87</v>
      </c>
      <c r="NK3" s="211" t="s">
        <v>87</v>
      </c>
      <c r="NL3" s="211" t="s">
        <v>87</v>
      </c>
      <c r="NM3" s="211" t="s">
        <v>87</v>
      </c>
      <c r="NN3" s="211" t="s">
        <v>87</v>
      </c>
      <c r="NO3" s="211" t="s">
        <v>87</v>
      </c>
      <c r="NP3" s="211" t="s">
        <v>87</v>
      </c>
      <c r="NQ3" s="211" t="s">
        <v>87</v>
      </c>
      <c r="NR3" s="211" t="s">
        <v>87</v>
      </c>
      <c r="NS3" s="211" t="s">
        <v>87</v>
      </c>
      <c r="NT3" s="211" t="s">
        <v>87</v>
      </c>
      <c r="NU3" s="211" t="s">
        <v>87</v>
      </c>
      <c r="NV3" s="211" t="s">
        <v>87</v>
      </c>
      <c r="NW3" s="211" t="s">
        <v>87</v>
      </c>
      <c r="NX3" s="211" t="s">
        <v>87</v>
      </c>
      <c r="NY3" s="211" t="s">
        <v>87</v>
      </c>
      <c r="NZ3" s="211" t="s">
        <v>87</v>
      </c>
      <c r="OA3" s="211" t="s">
        <v>87</v>
      </c>
      <c r="OB3" s="211" t="s">
        <v>87</v>
      </c>
      <c r="OC3" s="211" t="s">
        <v>87</v>
      </c>
      <c r="OD3" s="211" t="s">
        <v>87</v>
      </c>
      <c r="OE3" s="211" t="s">
        <v>87</v>
      </c>
      <c r="OF3" s="211" t="s">
        <v>87</v>
      </c>
      <c r="OG3" s="211" t="s">
        <v>87</v>
      </c>
      <c r="OH3" s="211" t="s">
        <v>87</v>
      </c>
      <c r="OI3" s="211" t="s">
        <v>87</v>
      </c>
      <c r="OJ3" s="211" t="s">
        <v>87</v>
      </c>
      <c r="OK3" s="211" t="s">
        <v>87</v>
      </c>
      <c r="OL3" s="211" t="s">
        <v>87</v>
      </c>
      <c r="OM3" s="211" t="s">
        <v>87</v>
      </c>
      <c r="ON3" s="211" t="s">
        <v>87</v>
      </c>
      <c r="OO3" s="211" t="s">
        <v>87</v>
      </c>
      <c r="OP3" s="211" t="s">
        <v>87</v>
      </c>
    </row>
    <row r="4" spans="1:406" x14ac:dyDescent="0.25">
      <c r="A4" s="212" t="s">
        <v>1395</v>
      </c>
      <c r="B4" s="213">
        <v>2</v>
      </c>
      <c r="C4" s="213">
        <v>1</v>
      </c>
      <c r="D4" s="213">
        <v>1</v>
      </c>
      <c r="E4" s="213">
        <v>1</v>
      </c>
      <c r="F4" s="213">
        <v>1</v>
      </c>
      <c r="G4" s="213">
        <v>1</v>
      </c>
      <c r="H4" s="213">
        <v>1</v>
      </c>
      <c r="I4" s="213">
        <v>1</v>
      </c>
      <c r="J4" s="213">
        <v>1</v>
      </c>
      <c r="K4" s="213">
        <v>1.25</v>
      </c>
      <c r="L4" s="213">
        <v>1.25</v>
      </c>
      <c r="M4" s="213">
        <v>1.25</v>
      </c>
      <c r="N4" s="213">
        <v>1.25</v>
      </c>
      <c r="O4" s="213">
        <v>1.25</v>
      </c>
      <c r="P4" s="213">
        <v>1.25</v>
      </c>
      <c r="Q4" s="213">
        <v>1.25</v>
      </c>
      <c r="R4" s="213">
        <v>1.25</v>
      </c>
      <c r="S4" s="213">
        <v>1.25</v>
      </c>
      <c r="T4" s="213">
        <v>1.5</v>
      </c>
      <c r="U4" s="213">
        <v>1.5</v>
      </c>
      <c r="V4" s="213">
        <v>1.5</v>
      </c>
      <c r="W4" s="213">
        <v>1.5</v>
      </c>
      <c r="X4" s="213">
        <v>1.5</v>
      </c>
      <c r="Y4" s="213">
        <v>1.5</v>
      </c>
      <c r="Z4" s="213">
        <v>1.5</v>
      </c>
      <c r="AA4" s="213">
        <v>1.5</v>
      </c>
      <c r="AB4" s="213">
        <v>1.5</v>
      </c>
      <c r="AC4" s="213">
        <v>2</v>
      </c>
      <c r="AD4" s="213">
        <v>2</v>
      </c>
      <c r="AE4" s="213">
        <v>2</v>
      </c>
      <c r="AF4" s="213">
        <v>2</v>
      </c>
      <c r="AG4" s="213">
        <v>2</v>
      </c>
      <c r="AH4" s="213">
        <v>2</v>
      </c>
      <c r="AI4" s="213">
        <v>2</v>
      </c>
      <c r="AJ4" s="213">
        <v>2</v>
      </c>
      <c r="AK4" s="213">
        <v>2</v>
      </c>
      <c r="AL4" s="213">
        <v>3</v>
      </c>
      <c r="AM4" s="213">
        <v>3</v>
      </c>
      <c r="AN4" s="213">
        <v>3</v>
      </c>
      <c r="AO4" s="213">
        <v>3</v>
      </c>
      <c r="AP4" s="213">
        <v>3</v>
      </c>
      <c r="AQ4" s="213">
        <v>3</v>
      </c>
      <c r="AR4" s="213">
        <v>3</v>
      </c>
      <c r="AS4" s="213">
        <v>3</v>
      </c>
      <c r="AT4" s="213">
        <v>3</v>
      </c>
      <c r="AU4" s="213">
        <v>3.5</v>
      </c>
      <c r="AV4" s="213">
        <v>3.5</v>
      </c>
      <c r="AW4" s="213">
        <v>3.5</v>
      </c>
      <c r="AX4" s="213">
        <v>3.5</v>
      </c>
      <c r="AY4" s="213">
        <v>3.5</v>
      </c>
      <c r="AZ4" s="213">
        <v>3.5</v>
      </c>
      <c r="BA4" s="213">
        <v>3.5</v>
      </c>
      <c r="BB4" s="213">
        <v>3.5</v>
      </c>
      <c r="BC4" s="213">
        <v>3.5</v>
      </c>
      <c r="BD4" s="213">
        <v>1</v>
      </c>
      <c r="BE4" s="213">
        <v>1.25</v>
      </c>
      <c r="BF4" s="213">
        <v>2.5</v>
      </c>
      <c r="BG4" s="213">
        <v>1.5</v>
      </c>
      <c r="BH4" s="213">
        <v>3</v>
      </c>
      <c r="BI4" s="213">
        <v>2</v>
      </c>
      <c r="BJ4" s="213">
        <v>3.5</v>
      </c>
      <c r="BK4" s="213">
        <v>3</v>
      </c>
      <c r="BL4" s="213">
        <v>3.5</v>
      </c>
      <c r="BM4" s="213">
        <v>1</v>
      </c>
      <c r="BN4" s="213">
        <v>1.3</v>
      </c>
      <c r="BO4" s="213">
        <v>1.8</v>
      </c>
      <c r="BP4" s="213">
        <v>2.5</v>
      </c>
      <c r="BQ4" s="213">
        <v>3.5</v>
      </c>
      <c r="BR4" s="213">
        <v>5</v>
      </c>
      <c r="BS4" s="213">
        <v>5</v>
      </c>
      <c r="BT4" s="213">
        <v>1</v>
      </c>
      <c r="BU4" s="213">
        <v>1.25</v>
      </c>
      <c r="BV4" s="213">
        <v>1.5</v>
      </c>
      <c r="BW4" s="213">
        <v>2</v>
      </c>
      <c r="BX4" s="213">
        <v>2.5</v>
      </c>
      <c r="BY4" s="213">
        <v>3</v>
      </c>
      <c r="BZ4" s="213">
        <v>1</v>
      </c>
      <c r="CA4" s="213">
        <v>1.25</v>
      </c>
      <c r="CB4" s="213">
        <v>1.75</v>
      </c>
      <c r="CC4" s="213">
        <v>1.5</v>
      </c>
      <c r="CD4" s="213">
        <v>2</v>
      </c>
      <c r="CE4" s="213">
        <v>1.75</v>
      </c>
      <c r="CF4" s="213">
        <v>2.25</v>
      </c>
      <c r="CG4" s="213">
        <v>2</v>
      </c>
      <c r="CH4" s="213">
        <v>2.5</v>
      </c>
      <c r="CI4" s="213">
        <v>2.5</v>
      </c>
      <c r="CJ4" s="213">
        <v>3</v>
      </c>
      <c r="CK4" s="213">
        <v>1</v>
      </c>
      <c r="CL4" s="213">
        <v>1.25</v>
      </c>
      <c r="CM4" s="213">
        <v>1.25</v>
      </c>
      <c r="CN4" s="213">
        <v>1.75</v>
      </c>
      <c r="CO4" s="213">
        <v>1.75</v>
      </c>
      <c r="CP4" s="213">
        <v>1.5</v>
      </c>
      <c r="CQ4" s="213">
        <v>1.5</v>
      </c>
      <c r="CR4" s="213">
        <v>2</v>
      </c>
      <c r="CS4" s="213">
        <v>2</v>
      </c>
      <c r="CT4" s="213">
        <v>2</v>
      </c>
      <c r="CU4" s="213">
        <v>2</v>
      </c>
      <c r="CV4" s="213">
        <v>2.5</v>
      </c>
      <c r="CW4" s="213">
        <v>2.5</v>
      </c>
      <c r="CX4" s="213">
        <v>2.5</v>
      </c>
      <c r="CY4" s="213">
        <v>2.5</v>
      </c>
      <c r="CZ4" s="213">
        <v>3</v>
      </c>
      <c r="DA4" s="213">
        <v>3</v>
      </c>
      <c r="DB4" s="213">
        <v>1.5</v>
      </c>
      <c r="DC4" s="213">
        <v>1.5</v>
      </c>
      <c r="DD4" s="213">
        <v>1.5</v>
      </c>
      <c r="DE4" s="213">
        <v>2</v>
      </c>
      <c r="DF4" s="213">
        <v>2.5</v>
      </c>
      <c r="DG4" s="213">
        <v>2</v>
      </c>
      <c r="DH4" s="213">
        <v>2.5</v>
      </c>
      <c r="DI4" s="213">
        <v>2</v>
      </c>
      <c r="DJ4" s="213">
        <v>2.5</v>
      </c>
      <c r="DK4" s="213">
        <v>2</v>
      </c>
      <c r="DL4" s="213">
        <v>2</v>
      </c>
      <c r="DM4" s="213">
        <v>2</v>
      </c>
      <c r="DN4" s="213">
        <v>2.5</v>
      </c>
      <c r="DO4" s="213">
        <v>3</v>
      </c>
      <c r="DP4" s="213">
        <v>2.5</v>
      </c>
      <c r="DQ4" s="213">
        <v>3</v>
      </c>
      <c r="DR4" s="213">
        <v>2.5</v>
      </c>
      <c r="DS4" s="213">
        <v>3</v>
      </c>
      <c r="DT4" s="213">
        <v>2.5</v>
      </c>
      <c r="DU4" s="213">
        <v>2.5</v>
      </c>
      <c r="DV4" s="213">
        <v>2.5</v>
      </c>
      <c r="DW4" s="213">
        <v>3</v>
      </c>
      <c r="DX4" s="213">
        <v>3.5</v>
      </c>
      <c r="DY4" s="213">
        <v>3</v>
      </c>
      <c r="DZ4" s="213">
        <v>3.5</v>
      </c>
      <c r="EA4" s="213">
        <v>3</v>
      </c>
      <c r="EB4" s="213">
        <v>3.5</v>
      </c>
      <c r="EC4" s="213">
        <v>3</v>
      </c>
      <c r="ED4" s="213">
        <v>3</v>
      </c>
      <c r="EE4" s="213">
        <v>3</v>
      </c>
      <c r="EF4" s="213">
        <v>3.5</v>
      </c>
      <c r="EG4" s="213">
        <v>4</v>
      </c>
      <c r="EH4" s="213">
        <v>3.5</v>
      </c>
      <c r="EI4" s="213">
        <v>4</v>
      </c>
      <c r="EJ4" s="213">
        <v>3.5</v>
      </c>
      <c r="EK4" s="213">
        <v>4</v>
      </c>
      <c r="EL4" s="213">
        <v>4</v>
      </c>
      <c r="EM4" s="213">
        <v>4</v>
      </c>
      <c r="EN4" s="213">
        <v>4</v>
      </c>
      <c r="EO4" s="213">
        <v>4.5</v>
      </c>
      <c r="EP4" s="213">
        <v>5</v>
      </c>
      <c r="EQ4" s="213">
        <v>4.5</v>
      </c>
      <c r="ER4" s="213">
        <v>5</v>
      </c>
      <c r="ES4" s="213">
        <v>4.5</v>
      </c>
      <c r="ET4" s="213">
        <v>5</v>
      </c>
      <c r="EU4" s="213">
        <v>1.5</v>
      </c>
      <c r="EV4" s="213">
        <v>2</v>
      </c>
      <c r="EW4" s="213">
        <v>2.5</v>
      </c>
      <c r="EX4" s="213">
        <v>3</v>
      </c>
      <c r="EY4" s="213">
        <v>1</v>
      </c>
      <c r="EZ4" s="213">
        <v>1.5</v>
      </c>
      <c r="FA4" s="213">
        <v>1</v>
      </c>
      <c r="FB4" s="213">
        <v>1</v>
      </c>
      <c r="FC4" s="213">
        <v>1</v>
      </c>
      <c r="FD4" s="213">
        <v>1</v>
      </c>
      <c r="FE4" s="213">
        <v>1.5</v>
      </c>
      <c r="FF4" s="213">
        <v>1</v>
      </c>
      <c r="FG4" s="213">
        <v>1.5</v>
      </c>
      <c r="FH4" s="213">
        <v>1.5</v>
      </c>
      <c r="FI4" s="213">
        <v>1.5</v>
      </c>
      <c r="FJ4" s="213">
        <v>1.25</v>
      </c>
      <c r="FK4" s="213">
        <v>1.25</v>
      </c>
      <c r="FL4" s="213">
        <v>1.25</v>
      </c>
      <c r="FM4" s="213">
        <v>1.75</v>
      </c>
      <c r="FN4" s="213">
        <v>1.25</v>
      </c>
      <c r="FO4" s="213">
        <v>1.75</v>
      </c>
      <c r="FP4" s="213">
        <v>1.75</v>
      </c>
      <c r="FQ4" s="213">
        <v>1.75</v>
      </c>
      <c r="FR4" s="213">
        <v>1.5</v>
      </c>
      <c r="FS4" s="213">
        <v>1.5</v>
      </c>
      <c r="FT4" s="213">
        <v>1.5</v>
      </c>
      <c r="FU4" s="213">
        <v>2</v>
      </c>
      <c r="FV4" s="213">
        <v>1.5</v>
      </c>
      <c r="FW4" s="213">
        <v>2</v>
      </c>
      <c r="FX4" s="213">
        <v>2</v>
      </c>
      <c r="FY4" s="213">
        <v>2</v>
      </c>
      <c r="FZ4" s="213">
        <v>2</v>
      </c>
      <c r="GA4" s="213">
        <v>2</v>
      </c>
      <c r="GB4" s="213">
        <v>2</v>
      </c>
      <c r="GC4" s="213">
        <v>2.5</v>
      </c>
      <c r="GD4" s="213">
        <v>2</v>
      </c>
      <c r="GE4" s="213">
        <v>2.5</v>
      </c>
      <c r="GF4" s="213">
        <v>2.5</v>
      </c>
      <c r="GG4" s="213">
        <v>2.5</v>
      </c>
      <c r="GH4" s="213">
        <v>3</v>
      </c>
      <c r="GI4" s="213">
        <v>3</v>
      </c>
      <c r="GJ4" s="213">
        <v>3</v>
      </c>
      <c r="GK4" s="213">
        <v>3.5</v>
      </c>
      <c r="GL4" s="213">
        <v>3</v>
      </c>
      <c r="GM4" s="213">
        <v>3.5</v>
      </c>
      <c r="GN4" s="213">
        <v>3.5</v>
      </c>
      <c r="GO4" s="213">
        <v>3.5</v>
      </c>
      <c r="GP4" s="213">
        <v>1.5</v>
      </c>
      <c r="GQ4" s="213">
        <v>1.5</v>
      </c>
      <c r="GR4" s="213">
        <v>2</v>
      </c>
      <c r="GS4" s="213">
        <v>2</v>
      </c>
      <c r="GT4" s="213">
        <v>2.5</v>
      </c>
      <c r="GU4" s="213">
        <v>2.5</v>
      </c>
      <c r="GV4" s="213">
        <v>3</v>
      </c>
      <c r="GW4" s="213">
        <v>3</v>
      </c>
      <c r="GX4" s="213">
        <v>4</v>
      </c>
      <c r="GY4" s="213">
        <v>4</v>
      </c>
      <c r="GZ4" s="213">
        <v>1</v>
      </c>
      <c r="HA4" s="213">
        <v>1.5</v>
      </c>
      <c r="HB4" s="213">
        <v>2</v>
      </c>
      <c r="HC4" s="213">
        <v>2.25</v>
      </c>
      <c r="HD4" s="213">
        <v>1</v>
      </c>
      <c r="HE4" s="213">
        <v>1</v>
      </c>
      <c r="HF4" s="213">
        <v>1</v>
      </c>
      <c r="HG4" s="213">
        <v>1.2</v>
      </c>
      <c r="HH4" s="213">
        <v>1.2</v>
      </c>
      <c r="HI4" s="213">
        <v>1.2</v>
      </c>
      <c r="HJ4" s="213">
        <v>1.4</v>
      </c>
      <c r="HK4" s="213">
        <v>1.4</v>
      </c>
      <c r="HL4" s="213">
        <v>1.4</v>
      </c>
      <c r="HM4" s="213">
        <v>1.65</v>
      </c>
      <c r="HN4" s="213">
        <v>1.65</v>
      </c>
      <c r="HO4" s="213">
        <v>1.65</v>
      </c>
      <c r="HP4" s="213">
        <v>1.9</v>
      </c>
      <c r="HQ4" s="213">
        <v>1.9</v>
      </c>
      <c r="HR4" s="213">
        <v>1.9</v>
      </c>
      <c r="HS4" s="213">
        <v>2.15</v>
      </c>
      <c r="HT4" s="213">
        <v>2.15</v>
      </c>
      <c r="HU4" s="213">
        <v>2.15</v>
      </c>
      <c r="HV4" s="213">
        <v>1</v>
      </c>
      <c r="HW4" s="213">
        <v>1</v>
      </c>
      <c r="HX4" s="213">
        <v>1</v>
      </c>
      <c r="HY4" s="213">
        <v>1</v>
      </c>
      <c r="HZ4" s="213">
        <v>1.3</v>
      </c>
      <c r="IA4" s="213">
        <v>1.3</v>
      </c>
      <c r="IB4" s="213">
        <v>1.3</v>
      </c>
      <c r="IC4" s="213">
        <v>1.3</v>
      </c>
      <c r="ID4" s="213">
        <v>1.7</v>
      </c>
      <c r="IE4" s="213">
        <v>1.7</v>
      </c>
      <c r="IF4" s="213">
        <v>1.7</v>
      </c>
      <c r="IG4" s="213">
        <v>1.7</v>
      </c>
      <c r="IH4" s="213">
        <v>2.5</v>
      </c>
      <c r="II4" s="213">
        <v>2.5</v>
      </c>
      <c r="IJ4" s="213">
        <v>2.5</v>
      </c>
      <c r="IK4" s="213">
        <v>2.5</v>
      </c>
      <c r="IL4" s="213">
        <v>3</v>
      </c>
      <c r="IM4" s="213">
        <v>3</v>
      </c>
      <c r="IN4" s="213">
        <v>3</v>
      </c>
      <c r="IO4" s="213">
        <v>3</v>
      </c>
      <c r="IP4" s="213">
        <v>1</v>
      </c>
      <c r="IQ4" s="213">
        <v>1.25</v>
      </c>
      <c r="IR4" s="213">
        <v>1.5</v>
      </c>
      <c r="IS4" s="213">
        <v>2</v>
      </c>
      <c r="IT4" s="213">
        <v>1</v>
      </c>
      <c r="IU4" s="213">
        <v>1.25</v>
      </c>
      <c r="IV4" s="213">
        <v>1.5</v>
      </c>
      <c r="IW4" s="213">
        <v>2</v>
      </c>
      <c r="IX4" s="213">
        <v>2.25</v>
      </c>
      <c r="IY4" s="213">
        <v>2.5</v>
      </c>
      <c r="IZ4" s="213">
        <v>3</v>
      </c>
      <c r="JA4" s="213">
        <v>1.5</v>
      </c>
      <c r="JB4" s="213">
        <v>1</v>
      </c>
      <c r="JC4" s="213">
        <v>1.25</v>
      </c>
      <c r="JD4" s="213">
        <v>1.5</v>
      </c>
      <c r="JE4" s="213">
        <v>1.75</v>
      </c>
      <c r="JF4" s="213">
        <v>1.5</v>
      </c>
      <c r="JG4" s="213">
        <v>1.75</v>
      </c>
      <c r="JH4" s="213">
        <v>1.25</v>
      </c>
      <c r="JI4" s="213">
        <v>1.5</v>
      </c>
      <c r="JJ4" s="213">
        <v>1.25</v>
      </c>
      <c r="JK4" s="213">
        <v>1.5</v>
      </c>
      <c r="JL4" s="213">
        <v>1.5</v>
      </c>
      <c r="JM4" s="213">
        <v>1.75</v>
      </c>
      <c r="JN4" s="213">
        <v>1.5</v>
      </c>
      <c r="JO4" s="213">
        <v>1.75</v>
      </c>
      <c r="JP4" s="213">
        <v>2</v>
      </c>
      <c r="JQ4" s="213">
        <v>2.25</v>
      </c>
      <c r="JR4" s="213">
        <v>2</v>
      </c>
      <c r="JS4" s="213">
        <v>2.25</v>
      </c>
      <c r="JT4" s="213">
        <v>2</v>
      </c>
      <c r="JU4" s="213">
        <v>2.25</v>
      </c>
      <c r="JV4" s="213">
        <v>2</v>
      </c>
      <c r="JW4" s="213">
        <v>2.25</v>
      </c>
      <c r="JX4" s="213">
        <v>1.5</v>
      </c>
      <c r="JY4" s="213">
        <v>1.75</v>
      </c>
      <c r="JZ4" s="213">
        <v>2</v>
      </c>
      <c r="KA4" s="213">
        <v>2.5</v>
      </c>
      <c r="KB4" s="213">
        <v>3</v>
      </c>
      <c r="KC4" s="213">
        <v>3.5</v>
      </c>
      <c r="KD4" s="213">
        <v>4</v>
      </c>
      <c r="KE4" s="213">
        <v>1</v>
      </c>
      <c r="KF4" s="213">
        <v>1</v>
      </c>
      <c r="KG4" s="213">
        <v>1.25</v>
      </c>
      <c r="KH4" s="213">
        <v>1.5</v>
      </c>
      <c r="KI4" s="213">
        <v>1.75</v>
      </c>
      <c r="KJ4" s="213">
        <v>2</v>
      </c>
      <c r="KK4" s="213">
        <v>1</v>
      </c>
      <c r="KL4" s="213">
        <v>1.5</v>
      </c>
      <c r="KM4" s="213">
        <v>2</v>
      </c>
      <c r="KN4" s="213">
        <v>2.5</v>
      </c>
      <c r="KO4" s="213">
        <v>1</v>
      </c>
      <c r="KP4" s="213">
        <v>1.25</v>
      </c>
      <c r="KQ4" s="213">
        <v>1.5</v>
      </c>
      <c r="KR4" s="213">
        <v>1.75</v>
      </c>
      <c r="KS4" s="213">
        <v>1</v>
      </c>
      <c r="KT4" s="213">
        <v>1.25</v>
      </c>
      <c r="KU4" s="213">
        <v>1.5</v>
      </c>
      <c r="KV4" s="213">
        <v>1.75</v>
      </c>
      <c r="KW4" s="213">
        <v>2</v>
      </c>
      <c r="KX4" s="213">
        <v>2.5</v>
      </c>
      <c r="KY4" s="213">
        <v>3</v>
      </c>
      <c r="KZ4" s="213">
        <v>3.5</v>
      </c>
      <c r="LA4" s="213">
        <v>1.25</v>
      </c>
      <c r="LB4" s="213">
        <v>1.5</v>
      </c>
      <c r="LC4" s="213">
        <v>1.75</v>
      </c>
      <c r="LD4" s="213">
        <v>2</v>
      </c>
      <c r="LE4" s="213">
        <v>2.5</v>
      </c>
      <c r="LF4" s="213">
        <v>1</v>
      </c>
      <c r="LG4" s="213">
        <v>1</v>
      </c>
      <c r="LH4" s="213">
        <v>1</v>
      </c>
      <c r="LI4" s="213">
        <v>1</v>
      </c>
      <c r="LJ4" s="213">
        <v>2</v>
      </c>
      <c r="LK4" s="213">
        <v>3</v>
      </c>
      <c r="LL4" s="213">
        <v>4.5</v>
      </c>
      <c r="LM4" s="214" t="s">
        <v>1396</v>
      </c>
      <c r="LN4" s="214" t="s">
        <v>1396</v>
      </c>
      <c r="LO4" s="214" t="s">
        <v>1396</v>
      </c>
      <c r="LP4" s="214" t="s">
        <v>1396</v>
      </c>
      <c r="LQ4" s="214" t="s">
        <v>1396</v>
      </c>
      <c r="LR4" s="214" t="s">
        <v>1396</v>
      </c>
      <c r="LS4" s="214" t="s">
        <v>1396</v>
      </c>
      <c r="LT4" s="214" t="s">
        <v>1396</v>
      </c>
      <c r="LU4" s="213" t="s">
        <v>1397</v>
      </c>
      <c r="LV4" s="213" t="s">
        <v>1397</v>
      </c>
      <c r="LW4" s="213" t="s">
        <v>1397</v>
      </c>
      <c r="LX4" s="213" t="s">
        <v>1397</v>
      </c>
      <c r="LY4" s="213" t="s">
        <v>1397</v>
      </c>
      <c r="LZ4" s="213" t="s">
        <v>1397</v>
      </c>
      <c r="MA4" s="213" t="s">
        <v>1397</v>
      </c>
      <c r="MB4" s="213" t="s">
        <v>1397</v>
      </c>
      <c r="MC4" s="213" t="s">
        <v>1397</v>
      </c>
      <c r="MD4" s="213" t="s">
        <v>1397</v>
      </c>
      <c r="ME4" s="213" t="s">
        <v>1397</v>
      </c>
      <c r="MF4" s="213" t="s">
        <v>1397</v>
      </c>
      <c r="MG4" s="213">
        <v>0.25</v>
      </c>
      <c r="MH4" s="213">
        <v>0.5</v>
      </c>
      <c r="MI4" s="213">
        <v>0.75</v>
      </c>
      <c r="MJ4" s="213">
        <v>1</v>
      </c>
      <c r="MK4" s="213">
        <v>1.25</v>
      </c>
      <c r="ML4" s="213">
        <v>1</v>
      </c>
      <c r="MM4" s="213">
        <v>1.5</v>
      </c>
      <c r="MN4" s="213">
        <v>0</v>
      </c>
      <c r="MO4" s="213">
        <v>0</v>
      </c>
      <c r="MP4" s="213">
        <v>0</v>
      </c>
      <c r="MQ4" s="213">
        <v>0</v>
      </c>
      <c r="MR4" s="213">
        <v>0</v>
      </c>
      <c r="MS4" s="213">
        <v>1.7</v>
      </c>
      <c r="MT4" s="213">
        <v>2.7</v>
      </c>
      <c r="MU4" s="213">
        <v>3.7</v>
      </c>
      <c r="MV4" s="213" t="s">
        <v>1397</v>
      </c>
      <c r="MW4" s="213" t="s">
        <v>1397</v>
      </c>
      <c r="MX4" s="213">
        <v>0.25</v>
      </c>
      <c r="MY4" s="213">
        <v>0.5</v>
      </c>
      <c r="MZ4" s="213">
        <v>0.75</v>
      </c>
      <c r="NA4" s="213">
        <v>1</v>
      </c>
      <c r="NB4" s="213">
        <v>1.25</v>
      </c>
      <c r="NC4" s="213">
        <v>1</v>
      </c>
      <c r="ND4" s="214" t="s">
        <v>1396</v>
      </c>
      <c r="NE4" s="214" t="s">
        <v>1396</v>
      </c>
      <c r="NF4" s="214" t="s">
        <v>1396</v>
      </c>
      <c r="NG4" s="214" t="s">
        <v>1396</v>
      </c>
      <c r="NH4" s="213">
        <v>1.5</v>
      </c>
      <c r="NI4" s="214" t="s">
        <v>1396</v>
      </c>
      <c r="NJ4" s="214" t="s">
        <v>1396</v>
      </c>
      <c r="NK4" s="214" t="s">
        <v>1396</v>
      </c>
      <c r="NL4" s="214" t="s">
        <v>1396</v>
      </c>
      <c r="NM4" s="214" t="s">
        <v>1396</v>
      </c>
      <c r="NN4" s="214" t="s">
        <v>1396</v>
      </c>
      <c r="NO4" s="214" t="s">
        <v>1396</v>
      </c>
      <c r="NP4" s="214" t="s">
        <v>1396</v>
      </c>
      <c r="NQ4" s="214" t="s">
        <v>1396</v>
      </c>
      <c r="NR4" s="214" t="s">
        <v>1396</v>
      </c>
      <c r="NS4" s="214" t="s">
        <v>1396</v>
      </c>
      <c r="NT4" s="214" t="s">
        <v>1396</v>
      </c>
      <c r="NU4" s="214" t="s">
        <v>1396</v>
      </c>
      <c r="NV4" s="214" t="s">
        <v>1396</v>
      </c>
      <c r="NW4" s="214" t="s">
        <v>1396</v>
      </c>
      <c r="NX4" s="213">
        <v>1</v>
      </c>
      <c r="NY4" s="213">
        <v>1</v>
      </c>
      <c r="NZ4" s="213">
        <v>1.5</v>
      </c>
      <c r="OA4" s="213">
        <v>1.5</v>
      </c>
      <c r="OB4" s="213">
        <v>2</v>
      </c>
      <c r="OC4" s="213">
        <v>2</v>
      </c>
      <c r="OD4" s="213">
        <v>2.5</v>
      </c>
      <c r="OE4" s="213">
        <v>2.5</v>
      </c>
      <c r="OF4" s="213">
        <v>3</v>
      </c>
      <c r="OG4" s="213">
        <v>3</v>
      </c>
      <c r="OH4" s="213">
        <v>4</v>
      </c>
      <c r="OI4" s="213">
        <v>4</v>
      </c>
      <c r="OJ4" s="213"/>
      <c r="OK4" s="213">
        <v>0.5</v>
      </c>
      <c r="OL4" s="213">
        <v>1</v>
      </c>
      <c r="OM4" s="213">
        <v>2</v>
      </c>
      <c r="ON4" s="213"/>
      <c r="OO4" s="213"/>
      <c r="OP4" s="213"/>
    </row>
    <row r="5" spans="1:406" ht="30" x14ac:dyDescent="0.25">
      <c r="A5" s="212" t="s">
        <v>1398</v>
      </c>
      <c r="B5" s="213">
        <v>2</v>
      </c>
      <c r="C5" s="213">
        <v>1</v>
      </c>
      <c r="D5" s="213">
        <v>1</v>
      </c>
      <c r="E5" s="213">
        <v>1</v>
      </c>
      <c r="F5" s="213">
        <v>1</v>
      </c>
      <c r="G5" s="213">
        <v>1</v>
      </c>
      <c r="H5" s="213">
        <v>1</v>
      </c>
      <c r="I5" s="213">
        <v>1</v>
      </c>
      <c r="J5" s="213">
        <v>1</v>
      </c>
      <c r="K5" s="213">
        <v>1.05</v>
      </c>
      <c r="L5" s="213">
        <v>1.05</v>
      </c>
      <c r="M5" s="213">
        <v>1.05</v>
      </c>
      <c r="N5" s="213">
        <v>1.05</v>
      </c>
      <c r="O5" s="213">
        <v>1.05</v>
      </c>
      <c r="P5" s="213">
        <v>1.05</v>
      </c>
      <c r="Q5" s="213">
        <v>1.05</v>
      </c>
      <c r="R5" s="213">
        <v>1.05</v>
      </c>
      <c r="S5" s="213">
        <v>1.05</v>
      </c>
      <c r="T5" s="213">
        <v>1.3</v>
      </c>
      <c r="U5" s="213">
        <v>1.3</v>
      </c>
      <c r="V5" s="213">
        <v>1.3</v>
      </c>
      <c r="W5" s="213">
        <v>1.3</v>
      </c>
      <c r="X5" s="213">
        <v>1.3</v>
      </c>
      <c r="Y5" s="213">
        <v>1.3</v>
      </c>
      <c r="Z5" s="213">
        <v>1.3</v>
      </c>
      <c r="AA5" s="213">
        <v>1.3</v>
      </c>
      <c r="AB5" s="213">
        <v>1.3</v>
      </c>
      <c r="AC5" s="213">
        <v>1.8</v>
      </c>
      <c r="AD5" s="213">
        <v>1.8</v>
      </c>
      <c r="AE5" s="213">
        <v>1.8</v>
      </c>
      <c r="AF5" s="213">
        <v>1.8</v>
      </c>
      <c r="AG5" s="213">
        <v>1.8</v>
      </c>
      <c r="AH5" s="213">
        <v>1.8</v>
      </c>
      <c r="AI5" s="213">
        <v>1.8</v>
      </c>
      <c r="AJ5" s="213">
        <v>1.8</v>
      </c>
      <c r="AK5" s="213">
        <v>1.8</v>
      </c>
      <c r="AL5" s="213">
        <v>2</v>
      </c>
      <c r="AM5" s="213">
        <v>2</v>
      </c>
      <c r="AN5" s="213">
        <v>2</v>
      </c>
      <c r="AO5" s="213">
        <v>2</v>
      </c>
      <c r="AP5" s="213">
        <v>2</v>
      </c>
      <c r="AQ5" s="213">
        <v>2</v>
      </c>
      <c r="AR5" s="213">
        <v>2</v>
      </c>
      <c r="AS5" s="213">
        <v>2</v>
      </c>
      <c r="AT5" s="213">
        <v>2</v>
      </c>
      <c r="AU5" s="213">
        <v>2</v>
      </c>
      <c r="AV5" s="213">
        <v>2</v>
      </c>
      <c r="AW5" s="213">
        <v>2</v>
      </c>
      <c r="AX5" s="213">
        <v>2</v>
      </c>
      <c r="AY5" s="213">
        <v>2</v>
      </c>
      <c r="AZ5" s="213">
        <v>2</v>
      </c>
      <c r="BA5" s="213">
        <v>2</v>
      </c>
      <c r="BB5" s="213">
        <v>2</v>
      </c>
      <c r="BC5" s="213">
        <v>2</v>
      </c>
      <c r="BD5" s="213">
        <v>1</v>
      </c>
      <c r="BE5" s="213">
        <v>1.25</v>
      </c>
      <c r="BF5" s="213">
        <v>2.5</v>
      </c>
      <c r="BG5" s="213">
        <v>1.5</v>
      </c>
      <c r="BH5" s="213">
        <v>3</v>
      </c>
      <c r="BI5" s="213">
        <v>2</v>
      </c>
      <c r="BJ5" s="213">
        <v>3.5</v>
      </c>
      <c r="BK5" s="213">
        <v>2</v>
      </c>
      <c r="BL5" s="213">
        <v>2</v>
      </c>
      <c r="BM5" s="213">
        <v>1</v>
      </c>
      <c r="BN5" s="213">
        <v>1.1000000000000001</v>
      </c>
      <c r="BO5" s="213">
        <v>1.6</v>
      </c>
      <c r="BP5" s="213">
        <v>2</v>
      </c>
      <c r="BQ5" s="213">
        <v>2</v>
      </c>
      <c r="BR5" s="213">
        <v>2</v>
      </c>
      <c r="BS5" s="213">
        <v>2</v>
      </c>
      <c r="BT5" s="213">
        <v>1</v>
      </c>
      <c r="BU5" s="213">
        <v>1</v>
      </c>
      <c r="BV5" s="213">
        <v>1.25</v>
      </c>
      <c r="BW5" s="213">
        <v>1.5</v>
      </c>
      <c r="BX5" s="213">
        <v>2</v>
      </c>
      <c r="BY5" s="213">
        <v>2</v>
      </c>
      <c r="BZ5" s="213">
        <v>1</v>
      </c>
      <c r="CA5" s="213">
        <v>1.05</v>
      </c>
      <c r="CB5" s="213">
        <v>1.05</v>
      </c>
      <c r="CC5" s="213">
        <v>1.3</v>
      </c>
      <c r="CD5" s="213">
        <v>1.3</v>
      </c>
      <c r="CE5" s="213">
        <v>1.55</v>
      </c>
      <c r="CF5" s="213">
        <v>1.55</v>
      </c>
      <c r="CG5" s="213">
        <v>1.8</v>
      </c>
      <c r="CH5" s="213">
        <v>1.8</v>
      </c>
      <c r="CI5" s="213">
        <v>2</v>
      </c>
      <c r="CJ5" s="213">
        <v>2</v>
      </c>
      <c r="CK5" s="213">
        <v>1</v>
      </c>
      <c r="CL5" s="213">
        <v>1.05</v>
      </c>
      <c r="CM5" s="213">
        <v>1.05</v>
      </c>
      <c r="CN5" s="213">
        <v>1.55</v>
      </c>
      <c r="CO5" s="213">
        <v>1.55</v>
      </c>
      <c r="CP5" s="213">
        <v>1.3</v>
      </c>
      <c r="CQ5" s="213">
        <v>1.3</v>
      </c>
      <c r="CR5" s="213">
        <v>1.8</v>
      </c>
      <c r="CS5" s="213">
        <v>1.8</v>
      </c>
      <c r="CT5" s="213">
        <v>1.8</v>
      </c>
      <c r="CU5" s="213">
        <v>1.8</v>
      </c>
      <c r="CV5" s="213">
        <v>2</v>
      </c>
      <c r="CW5" s="213">
        <v>2</v>
      </c>
      <c r="CX5" s="213">
        <v>2</v>
      </c>
      <c r="CY5" s="213">
        <v>2</v>
      </c>
      <c r="CZ5" s="213">
        <v>2</v>
      </c>
      <c r="DA5" s="213">
        <v>2</v>
      </c>
      <c r="DB5" s="213">
        <v>1.3</v>
      </c>
      <c r="DC5" s="213">
        <v>1.3</v>
      </c>
      <c r="DD5" s="213">
        <v>1.3</v>
      </c>
      <c r="DE5" s="213">
        <v>1.8</v>
      </c>
      <c r="DF5" s="213">
        <v>2</v>
      </c>
      <c r="DG5" s="213">
        <v>1.8</v>
      </c>
      <c r="DH5" s="213">
        <v>2</v>
      </c>
      <c r="DI5" s="213">
        <v>1.8</v>
      </c>
      <c r="DJ5" s="213">
        <v>2</v>
      </c>
      <c r="DK5" s="213">
        <v>1.8</v>
      </c>
      <c r="DL5" s="213">
        <v>1.8</v>
      </c>
      <c r="DM5" s="213">
        <v>1.8</v>
      </c>
      <c r="DN5" s="213">
        <v>2</v>
      </c>
      <c r="DO5" s="213">
        <v>2</v>
      </c>
      <c r="DP5" s="213">
        <v>2</v>
      </c>
      <c r="DQ5" s="213">
        <v>2</v>
      </c>
      <c r="DR5" s="213">
        <v>2</v>
      </c>
      <c r="DS5" s="213">
        <v>2</v>
      </c>
      <c r="DT5" s="213">
        <v>2</v>
      </c>
      <c r="DU5" s="213">
        <v>2</v>
      </c>
      <c r="DV5" s="213">
        <v>2</v>
      </c>
      <c r="DW5" s="213">
        <v>2</v>
      </c>
      <c r="DX5" s="213">
        <v>2</v>
      </c>
      <c r="DY5" s="213">
        <v>2</v>
      </c>
      <c r="DZ5" s="213">
        <v>2</v>
      </c>
      <c r="EA5" s="213">
        <v>2</v>
      </c>
      <c r="EB5" s="213">
        <v>2</v>
      </c>
      <c r="EC5" s="213">
        <v>2</v>
      </c>
      <c r="ED5" s="213">
        <v>2</v>
      </c>
      <c r="EE5" s="213">
        <v>2</v>
      </c>
      <c r="EF5" s="213">
        <v>2</v>
      </c>
      <c r="EG5" s="213">
        <v>2</v>
      </c>
      <c r="EH5" s="213">
        <v>2</v>
      </c>
      <c r="EI5" s="213">
        <v>2</v>
      </c>
      <c r="EJ5" s="213">
        <v>2</v>
      </c>
      <c r="EK5" s="213">
        <v>2</v>
      </c>
      <c r="EL5" s="213">
        <v>2</v>
      </c>
      <c r="EM5" s="213">
        <v>2</v>
      </c>
      <c r="EN5" s="213">
        <v>2</v>
      </c>
      <c r="EO5" s="213">
        <v>2</v>
      </c>
      <c r="EP5" s="213">
        <v>2</v>
      </c>
      <c r="EQ5" s="213">
        <v>2</v>
      </c>
      <c r="ER5" s="213">
        <v>2</v>
      </c>
      <c r="ES5" s="213">
        <v>2</v>
      </c>
      <c r="ET5" s="213">
        <v>2</v>
      </c>
      <c r="EU5" s="213">
        <v>1.5</v>
      </c>
      <c r="EV5" s="213">
        <v>1.8</v>
      </c>
      <c r="EW5" s="213">
        <v>2.5</v>
      </c>
      <c r="EX5" s="213">
        <v>3</v>
      </c>
      <c r="EY5" s="213">
        <v>1</v>
      </c>
      <c r="EZ5" s="213">
        <v>1.3</v>
      </c>
      <c r="FA5" s="213">
        <v>1</v>
      </c>
      <c r="FB5" s="213">
        <v>1</v>
      </c>
      <c r="FC5" s="213">
        <v>1</v>
      </c>
      <c r="FD5" s="213">
        <v>1</v>
      </c>
      <c r="FE5" s="213">
        <v>1.2</v>
      </c>
      <c r="FF5" s="213">
        <v>1</v>
      </c>
      <c r="FG5" s="213">
        <v>1.2</v>
      </c>
      <c r="FH5" s="213">
        <v>1.2</v>
      </c>
      <c r="FI5" s="213">
        <v>1.2</v>
      </c>
      <c r="FJ5" s="213">
        <v>1.05</v>
      </c>
      <c r="FK5" s="213">
        <v>1.05</v>
      </c>
      <c r="FL5" s="213">
        <v>1.05</v>
      </c>
      <c r="FM5" s="213">
        <v>1.25</v>
      </c>
      <c r="FN5" s="213">
        <v>1.05</v>
      </c>
      <c r="FO5" s="213">
        <v>1.25</v>
      </c>
      <c r="FP5" s="213">
        <v>1.25</v>
      </c>
      <c r="FQ5" s="213">
        <v>1.25</v>
      </c>
      <c r="FR5" s="213">
        <v>1.3</v>
      </c>
      <c r="FS5" s="213">
        <v>1.3</v>
      </c>
      <c r="FT5" s="213">
        <v>1.3</v>
      </c>
      <c r="FU5" s="213">
        <v>1.5</v>
      </c>
      <c r="FV5" s="213">
        <v>1.3</v>
      </c>
      <c r="FW5" s="213">
        <v>1.5</v>
      </c>
      <c r="FX5" s="213">
        <v>1.5</v>
      </c>
      <c r="FY5" s="213">
        <v>1.5</v>
      </c>
      <c r="FZ5" s="213">
        <v>1.8</v>
      </c>
      <c r="GA5" s="213">
        <v>1.8</v>
      </c>
      <c r="GB5" s="213">
        <v>1.8</v>
      </c>
      <c r="GC5" s="213">
        <v>2</v>
      </c>
      <c r="GD5" s="213">
        <v>1.8</v>
      </c>
      <c r="GE5" s="213">
        <v>2</v>
      </c>
      <c r="GF5" s="213">
        <v>2</v>
      </c>
      <c r="GG5" s="213">
        <v>2</v>
      </c>
      <c r="GH5" s="213">
        <v>2</v>
      </c>
      <c r="GI5" s="213">
        <v>2</v>
      </c>
      <c r="GJ5" s="213">
        <v>2</v>
      </c>
      <c r="GK5" s="213">
        <v>2</v>
      </c>
      <c r="GL5" s="213">
        <v>2</v>
      </c>
      <c r="GM5" s="213">
        <v>2</v>
      </c>
      <c r="GN5" s="213">
        <v>2</v>
      </c>
      <c r="GO5" s="213">
        <v>2</v>
      </c>
      <c r="GP5" s="213">
        <v>1.25</v>
      </c>
      <c r="GQ5" s="213">
        <v>1.25</v>
      </c>
      <c r="GR5" s="213">
        <v>1.75</v>
      </c>
      <c r="GS5" s="213">
        <v>1.75</v>
      </c>
      <c r="GT5" s="213">
        <v>2</v>
      </c>
      <c r="GU5" s="213">
        <v>2</v>
      </c>
      <c r="GV5" s="213">
        <v>2</v>
      </c>
      <c r="GW5" s="213">
        <v>2</v>
      </c>
      <c r="GX5" s="213">
        <v>2</v>
      </c>
      <c r="GY5" s="213">
        <v>2</v>
      </c>
      <c r="GZ5" s="213">
        <v>1</v>
      </c>
      <c r="HA5" s="213">
        <v>1.3</v>
      </c>
      <c r="HB5" s="213">
        <v>1.8</v>
      </c>
      <c r="HC5" s="213">
        <v>2</v>
      </c>
      <c r="HD5" s="213">
        <v>1</v>
      </c>
      <c r="HE5" s="213">
        <v>1</v>
      </c>
      <c r="HF5" s="213">
        <v>1</v>
      </c>
      <c r="HG5" s="213">
        <v>1</v>
      </c>
      <c r="HH5" s="213">
        <v>1</v>
      </c>
      <c r="HI5" s="213">
        <v>1</v>
      </c>
      <c r="HJ5" s="213">
        <v>1.2</v>
      </c>
      <c r="HK5" s="213">
        <v>1.2</v>
      </c>
      <c r="HL5" s="213">
        <v>1.2</v>
      </c>
      <c r="HM5" s="213">
        <v>1.45</v>
      </c>
      <c r="HN5" s="213">
        <v>1.45</v>
      </c>
      <c r="HO5" s="213">
        <v>1.45</v>
      </c>
      <c r="HP5" s="213">
        <v>1.7</v>
      </c>
      <c r="HQ5" s="213">
        <v>1.7</v>
      </c>
      <c r="HR5" s="213">
        <v>1.7</v>
      </c>
      <c r="HS5" s="213">
        <v>1.95</v>
      </c>
      <c r="HT5" s="213">
        <v>1.95</v>
      </c>
      <c r="HU5" s="213">
        <v>1.95</v>
      </c>
      <c r="HV5" s="213">
        <v>1</v>
      </c>
      <c r="HW5" s="213">
        <v>1</v>
      </c>
      <c r="HX5" s="213">
        <v>1</v>
      </c>
      <c r="HY5" s="213">
        <v>1</v>
      </c>
      <c r="HZ5" s="213">
        <v>1</v>
      </c>
      <c r="IA5" s="213">
        <v>1</v>
      </c>
      <c r="IB5" s="213">
        <v>1</v>
      </c>
      <c r="IC5" s="213">
        <v>1</v>
      </c>
      <c r="ID5" s="213">
        <v>1.5</v>
      </c>
      <c r="IE5" s="213">
        <v>1.5</v>
      </c>
      <c r="IF5" s="213">
        <v>1.5</v>
      </c>
      <c r="IG5" s="213">
        <v>1.5</v>
      </c>
      <c r="IH5" s="213">
        <v>2</v>
      </c>
      <c r="II5" s="213">
        <v>2</v>
      </c>
      <c r="IJ5" s="213">
        <v>2</v>
      </c>
      <c r="IK5" s="213">
        <v>2</v>
      </c>
      <c r="IL5" s="213">
        <v>2</v>
      </c>
      <c r="IM5" s="213">
        <v>2</v>
      </c>
      <c r="IN5" s="213">
        <v>2</v>
      </c>
      <c r="IO5" s="213">
        <v>2</v>
      </c>
      <c r="IP5" s="213">
        <v>1</v>
      </c>
      <c r="IQ5" s="213">
        <v>1</v>
      </c>
      <c r="IR5" s="213">
        <v>1</v>
      </c>
      <c r="IS5" s="213">
        <v>1.4</v>
      </c>
      <c r="IT5" s="213">
        <v>1</v>
      </c>
      <c r="IU5" s="213">
        <v>1.05</v>
      </c>
      <c r="IV5" s="213">
        <v>1.3</v>
      </c>
      <c r="IW5" s="213">
        <v>1.8</v>
      </c>
      <c r="IX5" s="213">
        <v>2</v>
      </c>
      <c r="IY5" s="213">
        <v>2</v>
      </c>
      <c r="IZ5" s="213">
        <v>2</v>
      </c>
      <c r="JA5" s="213">
        <v>1.3</v>
      </c>
      <c r="JB5" s="213">
        <v>1</v>
      </c>
      <c r="JC5" s="213">
        <v>1.25</v>
      </c>
      <c r="JD5" s="213">
        <v>1.3</v>
      </c>
      <c r="JE5" s="213">
        <v>1.55</v>
      </c>
      <c r="JF5" s="213">
        <v>1.3</v>
      </c>
      <c r="JG5" s="213">
        <v>1.55</v>
      </c>
      <c r="JH5" s="213">
        <v>1.05</v>
      </c>
      <c r="JI5" s="213">
        <v>1.3</v>
      </c>
      <c r="JJ5" s="213">
        <v>1.05</v>
      </c>
      <c r="JK5" s="213">
        <v>1.3</v>
      </c>
      <c r="JL5" s="213">
        <v>1.3</v>
      </c>
      <c r="JM5" s="213">
        <v>1.55</v>
      </c>
      <c r="JN5" s="213">
        <v>1.3</v>
      </c>
      <c r="JO5" s="213">
        <v>1.55</v>
      </c>
      <c r="JP5" s="213">
        <v>1.8</v>
      </c>
      <c r="JQ5" s="213">
        <v>2.0499999999999998</v>
      </c>
      <c r="JR5" s="213">
        <v>1.8</v>
      </c>
      <c r="JS5" s="213">
        <v>2.0499999999999998</v>
      </c>
      <c r="JT5" s="213">
        <v>1.8</v>
      </c>
      <c r="JU5" s="213">
        <v>2.0499999999999998</v>
      </c>
      <c r="JV5" s="213">
        <v>1.8</v>
      </c>
      <c r="JW5" s="213">
        <v>2.0499999999999998</v>
      </c>
      <c r="JX5" s="213">
        <v>1.5</v>
      </c>
      <c r="JY5" s="213">
        <v>1.75</v>
      </c>
      <c r="JZ5" s="213">
        <v>2</v>
      </c>
      <c r="KA5" s="213">
        <v>2.5</v>
      </c>
      <c r="KB5" s="213">
        <v>3</v>
      </c>
      <c r="KC5" s="213">
        <v>3.5</v>
      </c>
      <c r="KD5" s="213">
        <v>4</v>
      </c>
      <c r="KE5" s="213">
        <v>1</v>
      </c>
      <c r="KF5" s="213">
        <v>1</v>
      </c>
      <c r="KG5" s="213">
        <v>1.05</v>
      </c>
      <c r="KH5" s="213">
        <v>1.3</v>
      </c>
      <c r="KI5" s="213">
        <v>1.55</v>
      </c>
      <c r="KJ5" s="213">
        <v>1.8</v>
      </c>
      <c r="KK5" s="213">
        <v>1</v>
      </c>
      <c r="KL5" s="213">
        <v>1.5</v>
      </c>
      <c r="KM5" s="213">
        <v>2</v>
      </c>
      <c r="KN5" s="213">
        <v>2.5</v>
      </c>
      <c r="KO5" s="213">
        <v>1</v>
      </c>
      <c r="KP5" s="213">
        <v>1</v>
      </c>
      <c r="KQ5" s="213">
        <v>1.25</v>
      </c>
      <c r="KR5" s="213">
        <v>1.5</v>
      </c>
      <c r="KS5" s="213">
        <v>1</v>
      </c>
      <c r="KT5" s="213">
        <v>1</v>
      </c>
      <c r="KU5" s="213">
        <v>1.25</v>
      </c>
      <c r="KV5" s="213">
        <v>1.5</v>
      </c>
      <c r="KW5" s="213">
        <v>1.25</v>
      </c>
      <c r="KX5" s="213">
        <v>1.5</v>
      </c>
      <c r="KY5" s="213">
        <v>1.75</v>
      </c>
      <c r="KZ5" s="213">
        <v>2</v>
      </c>
      <c r="LA5" s="213">
        <v>1</v>
      </c>
      <c r="LB5" s="213">
        <v>1.25</v>
      </c>
      <c r="LC5" s="213">
        <v>1.5</v>
      </c>
      <c r="LD5" s="213">
        <v>1.75</v>
      </c>
      <c r="LE5" s="213">
        <v>2</v>
      </c>
      <c r="LF5" s="213">
        <v>1</v>
      </c>
      <c r="LG5" s="213">
        <v>1</v>
      </c>
      <c r="LH5" s="213">
        <v>1</v>
      </c>
      <c r="LI5" s="213">
        <v>1</v>
      </c>
      <c r="LJ5" s="213">
        <v>2</v>
      </c>
      <c r="LK5" s="213">
        <v>2</v>
      </c>
      <c r="LL5" s="213">
        <v>2</v>
      </c>
      <c r="LM5" s="213">
        <v>2</v>
      </c>
      <c r="LN5" s="213">
        <v>2</v>
      </c>
      <c r="LO5" s="213">
        <v>2</v>
      </c>
      <c r="LP5" s="213">
        <v>2</v>
      </c>
      <c r="LQ5" s="213">
        <v>5.8</v>
      </c>
      <c r="LR5" s="213">
        <v>5.8</v>
      </c>
      <c r="LS5" s="213">
        <v>5.8</v>
      </c>
      <c r="LT5" s="213">
        <v>6.8</v>
      </c>
      <c r="LU5" s="213">
        <v>2</v>
      </c>
      <c r="LV5" s="213">
        <v>2</v>
      </c>
      <c r="LW5" s="213">
        <v>2</v>
      </c>
      <c r="LX5" s="213">
        <v>2</v>
      </c>
      <c r="LY5" s="213">
        <v>2</v>
      </c>
      <c r="LZ5" s="213">
        <v>2</v>
      </c>
      <c r="MA5" s="213">
        <v>2</v>
      </c>
      <c r="MB5" s="213">
        <v>2</v>
      </c>
      <c r="MC5" s="213">
        <v>2</v>
      </c>
      <c r="MD5" s="213" t="s">
        <v>1399</v>
      </c>
      <c r="ME5" s="213">
        <v>2</v>
      </c>
      <c r="MF5" s="213">
        <v>2</v>
      </c>
      <c r="MG5" s="213">
        <v>0.25</v>
      </c>
      <c r="MH5" s="213">
        <v>0.5</v>
      </c>
      <c r="MI5" s="213">
        <v>0.75</v>
      </c>
      <c r="MJ5" s="213">
        <v>1</v>
      </c>
      <c r="MK5" s="213">
        <v>1.25</v>
      </c>
      <c r="ML5" s="213">
        <v>1</v>
      </c>
      <c r="MM5" s="213">
        <v>1.5</v>
      </c>
      <c r="MN5" s="213">
        <v>0</v>
      </c>
      <c r="MO5" s="213">
        <v>0</v>
      </c>
      <c r="MP5" s="213">
        <v>0</v>
      </c>
      <c r="MQ5" s="213">
        <v>0</v>
      </c>
      <c r="MR5" s="213">
        <v>0</v>
      </c>
      <c r="MS5" s="213">
        <v>1.5</v>
      </c>
      <c r="MT5" s="213">
        <v>2</v>
      </c>
      <c r="MU5" s="213">
        <v>2</v>
      </c>
      <c r="MV5" s="213">
        <v>2</v>
      </c>
      <c r="MW5" s="213">
        <v>2</v>
      </c>
      <c r="MX5" s="213">
        <v>0.25</v>
      </c>
      <c r="MY5" s="213">
        <v>0.5</v>
      </c>
      <c r="MZ5" s="213">
        <v>0.75</v>
      </c>
      <c r="NA5" s="213">
        <v>1</v>
      </c>
      <c r="NB5" s="213">
        <v>1.25</v>
      </c>
      <c r="NC5" s="213">
        <v>1</v>
      </c>
      <c r="ND5" s="213">
        <v>4.8</v>
      </c>
      <c r="NE5" s="213">
        <v>4.8</v>
      </c>
      <c r="NF5" s="213">
        <v>4.8</v>
      </c>
      <c r="NG5" s="214" t="s">
        <v>1396</v>
      </c>
      <c r="NH5" s="213">
        <v>1</v>
      </c>
      <c r="NI5" s="213">
        <v>4.3</v>
      </c>
      <c r="NJ5" s="213">
        <v>4.3</v>
      </c>
      <c r="NK5" s="213">
        <v>4.3</v>
      </c>
      <c r="NL5" s="214" t="s">
        <v>1396</v>
      </c>
      <c r="NM5" s="213">
        <v>2.8</v>
      </c>
      <c r="NN5" s="213">
        <v>3.8</v>
      </c>
      <c r="NO5" s="213">
        <v>3.8</v>
      </c>
      <c r="NP5" s="214" t="s">
        <v>1396</v>
      </c>
      <c r="NQ5" s="213">
        <v>2.8</v>
      </c>
      <c r="NR5" s="213">
        <v>3.8</v>
      </c>
      <c r="NS5" s="214" t="s">
        <v>1396</v>
      </c>
      <c r="NT5" s="213">
        <v>2.8</v>
      </c>
      <c r="NU5" s="214" t="s">
        <v>1396</v>
      </c>
      <c r="NV5" s="213">
        <v>2.8</v>
      </c>
      <c r="NW5" s="214" t="s">
        <v>1396</v>
      </c>
      <c r="NX5" s="213">
        <v>1</v>
      </c>
      <c r="NY5" s="213">
        <v>1</v>
      </c>
      <c r="NZ5" s="213">
        <v>1.25</v>
      </c>
      <c r="OA5" s="213">
        <v>1.25</v>
      </c>
      <c r="OB5" s="213">
        <v>1.75</v>
      </c>
      <c r="OC5" s="213">
        <v>1.75</v>
      </c>
      <c r="OD5" s="213">
        <v>2</v>
      </c>
      <c r="OE5" s="213">
        <v>2</v>
      </c>
      <c r="OF5" s="213">
        <v>2</v>
      </c>
      <c r="OG5" s="213">
        <v>2</v>
      </c>
      <c r="OH5" s="213">
        <v>2</v>
      </c>
      <c r="OI5" s="213">
        <v>2</v>
      </c>
      <c r="OJ5" s="213"/>
      <c r="OK5" s="213">
        <v>0.5</v>
      </c>
      <c r="OL5" s="213">
        <v>1</v>
      </c>
      <c r="OM5" s="213">
        <v>2</v>
      </c>
      <c r="ON5" s="213"/>
      <c r="OO5" s="213"/>
      <c r="OP5" s="213"/>
    </row>
    <row r="6" spans="1:406" s="216" customFormat="1" x14ac:dyDescent="0.25">
      <c r="A6" s="215" t="s">
        <v>1400</v>
      </c>
      <c r="B6" s="214" t="s">
        <v>1396</v>
      </c>
      <c r="C6" s="214" t="s">
        <v>1396</v>
      </c>
      <c r="D6" s="214" t="s">
        <v>1396</v>
      </c>
      <c r="E6" s="214" t="s">
        <v>1396</v>
      </c>
      <c r="F6" s="214" t="s">
        <v>1396</v>
      </c>
      <c r="G6" s="214" t="s">
        <v>1396</v>
      </c>
      <c r="H6" s="214" t="s">
        <v>1396</v>
      </c>
      <c r="I6" s="214" t="s">
        <v>1396</v>
      </c>
      <c r="J6" s="214" t="s">
        <v>1396</v>
      </c>
      <c r="K6" s="214" t="s">
        <v>1396</v>
      </c>
      <c r="L6" s="214" t="s">
        <v>1396</v>
      </c>
      <c r="M6" s="214" t="s">
        <v>1396</v>
      </c>
      <c r="N6" s="214" t="s">
        <v>1396</v>
      </c>
      <c r="O6" s="214" t="s">
        <v>1396</v>
      </c>
      <c r="P6" s="214" t="s">
        <v>1396</v>
      </c>
      <c r="Q6" s="214" t="s">
        <v>1396</v>
      </c>
      <c r="R6" s="214" t="s">
        <v>1396</v>
      </c>
      <c r="S6" s="214" t="s">
        <v>1396</v>
      </c>
      <c r="T6" s="214" t="s">
        <v>1396</v>
      </c>
      <c r="U6" s="214" t="s">
        <v>1396</v>
      </c>
      <c r="V6" s="214" t="s">
        <v>1396</v>
      </c>
      <c r="W6" s="214" t="s">
        <v>1396</v>
      </c>
      <c r="X6" s="214" t="s">
        <v>1396</v>
      </c>
      <c r="Y6" s="214" t="s">
        <v>1396</v>
      </c>
      <c r="Z6" s="214" t="s">
        <v>1396</v>
      </c>
      <c r="AA6" s="214" t="s">
        <v>1396</v>
      </c>
      <c r="AB6" s="214" t="s">
        <v>1396</v>
      </c>
      <c r="AC6" s="214" t="s">
        <v>1396</v>
      </c>
      <c r="AD6" s="214" t="s">
        <v>1396</v>
      </c>
      <c r="AE6" s="214" t="s">
        <v>1396</v>
      </c>
      <c r="AF6" s="214" t="s">
        <v>1396</v>
      </c>
      <c r="AG6" s="214" t="s">
        <v>1396</v>
      </c>
      <c r="AH6" s="214" t="s">
        <v>1396</v>
      </c>
      <c r="AI6" s="214" t="s">
        <v>1396</v>
      </c>
      <c r="AJ6" s="214" t="s">
        <v>1396</v>
      </c>
      <c r="AK6" s="214" t="s">
        <v>1396</v>
      </c>
      <c r="AL6" s="214" t="s">
        <v>1396</v>
      </c>
      <c r="AM6" s="214" t="s">
        <v>1396</v>
      </c>
      <c r="AN6" s="214" t="s">
        <v>1396</v>
      </c>
      <c r="AO6" s="214" t="s">
        <v>1396</v>
      </c>
      <c r="AP6" s="214" t="s">
        <v>1396</v>
      </c>
      <c r="AQ6" s="214" t="s">
        <v>1396</v>
      </c>
      <c r="AR6" s="214" t="s">
        <v>1396</v>
      </c>
      <c r="AS6" s="214" t="s">
        <v>1396</v>
      </c>
      <c r="AT6" s="214" t="s">
        <v>1396</v>
      </c>
      <c r="AU6" s="214" t="s">
        <v>1396</v>
      </c>
      <c r="AV6" s="214" t="s">
        <v>1396</v>
      </c>
      <c r="AW6" s="214" t="s">
        <v>1396</v>
      </c>
      <c r="AX6" s="214" t="s">
        <v>1396</v>
      </c>
      <c r="AY6" s="214" t="s">
        <v>1396</v>
      </c>
      <c r="AZ6" s="214" t="s">
        <v>1396</v>
      </c>
      <c r="BA6" s="214" t="s">
        <v>1396</v>
      </c>
      <c r="BB6" s="214" t="s">
        <v>1396</v>
      </c>
      <c r="BC6" s="214" t="s">
        <v>1396</v>
      </c>
      <c r="BD6" s="214" t="s">
        <v>1396</v>
      </c>
      <c r="BE6" s="214" t="s">
        <v>1396</v>
      </c>
      <c r="BF6" s="214" t="s">
        <v>1396</v>
      </c>
      <c r="BG6" s="214" t="s">
        <v>1396</v>
      </c>
      <c r="BH6" s="214" t="s">
        <v>1396</v>
      </c>
      <c r="BI6" s="214" t="s">
        <v>1396</v>
      </c>
      <c r="BJ6" s="214" t="s">
        <v>1396</v>
      </c>
      <c r="BK6" s="214" t="s">
        <v>1396</v>
      </c>
      <c r="BL6" s="214" t="s">
        <v>1396</v>
      </c>
      <c r="BM6" s="214" t="s">
        <v>1396</v>
      </c>
      <c r="BN6" s="214" t="s">
        <v>1396</v>
      </c>
      <c r="BO6" s="214" t="s">
        <v>1396</v>
      </c>
      <c r="BP6" s="214" t="s">
        <v>1396</v>
      </c>
      <c r="BQ6" s="214" t="s">
        <v>1396</v>
      </c>
      <c r="BR6" s="214" t="s">
        <v>1396</v>
      </c>
      <c r="BS6" s="214" t="s">
        <v>1396</v>
      </c>
      <c r="BT6" s="214" t="s">
        <v>1396</v>
      </c>
      <c r="BU6" s="214" t="s">
        <v>1396</v>
      </c>
      <c r="BV6" s="214" t="s">
        <v>1396</v>
      </c>
      <c r="BW6" s="214" t="s">
        <v>1396</v>
      </c>
      <c r="BX6" s="214" t="s">
        <v>1396</v>
      </c>
      <c r="BY6" s="214" t="s">
        <v>1396</v>
      </c>
      <c r="BZ6" s="214" t="s">
        <v>1396</v>
      </c>
      <c r="CA6" s="214" t="s">
        <v>1396</v>
      </c>
      <c r="CB6" s="214" t="s">
        <v>1396</v>
      </c>
      <c r="CC6" s="214" t="s">
        <v>1396</v>
      </c>
      <c r="CD6" s="214" t="s">
        <v>1396</v>
      </c>
      <c r="CE6" s="214" t="s">
        <v>1396</v>
      </c>
      <c r="CF6" s="214" t="s">
        <v>1396</v>
      </c>
      <c r="CG6" s="214" t="s">
        <v>1396</v>
      </c>
      <c r="CH6" s="214" t="s">
        <v>1396</v>
      </c>
      <c r="CI6" s="214" t="s">
        <v>1396</v>
      </c>
      <c r="CJ6" s="214" t="s">
        <v>1396</v>
      </c>
      <c r="CK6" s="214" t="s">
        <v>1396</v>
      </c>
      <c r="CL6" s="214" t="s">
        <v>1396</v>
      </c>
      <c r="CM6" s="214" t="s">
        <v>1396</v>
      </c>
      <c r="CN6" s="214" t="s">
        <v>1396</v>
      </c>
      <c r="CO6" s="214" t="s">
        <v>1396</v>
      </c>
      <c r="CP6" s="214" t="s">
        <v>1396</v>
      </c>
      <c r="CQ6" s="214" t="s">
        <v>1396</v>
      </c>
      <c r="CR6" s="214" t="s">
        <v>1396</v>
      </c>
      <c r="CS6" s="214" t="s">
        <v>1396</v>
      </c>
      <c r="CT6" s="214" t="s">
        <v>1396</v>
      </c>
      <c r="CU6" s="214" t="s">
        <v>1396</v>
      </c>
      <c r="CV6" s="214" t="s">
        <v>1396</v>
      </c>
      <c r="CW6" s="214" t="s">
        <v>1396</v>
      </c>
      <c r="CX6" s="214" t="s">
        <v>1396</v>
      </c>
      <c r="CY6" s="214" t="s">
        <v>1396</v>
      </c>
      <c r="CZ6" s="214" t="s">
        <v>1396</v>
      </c>
      <c r="DA6" s="214" t="s">
        <v>1396</v>
      </c>
      <c r="DB6" s="214" t="s">
        <v>1396</v>
      </c>
      <c r="DC6" s="214" t="s">
        <v>1396</v>
      </c>
      <c r="DD6" s="214" t="s">
        <v>1396</v>
      </c>
      <c r="DE6" s="214" t="s">
        <v>1396</v>
      </c>
      <c r="DF6" s="214" t="s">
        <v>1396</v>
      </c>
      <c r="DG6" s="214" t="s">
        <v>1396</v>
      </c>
      <c r="DH6" s="214" t="s">
        <v>1396</v>
      </c>
      <c r="DI6" s="214" t="s">
        <v>1396</v>
      </c>
      <c r="DJ6" s="214" t="s">
        <v>1396</v>
      </c>
      <c r="DK6" s="214" t="s">
        <v>1396</v>
      </c>
      <c r="DL6" s="214" t="s">
        <v>1396</v>
      </c>
      <c r="DM6" s="214" t="s">
        <v>1396</v>
      </c>
      <c r="DN6" s="214" t="s">
        <v>1396</v>
      </c>
      <c r="DO6" s="214" t="s">
        <v>1396</v>
      </c>
      <c r="DP6" s="214" t="s">
        <v>1396</v>
      </c>
      <c r="DQ6" s="214" t="s">
        <v>1396</v>
      </c>
      <c r="DR6" s="214" t="s">
        <v>1396</v>
      </c>
      <c r="DS6" s="214" t="s">
        <v>1396</v>
      </c>
      <c r="DT6" s="214" t="s">
        <v>1396</v>
      </c>
      <c r="DU6" s="214" t="s">
        <v>1396</v>
      </c>
      <c r="DV6" s="214" t="s">
        <v>1396</v>
      </c>
      <c r="DW6" s="214" t="s">
        <v>1396</v>
      </c>
      <c r="DX6" s="214" t="s">
        <v>1396</v>
      </c>
      <c r="DY6" s="214" t="s">
        <v>1396</v>
      </c>
      <c r="DZ6" s="214" t="s">
        <v>1396</v>
      </c>
      <c r="EA6" s="214" t="s">
        <v>1396</v>
      </c>
      <c r="EB6" s="214" t="s">
        <v>1396</v>
      </c>
      <c r="EC6" s="214" t="s">
        <v>1396</v>
      </c>
      <c r="ED6" s="214" t="s">
        <v>1396</v>
      </c>
      <c r="EE6" s="214" t="s">
        <v>1396</v>
      </c>
      <c r="EF6" s="214" t="s">
        <v>1396</v>
      </c>
      <c r="EG6" s="214" t="s">
        <v>1396</v>
      </c>
      <c r="EH6" s="214" t="s">
        <v>1396</v>
      </c>
      <c r="EI6" s="214" t="s">
        <v>1396</v>
      </c>
      <c r="EJ6" s="214" t="s">
        <v>1396</v>
      </c>
      <c r="EK6" s="214" t="s">
        <v>1396</v>
      </c>
      <c r="EL6" s="214" t="s">
        <v>1396</v>
      </c>
      <c r="EM6" s="214" t="s">
        <v>1396</v>
      </c>
      <c r="EN6" s="214" t="s">
        <v>1396</v>
      </c>
      <c r="EO6" s="214" t="s">
        <v>1396</v>
      </c>
      <c r="EP6" s="214" t="s">
        <v>1396</v>
      </c>
      <c r="EQ6" s="214" t="s">
        <v>1396</v>
      </c>
      <c r="ER6" s="214" t="s">
        <v>1396</v>
      </c>
      <c r="ES6" s="214" t="s">
        <v>1396</v>
      </c>
      <c r="ET6" s="214" t="s">
        <v>1396</v>
      </c>
      <c r="EU6" s="214" t="s">
        <v>1396</v>
      </c>
      <c r="EV6" s="214" t="s">
        <v>1396</v>
      </c>
      <c r="EW6" s="214" t="s">
        <v>1396</v>
      </c>
      <c r="EX6" s="214" t="s">
        <v>1396</v>
      </c>
      <c r="EY6" s="214" t="s">
        <v>1396</v>
      </c>
      <c r="EZ6" s="214" t="s">
        <v>1396</v>
      </c>
      <c r="FA6" s="214" t="s">
        <v>1396</v>
      </c>
      <c r="FB6" s="214" t="s">
        <v>1396</v>
      </c>
      <c r="FC6" s="214" t="s">
        <v>1396</v>
      </c>
      <c r="FD6" s="214" t="s">
        <v>1396</v>
      </c>
      <c r="FE6" s="214" t="s">
        <v>1396</v>
      </c>
      <c r="FF6" s="214" t="s">
        <v>1396</v>
      </c>
      <c r="FG6" s="214" t="s">
        <v>1396</v>
      </c>
      <c r="FH6" s="214" t="s">
        <v>1396</v>
      </c>
      <c r="FI6" s="214" t="s">
        <v>1396</v>
      </c>
      <c r="FJ6" s="214" t="s">
        <v>1396</v>
      </c>
      <c r="FK6" s="214" t="s">
        <v>1396</v>
      </c>
      <c r="FL6" s="214" t="s">
        <v>1396</v>
      </c>
      <c r="FM6" s="214" t="s">
        <v>1396</v>
      </c>
      <c r="FN6" s="214" t="s">
        <v>1396</v>
      </c>
      <c r="FO6" s="214" t="s">
        <v>1396</v>
      </c>
      <c r="FP6" s="214" t="s">
        <v>1396</v>
      </c>
      <c r="FQ6" s="214" t="s">
        <v>1396</v>
      </c>
      <c r="FR6" s="214" t="s">
        <v>1396</v>
      </c>
      <c r="FS6" s="214" t="s">
        <v>1396</v>
      </c>
      <c r="FT6" s="214" t="s">
        <v>1396</v>
      </c>
      <c r="FU6" s="214" t="s">
        <v>1396</v>
      </c>
      <c r="FV6" s="214" t="s">
        <v>1396</v>
      </c>
      <c r="FW6" s="214" t="s">
        <v>1396</v>
      </c>
      <c r="FX6" s="214" t="s">
        <v>1396</v>
      </c>
      <c r="FY6" s="214" t="s">
        <v>1396</v>
      </c>
      <c r="FZ6" s="214" t="s">
        <v>1396</v>
      </c>
      <c r="GA6" s="214" t="s">
        <v>1396</v>
      </c>
      <c r="GB6" s="214" t="s">
        <v>1396</v>
      </c>
      <c r="GC6" s="214" t="s">
        <v>1396</v>
      </c>
      <c r="GD6" s="214" t="s">
        <v>1396</v>
      </c>
      <c r="GE6" s="214" t="s">
        <v>1396</v>
      </c>
      <c r="GF6" s="214" t="s">
        <v>1396</v>
      </c>
      <c r="GG6" s="214" t="s">
        <v>1396</v>
      </c>
      <c r="GH6" s="214" t="s">
        <v>1396</v>
      </c>
      <c r="GI6" s="214" t="s">
        <v>1396</v>
      </c>
      <c r="GJ6" s="214" t="s">
        <v>1396</v>
      </c>
      <c r="GK6" s="214" t="s">
        <v>1396</v>
      </c>
      <c r="GL6" s="214" t="s">
        <v>1396</v>
      </c>
      <c r="GM6" s="214" t="s">
        <v>1396</v>
      </c>
      <c r="GN6" s="214" t="s">
        <v>1396</v>
      </c>
      <c r="GO6" s="214" t="s">
        <v>1396</v>
      </c>
      <c r="GP6" s="214" t="s">
        <v>1396</v>
      </c>
      <c r="GQ6" s="214" t="s">
        <v>1396</v>
      </c>
      <c r="GR6" s="214" t="s">
        <v>1396</v>
      </c>
      <c r="GS6" s="214" t="s">
        <v>1396</v>
      </c>
      <c r="GT6" s="214" t="s">
        <v>1396</v>
      </c>
      <c r="GU6" s="214" t="s">
        <v>1396</v>
      </c>
      <c r="GV6" s="214" t="s">
        <v>1396</v>
      </c>
      <c r="GW6" s="214" t="s">
        <v>1396</v>
      </c>
      <c r="GX6" s="214" t="s">
        <v>1396</v>
      </c>
      <c r="GY6" s="214" t="s">
        <v>1396</v>
      </c>
      <c r="GZ6" s="214" t="s">
        <v>1401</v>
      </c>
      <c r="HA6" s="214" t="s">
        <v>1401</v>
      </c>
      <c r="HB6" s="214" t="s">
        <v>1401</v>
      </c>
      <c r="HC6" s="214" t="s">
        <v>1401</v>
      </c>
      <c r="HD6" s="214" t="s">
        <v>1401</v>
      </c>
      <c r="HE6" s="214" t="s">
        <v>1401</v>
      </c>
      <c r="HF6" s="214" t="s">
        <v>1401</v>
      </c>
      <c r="HG6" s="214" t="s">
        <v>1402</v>
      </c>
      <c r="HH6" s="214" t="s">
        <v>1402</v>
      </c>
      <c r="HI6" s="214" t="s">
        <v>1402</v>
      </c>
      <c r="HJ6" s="214" t="s">
        <v>1403</v>
      </c>
      <c r="HK6" s="214" t="s">
        <v>1403</v>
      </c>
      <c r="HL6" s="214" t="s">
        <v>1403</v>
      </c>
      <c r="HM6" s="214" t="s">
        <v>1404</v>
      </c>
      <c r="HN6" s="214" t="s">
        <v>1404</v>
      </c>
      <c r="HO6" s="214" t="s">
        <v>1404</v>
      </c>
      <c r="HP6" s="214" t="s">
        <v>1405</v>
      </c>
      <c r="HQ6" s="214" t="s">
        <v>1405</v>
      </c>
      <c r="HR6" s="214" t="s">
        <v>1405</v>
      </c>
      <c r="HS6" s="214" t="s">
        <v>1406</v>
      </c>
      <c r="HT6" s="214" t="s">
        <v>1406</v>
      </c>
      <c r="HU6" s="214" t="s">
        <v>1406</v>
      </c>
      <c r="HV6" s="214" t="s">
        <v>1401</v>
      </c>
      <c r="HW6" s="214" t="s">
        <v>1401</v>
      </c>
      <c r="HX6" s="214" t="s">
        <v>1401</v>
      </c>
      <c r="HY6" s="214" t="s">
        <v>1401</v>
      </c>
      <c r="HZ6" s="214" t="s">
        <v>1401</v>
      </c>
      <c r="IA6" s="214" t="s">
        <v>1401</v>
      </c>
      <c r="IB6" s="214" t="s">
        <v>1401</v>
      </c>
      <c r="IC6" s="214" t="s">
        <v>1401</v>
      </c>
      <c r="ID6" s="214" t="s">
        <v>1401</v>
      </c>
      <c r="IE6" s="214" t="s">
        <v>1401</v>
      </c>
      <c r="IF6" s="214" t="s">
        <v>1401</v>
      </c>
      <c r="IG6" s="214" t="s">
        <v>1401</v>
      </c>
      <c r="IH6" s="214" t="s">
        <v>1401</v>
      </c>
      <c r="II6" s="214" t="s">
        <v>1401</v>
      </c>
      <c r="IJ6" s="214" t="s">
        <v>1401</v>
      </c>
      <c r="IK6" s="214" t="s">
        <v>1401</v>
      </c>
      <c r="IL6" s="214" t="s">
        <v>1401</v>
      </c>
      <c r="IM6" s="214" t="s">
        <v>1401</v>
      </c>
      <c r="IN6" s="214" t="s">
        <v>1401</v>
      </c>
      <c r="IO6" s="214" t="s">
        <v>1401</v>
      </c>
      <c r="IP6" s="214" t="s">
        <v>1401</v>
      </c>
      <c r="IQ6" s="214" t="s">
        <v>1407</v>
      </c>
      <c r="IR6" s="214" t="s">
        <v>1408</v>
      </c>
      <c r="IS6" s="214" t="s">
        <v>1409</v>
      </c>
      <c r="IT6" s="214" t="s">
        <v>1401</v>
      </c>
      <c r="IU6" s="214" t="s">
        <v>1410</v>
      </c>
      <c r="IV6" s="214" t="s">
        <v>1408</v>
      </c>
      <c r="IW6" s="214" t="s">
        <v>1409</v>
      </c>
      <c r="IX6" s="214" t="s">
        <v>1411</v>
      </c>
      <c r="IY6" s="214" t="s">
        <v>1412</v>
      </c>
      <c r="IZ6" s="214" t="s">
        <v>1413</v>
      </c>
      <c r="JA6" s="214" t="s">
        <v>1396</v>
      </c>
      <c r="JB6" s="214" t="s">
        <v>1396</v>
      </c>
      <c r="JC6" s="214" t="s">
        <v>1396</v>
      </c>
      <c r="JD6" s="214" t="s">
        <v>1396</v>
      </c>
      <c r="JE6" s="214" t="s">
        <v>1396</v>
      </c>
      <c r="JF6" s="214" t="s">
        <v>1396</v>
      </c>
      <c r="JG6" s="214" t="s">
        <v>1396</v>
      </c>
      <c r="JH6" s="214" t="s">
        <v>1396</v>
      </c>
      <c r="JI6" s="214" t="s">
        <v>1396</v>
      </c>
      <c r="JJ6" s="214" t="s">
        <v>1396</v>
      </c>
      <c r="JK6" s="214" t="s">
        <v>1396</v>
      </c>
      <c r="JL6" s="214" t="s">
        <v>1396</v>
      </c>
      <c r="JM6" s="214" t="s">
        <v>1396</v>
      </c>
      <c r="JN6" s="214" t="s">
        <v>1396</v>
      </c>
      <c r="JO6" s="214" t="s">
        <v>1396</v>
      </c>
      <c r="JP6" s="214" t="s">
        <v>1396</v>
      </c>
      <c r="JQ6" s="214" t="s">
        <v>1396</v>
      </c>
      <c r="JR6" s="214" t="s">
        <v>1396</v>
      </c>
      <c r="JS6" s="214" t="s">
        <v>1396</v>
      </c>
      <c r="JT6" s="214" t="s">
        <v>1396</v>
      </c>
      <c r="JU6" s="214" t="s">
        <v>1396</v>
      </c>
      <c r="JV6" s="214" t="s">
        <v>1396</v>
      </c>
      <c r="JW6" s="214" t="s">
        <v>1396</v>
      </c>
      <c r="JX6" s="214" t="s">
        <v>1401</v>
      </c>
      <c r="JY6" s="214" t="s">
        <v>1408</v>
      </c>
      <c r="JZ6" s="214" t="s">
        <v>1409</v>
      </c>
      <c r="KA6" s="214" t="s">
        <v>1412</v>
      </c>
      <c r="KB6" s="214" t="s">
        <v>1413</v>
      </c>
      <c r="KC6" s="214" t="s">
        <v>1414</v>
      </c>
      <c r="KD6" s="214" t="s">
        <v>1415</v>
      </c>
      <c r="KE6" s="214" t="s">
        <v>1401</v>
      </c>
      <c r="KF6" s="214" t="s">
        <v>1401</v>
      </c>
      <c r="KG6" s="214" t="s">
        <v>1410</v>
      </c>
      <c r="KH6" s="214" t="s">
        <v>1408</v>
      </c>
      <c r="KI6" s="214" t="s">
        <v>1416</v>
      </c>
      <c r="KJ6" s="214" t="s">
        <v>1409</v>
      </c>
      <c r="KK6" s="214" t="s">
        <v>1401</v>
      </c>
      <c r="KL6" s="214" t="s">
        <v>1408</v>
      </c>
      <c r="KM6" s="214" t="s">
        <v>1409</v>
      </c>
      <c r="KN6" s="214" t="s">
        <v>1412</v>
      </c>
      <c r="KO6" s="214" t="s">
        <v>1396</v>
      </c>
      <c r="KP6" s="214" t="s">
        <v>1396</v>
      </c>
      <c r="KQ6" s="214" t="s">
        <v>1396</v>
      </c>
      <c r="KR6" s="214" t="s">
        <v>1396</v>
      </c>
      <c r="KS6" s="214" t="s">
        <v>1396</v>
      </c>
      <c r="KT6" s="214" t="s">
        <v>1396</v>
      </c>
      <c r="KU6" s="214" t="s">
        <v>1396</v>
      </c>
      <c r="KV6" s="214" t="s">
        <v>1396</v>
      </c>
      <c r="KW6" s="214" t="s">
        <v>1396</v>
      </c>
      <c r="KX6" s="214" t="s">
        <v>1396</v>
      </c>
      <c r="KY6" s="214" t="s">
        <v>1396</v>
      </c>
      <c r="KZ6" s="214" t="s">
        <v>1396</v>
      </c>
      <c r="LA6" s="214" t="s">
        <v>1396</v>
      </c>
      <c r="LB6" s="214" t="s">
        <v>1396</v>
      </c>
      <c r="LC6" s="214" t="s">
        <v>1396</v>
      </c>
      <c r="LD6" s="214" t="s">
        <v>1396</v>
      </c>
      <c r="LE6" s="214" t="s">
        <v>1396</v>
      </c>
      <c r="LF6" s="214" t="s">
        <v>1401</v>
      </c>
      <c r="LG6" s="214" t="s">
        <v>1401</v>
      </c>
      <c r="LH6" s="214" t="s">
        <v>1401</v>
      </c>
      <c r="LI6" s="214" t="s">
        <v>1401</v>
      </c>
      <c r="LJ6" s="214" t="s">
        <v>1409</v>
      </c>
      <c r="LK6" s="214" t="s">
        <v>1413</v>
      </c>
      <c r="LL6" s="214" t="s">
        <v>1417</v>
      </c>
      <c r="LM6" s="214" t="s">
        <v>1396</v>
      </c>
      <c r="LN6" s="214" t="s">
        <v>1396</v>
      </c>
      <c r="LO6" s="214" t="s">
        <v>1396</v>
      </c>
      <c r="LP6" s="214" t="s">
        <v>1396</v>
      </c>
      <c r="LQ6" s="214" t="s">
        <v>1396</v>
      </c>
      <c r="LR6" s="214" t="s">
        <v>1396</v>
      </c>
      <c r="LS6" s="214" t="s">
        <v>1396</v>
      </c>
      <c r="LT6" s="214" t="s">
        <v>1396</v>
      </c>
      <c r="LU6" s="214" t="s">
        <v>1397</v>
      </c>
      <c r="LV6" s="214" t="s">
        <v>1397</v>
      </c>
      <c r="LW6" s="214" t="s">
        <v>1397</v>
      </c>
      <c r="LX6" s="214" t="s">
        <v>1397</v>
      </c>
      <c r="LY6" s="214" t="s">
        <v>1397</v>
      </c>
      <c r="LZ6" s="214" t="s">
        <v>1397</v>
      </c>
      <c r="MA6" s="214" t="s">
        <v>1397</v>
      </c>
      <c r="MB6" s="214" t="s">
        <v>1397</v>
      </c>
      <c r="MC6" s="214" t="s">
        <v>1397</v>
      </c>
      <c r="MD6" s="214" t="s">
        <v>1397</v>
      </c>
      <c r="ME6" s="214" t="s">
        <v>1397</v>
      </c>
      <c r="MF6" s="214" t="s">
        <v>1397</v>
      </c>
      <c r="MG6" s="214" t="s">
        <v>1397</v>
      </c>
      <c r="MH6" s="214" t="s">
        <v>1397</v>
      </c>
      <c r="MI6" s="214" t="s">
        <v>1397</v>
      </c>
      <c r="MJ6" s="214" t="s">
        <v>1397</v>
      </c>
      <c r="MK6" s="214" t="s">
        <v>1397</v>
      </c>
      <c r="ML6" s="214" t="s">
        <v>1401</v>
      </c>
      <c r="MM6" s="214" t="s">
        <v>1408</v>
      </c>
      <c r="MN6" s="214" t="s">
        <v>1397</v>
      </c>
      <c r="MO6" s="214" t="s">
        <v>1397</v>
      </c>
      <c r="MP6" s="214" t="s">
        <v>1397</v>
      </c>
      <c r="MQ6" s="214" t="s">
        <v>1397</v>
      </c>
      <c r="MR6" s="214" t="s">
        <v>1397</v>
      </c>
      <c r="MS6" s="214" t="s">
        <v>1397</v>
      </c>
      <c r="MT6" s="214" t="s">
        <v>1397</v>
      </c>
      <c r="MU6" s="214" t="s">
        <v>1397</v>
      </c>
      <c r="MV6" s="214" t="s">
        <v>1397</v>
      </c>
      <c r="MW6" s="214" t="s">
        <v>1397</v>
      </c>
      <c r="MX6" s="214" t="s">
        <v>1397</v>
      </c>
      <c r="MY6" s="214" t="s">
        <v>1397</v>
      </c>
      <c r="MZ6" s="214" t="s">
        <v>1397</v>
      </c>
      <c r="NA6" s="214" t="s">
        <v>1397</v>
      </c>
      <c r="NB6" s="214" t="s">
        <v>1397</v>
      </c>
      <c r="NC6" s="214" t="s">
        <v>1396</v>
      </c>
      <c r="ND6" s="214" t="s">
        <v>1396</v>
      </c>
      <c r="NE6" s="214" t="s">
        <v>1396</v>
      </c>
      <c r="NF6" s="214" t="s">
        <v>1396</v>
      </c>
      <c r="NG6" s="214" t="s">
        <v>1396</v>
      </c>
      <c r="NH6" s="214" t="s">
        <v>1396</v>
      </c>
      <c r="NI6" s="214" t="s">
        <v>1396</v>
      </c>
      <c r="NJ6" s="214" t="s">
        <v>1396</v>
      </c>
      <c r="NK6" s="214" t="s">
        <v>1396</v>
      </c>
      <c r="NL6" s="214" t="s">
        <v>1396</v>
      </c>
      <c r="NM6" s="214" t="s">
        <v>1396</v>
      </c>
      <c r="NN6" s="214" t="s">
        <v>1396</v>
      </c>
      <c r="NO6" s="214" t="s">
        <v>1396</v>
      </c>
      <c r="NP6" s="214" t="s">
        <v>1396</v>
      </c>
      <c r="NQ6" s="214" t="s">
        <v>1396</v>
      </c>
      <c r="NR6" s="214" t="s">
        <v>1396</v>
      </c>
      <c r="NS6" s="214" t="s">
        <v>1396</v>
      </c>
      <c r="NT6" s="214" t="s">
        <v>1396</v>
      </c>
      <c r="NU6" s="214" t="s">
        <v>1396</v>
      </c>
      <c r="NV6" s="214" t="s">
        <v>1396</v>
      </c>
      <c r="NW6" s="214" t="s">
        <v>1396</v>
      </c>
      <c r="NX6" s="214" t="s">
        <v>1397</v>
      </c>
      <c r="NY6" s="214" t="s">
        <v>1397</v>
      </c>
      <c r="NZ6" s="214" t="s">
        <v>1397</v>
      </c>
      <c r="OA6" s="214" t="s">
        <v>1397</v>
      </c>
      <c r="OB6" s="214" t="s">
        <v>1397</v>
      </c>
      <c r="OC6" s="214" t="s">
        <v>1397</v>
      </c>
      <c r="OD6" s="214" t="s">
        <v>1397</v>
      </c>
      <c r="OE6" s="214" t="s">
        <v>1397</v>
      </c>
      <c r="OF6" s="214" t="s">
        <v>1397</v>
      </c>
      <c r="OG6" s="214" t="s">
        <v>1397</v>
      </c>
      <c r="OH6" s="214" t="s">
        <v>1397</v>
      </c>
      <c r="OI6" s="214" t="s">
        <v>1397</v>
      </c>
      <c r="OJ6" s="214"/>
      <c r="OK6" s="214" t="s">
        <v>1397</v>
      </c>
      <c r="OL6" s="214" t="s">
        <v>1397</v>
      </c>
      <c r="OM6" s="214" t="s">
        <v>1397</v>
      </c>
      <c r="ON6" s="214"/>
      <c r="OO6" s="214"/>
      <c r="OP6" s="214"/>
    </row>
    <row r="7" spans="1:406" s="216" customFormat="1" x14ac:dyDescent="0.25">
      <c r="A7" s="215" t="s">
        <v>1418</v>
      </c>
      <c r="B7" s="214" t="s">
        <v>1396</v>
      </c>
      <c r="C7" s="214" t="s">
        <v>1396</v>
      </c>
      <c r="D7" s="214" t="s">
        <v>1396</v>
      </c>
      <c r="E7" s="214" t="s">
        <v>1396</v>
      </c>
      <c r="F7" s="214" t="s">
        <v>1396</v>
      </c>
      <c r="G7" s="214" t="s">
        <v>1396</v>
      </c>
      <c r="H7" s="214" t="s">
        <v>1396</v>
      </c>
      <c r="I7" s="214" t="s">
        <v>1396</v>
      </c>
      <c r="J7" s="214" t="s">
        <v>1396</v>
      </c>
      <c r="K7" s="214" t="s">
        <v>1396</v>
      </c>
      <c r="L7" s="214" t="s">
        <v>1396</v>
      </c>
      <c r="M7" s="214" t="s">
        <v>1396</v>
      </c>
      <c r="N7" s="214" t="s">
        <v>1396</v>
      </c>
      <c r="O7" s="214" t="s">
        <v>1396</v>
      </c>
      <c r="P7" s="214" t="s">
        <v>1396</v>
      </c>
      <c r="Q7" s="214" t="s">
        <v>1396</v>
      </c>
      <c r="R7" s="214" t="s">
        <v>1396</v>
      </c>
      <c r="S7" s="214" t="s">
        <v>1396</v>
      </c>
      <c r="T7" s="214" t="s">
        <v>1396</v>
      </c>
      <c r="U7" s="214" t="s">
        <v>1396</v>
      </c>
      <c r="V7" s="214" t="s">
        <v>1396</v>
      </c>
      <c r="W7" s="214" t="s">
        <v>1396</v>
      </c>
      <c r="X7" s="214" t="s">
        <v>1396</v>
      </c>
      <c r="Y7" s="214" t="s">
        <v>1396</v>
      </c>
      <c r="Z7" s="214" t="s">
        <v>1396</v>
      </c>
      <c r="AA7" s="214" t="s">
        <v>1396</v>
      </c>
      <c r="AB7" s="214" t="s">
        <v>1396</v>
      </c>
      <c r="AC7" s="214" t="s">
        <v>1396</v>
      </c>
      <c r="AD7" s="214" t="s">
        <v>1396</v>
      </c>
      <c r="AE7" s="214" t="s">
        <v>1396</v>
      </c>
      <c r="AF7" s="214" t="s">
        <v>1396</v>
      </c>
      <c r="AG7" s="214" t="s">
        <v>1396</v>
      </c>
      <c r="AH7" s="214" t="s">
        <v>1396</v>
      </c>
      <c r="AI7" s="214" t="s">
        <v>1396</v>
      </c>
      <c r="AJ7" s="214" t="s">
        <v>1396</v>
      </c>
      <c r="AK7" s="214" t="s">
        <v>1396</v>
      </c>
      <c r="AL7" s="214" t="s">
        <v>1396</v>
      </c>
      <c r="AM7" s="214" t="s">
        <v>1396</v>
      </c>
      <c r="AN7" s="214" t="s">
        <v>1396</v>
      </c>
      <c r="AO7" s="214" t="s">
        <v>1396</v>
      </c>
      <c r="AP7" s="214" t="s">
        <v>1396</v>
      </c>
      <c r="AQ7" s="214" t="s">
        <v>1396</v>
      </c>
      <c r="AR7" s="214" t="s">
        <v>1396</v>
      </c>
      <c r="AS7" s="214" t="s">
        <v>1396</v>
      </c>
      <c r="AT7" s="214" t="s">
        <v>1396</v>
      </c>
      <c r="AU7" s="214" t="s">
        <v>1396</v>
      </c>
      <c r="AV7" s="214" t="s">
        <v>1396</v>
      </c>
      <c r="AW7" s="214" t="s">
        <v>1396</v>
      </c>
      <c r="AX7" s="214" t="s">
        <v>1396</v>
      </c>
      <c r="AY7" s="214" t="s">
        <v>1396</v>
      </c>
      <c r="AZ7" s="214" t="s">
        <v>1396</v>
      </c>
      <c r="BA7" s="214" t="s">
        <v>1396</v>
      </c>
      <c r="BB7" s="214" t="s">
        <v>1396</v>
      </c>
      <c r="BC7" s="214" t="s">
        <v>1396</v>
      </c>
      <c r="BD7" s="214" t="s">
        <v>1396</v>
      </c>
      <c r="BE7" s="214" t="s">
        <v>1396</v>
      </c>
      <c r="BF7" s="214" t="s">
        <v>1396</v>
      </c>
      <c r="BG7" s="214" t="s">
        <v>1396</v>
      </c>
      <c r="BH7" s="214" t="s">
        <v>1396</v>
      </c>
      <c r="BI7" s="214" t="s">
        <v>1396</v>
      </c>
      <c r="BJ7" s="214" t="s">
        <v>1396</v>
      </c>
      <c r="BK7" s="214" t="s">
        <v>1396</v>
      </c>
      <c r="BL7" s="214" t="s">
        <v>1396</v>
      </c>
      <c r="BM7" s="214" t="s">
        <v>1396</v>
      </c>
      <c r="BN7" s="214" t="s">
        <v>1396</v>
      </c>
      <c r="BO7" s="214" t="s">
        <v>1396</v>
      </c>
      <c r="BP7" s="214" t="s">
        <v>1396</v>
      </c>
      <c r="BQ7" s="214" t="s">
        <v>1396</v>
      </c>
      <c r="BR7" s="214" t="s">
        <v>1396</v>
      </c>
      <c r="BS7" s="214" t="s">
        <v>1396</v>
      </c>
      <c r="BT7" s="214" t="s">
        <v>1396</v>
      </c>
      <c r="BU7" s="214" t="s">
        <v>1396</v>
      </c>
      <c r="BV7" s="214" t="s">
        <v>1396</v>
      </c>
      <c r="BW7" s="214" t="s">
        <v>1396</v>
      </c>
      <c r="BX7" s="214" t="s">
        <v>1396</v>
      </c>
      <c r="BY7" s="214" t="s">
        <v>1396</v>
      </c>
      <c r="BZ7" s="214" t="s">
        <v>1396</v>
      </c>
      <c r="CA7" s="214" t="s">
        <v>1396</v>
      </c>
      <c r="CB7" s="214" t="s">
        <v>1396</v>
      </c>
      <c r="CC7" s="214" t="s">
        <v>1396</v>
      </c>
      <c r="CD7" s="214" t="s">
        <v>1396</v>
      </c>
      <c r="CE7" s="214" t="s">
        <v>1396</v>
      </c>
      <c r="CF7" s="214" t="s">
        <v>1396</v>
      </c>
      <c r="CG7" s="214" t="s">
        <v>1396</v>
      </c>
      <c r="CH7" s="214" t="s">
        <v>1396</v>
      </c>
      <c r="CI7" s="214" t="s">
        <v>1396</v>
      </c>
      <c r="CJ7" s="214" t="s">
        <v>1396</v>
      </c>
      <c r="CK7" s="214" t="s">
        <v>1396</v>
      </c>
      <c r="CL7" s="214" t="s">
        <v>1396</v>
      </c>
      <c r="CM7" s="214" t="s">
        <v>1396</v>
      </c>
      <c r="CN7" s="214" t="s">
        <v>1396</v>
      </c>
      <c r="CO7" s="214" t="s">
        <v>1396</v>
      </c>
      <c r="CP7" s="214" t="s">
        <v>1396</v>
      </c>
      <c r="CQ7" s="214" t="s">
        <v>1396</v>
      </c>
      <c r="CR7" s="214" t="s">
        <v>1396</v>
      </c>
      <c r="CS7" s="214" t="s">
        <v>1396</v>
      </c>
      <c r="CT7" s="214" t="s">
        <v>1396</v>
      </c>
      <c r="CU7" s="214" t="s">
        <v>1396</v>
      </c>
      <c r="CV7" s="214" t="s">
        <v>1396</v>
      </c>
      <c r="CW7" s="214" t="s">
        <v>1396</v>
      </c>
      <c r="CX7" s="214" t="s">
        <v>1396</v>
      </c>
      <c r="CY7" s="214" t="s">
        <v>1396</v>
      </c>
      <c r="CZ7" s="214" t="s">
        <v>1396</v>
      </c>
      <c r="DA7" s="214" t="s">
        <v>1396</v>
      </c>
      <c r="DB7" s="214" t="s">
        <v>1396</v>
      </c>
      <c r="DC7" s="214" t="s">
        <v>1396</v>
      </c>
      <c r="DD7" s="214" t="s">
        <v>1396</v>
      </c>
      <c r="DE7" s="214" t="s">
        <v>1396</v>
      </c>
      <c r="DF7" s="214" t="s">
        <v>1396</v>
      </c>
      <c r="DG7" s="214" t="s">
        <v>1396</v>
      </c>
      <c r="DH7" s="214" t="s">
        <v>1396</v>
      </c>
      <c r="DI7" s="214" t="s">
        <v>1396</v>
      </c>
      <c r="DJ7" s="214" t="s">
        <v>1396</v>
      </c>
      <c r="DK7" s="214" t="s">
        <v>1396</v>
      </c>
      <c r="DL7" s="214" t="s">
        <v>1396</v>
      </c>
      <c r="DM7" s="214" t="s">
        <v>1396</v>
      </c>
      <c r="DN7" s="214" t="s">
        <v>1396</v>
      </c>
      <c r="DO7" s="214" t="s">
        <v>1396</v>
      </c>
      <c r="DP7" s="214" t="s">
        <v>1396</v>
      </c>
      <c r="DQ7" s="214" t="s">
        <v>1396</v>
      </c>
      <c r="DR7" s="214" t="s">
        <v>1396</v>
      </c>
      <c r="DS7" s="214" t="s">
        <v>1396</v>
      </c>
      <c r="DT7" s="214" t="s">
        <v>1396</v>
      </c>
      <c r="DU7" s="214" t="s">
        <v>1396</v>
      </c>
      <c r="DV7" s="214" t="s">
        <v>1396</v>
      </c>
      <c r="DW7" s="214" t="s">
        <v>1396</v>
      </c>
      <c r="DX7" s="214" t="s">
        <v>1396</v>
      </c>
      <c r="DY7" s="214" t="s">
        <v>1396</v>
      </c>
      <c r="DZ7" s="214" t="s">
        <v>1396</v>
      </c>
      <c r="EA7" s="214" t="s">
        <v>1396</v>
      </c>
      <c r="EB7" s="214" t="s">
        <v>1396</v>
      </c>
      <c r="EC7" s="214" t="s">
        <v>1396</v>
      </c>
      <c r="ED7" s="214" t="s">
        <v>1396</v>
      </c>
      <c r="EE7" s="214" t="s">
        <v>1396</v>
      </c>
      <c r="EF7" s="214" t="s">
        <v>1396</v>
      </c>
      <c r="EG7" s="214" t="s">
        <v>1396</v>
      </c>
      <c r="EH7" s="214" t="s">
        <v>1396</v>
      </c>
      <c r="EI7" s="214" t="s">
        <v>1396</v>
      </c>
      <c r="EJ7" s="214" t="s">
        <v>1396</v>
      </c>
      <c r="EK7" s="214" t="s">
        <v>1396</v>
      </c>
      <c r="EL7" s="214" t="s">
        <v>1396</v>
      </c>
      <c r="EM7" s="214" t="s">
        <v>1396</v>
      </c>
      <c r="EN7" s="214" t="s">
        <v>1396</v>
      </c>
      <c r="EO7" s="214" t="s">
        <v>1396</v>
      </c>
      <c r="EP7" s="214" t="s">
        <v>1396</v>
      </c>
      <c r="EQ7" s="214" t="s">
        <v>1396</v>
      </c>
      <c r="ER7" s="214" t="s">
        <v>1396</v>
      </c>
      <c r="ES7" s="214" t="s">
        <v>1396</v>
      </c>
      <c r="ET7" s="214" t="s">
        <v>1396</v>
      </c>
      <c r="EU7" s="214" t="s">
        <v>1396</v>
      </c>
      <c r="EV7" s="214" t="s">
        <v>1396</v>
      </c>
      <c r="EW7" s="214" t="s">
        <v>1396</v>
      </c>
      <c r="EX7" s="214" t="s">
        <v>1396</v>
      </c>
      <c r="EY7" s="214" t="s">
        <v>1396</v>
      </c>
      <c r="EZ7" s="214" t="s">
        <v>1396</v>
      </c>
      <c r="FA7" s="214" t="s">
        <v>1396</v>
      </c>
      <c r="FB7" s="214" t="s">
        <v>1396</v>
      </c>
      <c r="FC7" s="214" t="s">
        <v>1396</v>
      </c>
      <c r="FD7" s="214" t="s">
        <v>1396</v>
      </c>
      <c r="FE7" s="214" t="s">
        <v>1396</v>
      </c>
      <c r="FF7" s="214" t="s">
        <v>1396</v>
      </c>
      <c r="FG7" s="214" t="s">
        <v>1396</v>
      </c>
      <c r="FH7" s="214" t="s">
        <v>1396</v>
      </c>
      <c r="FI7" s="214" t="s">
        <v>1396</v>
      </c>
      <c r="FJ7" s="214" t="s">
        <v>1396</v>
      </c>
      <c r="FK7" s="214" t="s">
        <v>1396</v>
      </c>
      <c r="FL7" s="214" t="s">
        <v>1396</v>
      </c>
      <c r="FM7" s="214" t="s">
        <v>1396</v>
      </c>
      <c r="FN7" s="214" t="s">
        <v>1396</v>
      </c>
      <c r="FO7" s="214" t="s">
        <v>1396</v>
      </c>
      <c r="FP7" s="214" t="s">
        <v>1396</v>
      </c>
      <c r="FQ7" s="214" t="s">
        <v>1396</v>
      </c>
      <c r="FR7" s="214" t="s">
        <v>1396</v>
      </c>
      <c r="FS7" s="214" t="s">
        <v>1396</v>
      </c>
      <c r="FT7" s="214" t="s">
        <v>1396</v>
      </c>
      <c r="FU7" s="214" t="s">
        <v>1396</v>
      </c>
      <c r="FV7" s="214" t="s">
        <v>1396</v>
      </c>
      <c r="FW7" s="214" t="s">
        <v>1396</v>
      </c>
      <c r="FX7" s="214" t="s">
        <v>1396</v>
      </c>
      <c r="FY7" s="214" t="s">
        <v>1396</v>
      </c>
      <c r="FZ7" s="214" t="s">
        <v>1396</v>
      </c>
      <c r="GA7" s="214" t="s">
        <v>1396</v>
      </c>
      <c r="GB7" s="214" t="s">
        <v>1396</v>
      </c>
      <c r="GC7" s="214" t="s">
        <v>1396</v>
      </c>
      <c r="GD7" s="214" t="s">
        <v>1396</v>
      </c>
      <c r="GE7" s="214" t="s">
        <v>1396</v>
      </c>
      <c r="GF7" s="214" t="s">
        <v>1396</v>
      </c>
      <c r="GG7" s="214" t="s">
        <v>1396</v>
      </c>
      <c r="GH7" s="214" t="s">
        <v>1396</v>
      </c>
      <c r="GI7" s="214" t="s">
        <v>1396</v>
      </c>
      <c r="GJ7" s="214" t="s">
        <v>1396</v>
      </c>
      <c r="GK7" s="214" t="s">
        <v>1396</v>
      </c>
      <c r="GL7" s="214" t="s">
        <v>1396</v>
      </c>
      <c r="GM7" s="214" t="s">
        <v>1396</v>
      </c>
      <c r="GN7" s="214" t="s">
        <v>1396</v>
      </c>
      <c r="GO7" s="214" t="s">
        <v>1396</v>
      </c>
      <c r="GP7" s="214" t="s">
        <v>1396</v>
      </c>
      <c r="GQ7" s="214" t="s">
        <v>1396</v>
      </c>
      <c r="GR7" s="214" t="s">
        <v>1396</v>
      </c>
      <c r="GS7" s="214" t="s">
        <v>1396</v>
      </c>
      <c r="GT7" s="214" t="s">
        <v>1396</v>
      </c>
      <c r="GU7" s="214" t="s">
        <v>1396</v>
      </c>
      <c r="GV7" s="214" t="s">
        <v>1396</v>
      </c>
      <c r="GW7" s="214" t="s">
        <v>1396</v>
      </c>
      <c r="GX7" s="214" t="s">
        <v>1396</v>
      </c>
      <c r="GY7" s="214" t="s">
        <v>1396</v>
      </c>
      <c r="GZ7" s="214" t="s">
        <v>1396</v>
      </c>
      <c r="HA7" s="214" t="s">
        <v>1396</v>
      </c>
      <c r="HB7" s="214" t="s">
        <v>1396</v>
      </c>
      <c r="HC7" s="214" t="s">
        <v>1396</v>
      </c>
      <c r="HD7" s="214" t="s">
        <v>1396</v>
      </c>
      <c r="HE7" s="214" t="s">
        <v>1396</v>
      </c>
      <c r="HF7" s="214" t="s">
        <v>1396</v>
      </c>
      <c r="HG7" s="214" t="s">
        <v>1396</v>
      </c>
      <c r="HH7" s="214" t="s">
        <v>1396</v>
      </c>
      <c r="HI7" s="214" t="s">
        <v>1396</v>
      </c>
      <c r="HJ7" s="214" t="s">
        <v>1396</v>
      </c>
      <c r="HK7" s="214" t="s">
        <v>1396</v>
      </c>
      <c r="HL7" s="214" t="s">
        <v>1396</v>
      </c>
      <c r="HM7" s="214" t="s">
        <v>1396</v>
      </c>
      <c r="HN7" s="214" t="s">
        <v>1396</v>
      </c>
      <c r="HO7" s="214" t="s">
        <v>1396</v>
      </c>
      <c r="HP7" s="214" t="s">
        <v>1396</v>
      </c>
      <c r="HQ7" s="214" t="s">
        <v>1396</v>
      </c>
      <c r="HR7" s="214" t="s">
        <v>1396</v>
      </c>
      <c r="HS7" s="214" t="s">
        <v>1396</v>
      </c>
      <c r="HT7" s="214" t="s">
        <v>1396</v>
      </c>
      <c r="HU7" s="214" t="s">
        <v>1396</v>
      </c>
      <c r="HV7" s="214" t="s">
        <v>1396</v>
      </c>
      <c r="HW7" s="214" t="s">
        <v>1396</v>
      </c>
      <c r="HX7" s="214" t="s">
        <v>1396</v>
      </c>
      <c r="HY7" s="214" t="s">
        <v>1396</v>
      </c>
      <c r="HZ7" s="214" t="s">
        <v>1396</v>
      </c>
      <c r="IA7" s="214" t="s">
        <v>1396</v>
      </c>
      <c r="IB7" s="214" t="s">
        <v>1396</v>
      </c>
      <c r="IC7" s="214" t="s">
        <v>1396</v>
      </c>
      <c r="ID7" s="214" t="s">
        <v>1396</v>
      </c>
      <c r="IE7" s="214" t="s">
        <v>1396</v>
      </c>
      <c r="IF7" s="214" t="s">
        <v>1396</v>
      </c>
      <c r="IG7" s="214" t="s">
        <v>1396</v>
      </c>
      <c r="IH7" s="214" t="s">
        <v>1396</v>
      </c>
      <c r="II7" s="214" t="s">
        <v>1396</v>
      </c>
      <c r="IJ7" s="214" t="s">
        <v>1396</v>
      </c>
      <c r="IK7" s="214" t="s">
        <v>1396</v>
      </c>
      <c r="IL7" s="214" t="s">
        <v>1396</v>
      </c>
      <c r="IM7" s="214" t="s">
        <v>1396</v>
      </c>
      <c r="IN7" s="214" t="s">
        <v>1396</v>
      </c>
      <c r="IO7" s="214" t="s">
        <v>1396</v>
      </c>
      <c r="IP7" s="214" t="s">
        <v>1396</v>
      </c>
      <c r="IQ7" s="214" t="s">
        <v>1396</v>
      </c>
      <c r="IR7" s="214" t="s">
        <v>1396</v>
      </c>
      <c r="IS7" s="214" t="s">
        <v>1396</v>
      </c>
      <c r="IT7" s="214" t="s">
        <v>1396</v>
      </c>
      <c r="IU7" s="214" t="s">
        <v>1396</v>
      </c>
      <c r="IV7" s="214" t="s">
        <v>1396</v>
      </c>
      <c r="IW7" s="214" t="s">
        <v>1396</v>
      </c>
      <c r="IX7" s="214" t="s">
        <v>1396</v>
      </c>
      <c r="IY7" s="214" t="s">
        <v>1396</v>
      </c>
      <c r="IZ7" s="214" t="s">
        <v>1396</v>
      </c>
      <c r="JA7" s="214" t="s">
        <v>1396</v>
      </c>
      <c r="JB7" s="214" t="s">
        <v>1396</v>
      </c>
      <c r="JC7" s="214" t="s">
        <v>1396</v>
      </c>
      <c r="JD7" s="214" t="s">
        <v>1396</v>
      </c>
      <c r="JE7" s="214" t="s">
        <v>1396</v>
      </c>
      <c r="JF7" s="214" t="s">
        <v>1396</v>
      </c>
      <c r="JG7" s="214" t="s">
        <v>1396</v>
      </c>
      <c r="JH7" s="214" t="s">
        <v>1396</v>
      </c>
      <c r="JI7" s="214" t="s">
        <v>1396</v>
      </c>
      <c r="JJ7" s="214" t="s">
        <v>1396</v>
      </c>
      <c r="JK7" s="214" t="s">
        <v>1396</v>
      </c>
      <c r="JL7" s="214" t="s">
        <v>1396</v>
      </c>
      <c r="JM7" s="214" t="s">
        <v>1396</v>
      </c>
      <c r="JN7" s="214" t="s">
        <v>1396</v>
      </c>
      <c r="JO7" s="214" t="s">
        <v>1396</v>
      </c>
      <c r="JP7" s="214" t="s">
        <v>1396</v>
      </c>
      <c r="JQ7" s="214" t="s">
        <v>1396</v>
      </c>
      <c r="JR7" s="214" t="s">
        <v>1396</v>
      </c>
      <c r="JS7" s="214" t="s">
        <v>1396</v>
      </c>
      <c r="JT7" s="214" t="s">
        <v>1396</v>
      </c>
      <c r="JU7" s="214" t="s">
        <v>1396</v>
      </c>
      <c r="JV7" s="214" t="s">
        <v>1396</v>
      </c>
      <c r="JW7" s="214" t="s">
        <v>1396</v>
      </c>
      <c r="JX7" s="214" t="s">
        <v>1396</v>
      </c>
      <c r="JY7" s="214" t="s">
        <v>1396</v>
      </c>
      <c r="JZ7" s="214" t="s">
        <v>1396</v>
      </c>
      <c r="KA7" s="214" t="s">
        <v>1396</v>
      </c>
      <c r="KB7" s="214" t="s">
        <v>1396</v>
      </c>
      <c r="KC7" s="214" t="s">
        <v>1396</v>
      </c>
      <c r="KD7" s="214" t="s">
        <v>1396</v>
      </c>
      <c r="KE7" s="214" t="s">
        <v>1396</v>
      </c>
      <c r="KF7" s="214" t="s">
        <v>1396</v>
      </c>
      <c r="KG7" s="214" t="s">
        <v>1396</v>
      </c>
      <c r="KH7" s="214" t="s">
        <v>1396</v>
      </c>
      <c r="KI7" s="214" t="s">
        <v>1396</v>
      </c>
      <c r="KJ7" s="214" t="s">
        <v>1396</v>
      </c>
      <c r="KK7" s="214" t="s">
        <v>1396</v>
      </c>
      <c r="KL7" s="214" t="s">
        <v>1396</v>
      </c>
      <c r="KM7" s="214" t="s">
        <v>1396</v>
      </c>
      <c r="KN7" s="214" t="s">
        <v>1396</v>
      </c>
      <c r="KO7" s="214" t="s">
        <v>1396</v>
      </c>
      <c r="KP7" s="214" t="s">
        <v>1396</v>
      </c>
      <c r="KQ7" s="214" t="s">
        <v>1396</v>
      </c>
      <c r="KR7" s="214" t="s">
        <v>1396</v>
      </c>
      <c r="KS7" s="214" t="s">
        <v>1396</v>
      </c>
      <c r="KT7" s="214" t="s">
        <v>1396</v>
      </c>
      <c r="KU7" s="214" t="s">
        <v>1396</v>
      </c>
      <c r="KV7" s="214" t="s">
        <v>1396</v>
      </c>
      <c r="KW7" s="214" t="s">
        <v>1396</v>
      </c>
      <c r="KX7" s="214" t="s">
        <v>1396</v>
      </c>
      <c r="KY7" s="214" t="s">
        <v>1396</v>
      </c>
      <c r="KZ7" s="214" t="s">
        <v>1396</v>
      </c>
      <c r="LA7" s="214" t="s">
        <v>1396</v>
      </c>
      <c r="LB7" s="214" t="s">
        <v>1396</v>
      </c>
      <c r="LC7" s="214" t="s">
        <v>1396</v>
      </c>
      <c r="LD7" s="214" t="s">
        <v>1396</v>
      </c>
      <c r="LE7" s="214" t="s">
        <v>1396</v>
      </c>
      <c r="LF7" s="214" t="s">
        <v>1396</v>
      </c>
      <c r="LG7" s="214" t="s">
        <v>1396</v>
      </c>
      <c r="LH7" s="214" t="s">
        <v>1396</v>
      </c>
      <c r="LI7" s="214" t="s">
        <v>1396</v>
      </c>
      <c r="LJ7" s="214" t="s">
        <v>1396</v>
      </c>
      <c r="LK7" s="214" t="s">
        <v>1396</v>
      </c>
      <c r="LL7" s="214" t="s">
        <v>1396</v>
      </c>
      <c r="LM7" s="214" t="s">
        <v>1396</v>
      </c>
      <c r="LN7" s="214" t="s">
        <v>1396</v>
      </c>
      <c r="LO7" s="214" t="s">
        <v>1396</v>
      </c>
      <c r="LP7" s="214" t="s">
        <v>1396</v>
      </c>
      <c r="LQ7" s="214" t="s">
        <v>1396</v>
      </c>
      <c r="LR7" s="214" t="s">
        <v>1396</v>
      </c>
      <c r="LS7" s="214" t="s">
        <v>1396</v>
      </c>
      <c r="LT7" s="214" t="s">
        <v>1396</v>
      </c>
      <c r="LU7" s="214" t="s">
        <v>1397</v>
      </c>
      <c r="LV7" s="214" t="s">
        <v>1397</v>
      </c>
      <c r="LW7" s="214" t="s">
        <v>1397</v>
      </c>
      <c r="LX7" s="214" t="s">
        <v>1397</v>
      </c>
      <c r="LY7" s="214" t="s">
        <v>1397</v>
      </c>
      <c r="LZ7" s="214" t="s">
        <v>1397</v>
      </c>
      <c r="MA7" s="214" t="s">
        <v>1397</v>
      </c>
      <c r="MB7" s="214" t="s">
        <v>1397</v>
      </c>
      <c r="MC7" s="214" t="s">
        <v>1397</v>
      </c>
      <c r="MD7" s="214" t="s">
        <v>1397</v>
      </c>
      <c r="ME7" s="214" t="s">
        <v>1397</v>
      </c>
      <c r="MF7" s="214" t="s">
        <v>1397</v>
      </c>
      <c r="MG7" s="214" t="s">
        <v>1397</v>
      </c>
      <c r="MH7" s="214" t="s">
        <v>1397</v>
      </c>
      <c r="MI7" s="214" t="s">
        <v>1397</v>
      </c>
      <c r="MJ7" s="214" t="s">
        <v>1397</v>
      </c>
      <c r="MK7" s="214" t="s">
        <v>1397</v>
      </c>
      <c r="ML7" s="214" t="s">
        <v>1397</v>
      </c>
      <c r="MM7" s="214" t="s">
        <v>1397</v>
      </c>
      <c r="MN7" s="214" t="s">
        <v>1397</v>
      </c>
      <c r="MO7" s="214" t="s">
        <v>1397</v>
      </c>
      <c r="MP7" s="214" t="s">
        <v>1397</v>
      </c>
      <c r="MQ7" s="214" t="s">
        <v>1397</v>
      </c>
      <c r="MR7" s="214" t="s">
        <v>1397</v>
      </c>
      <c r="MS7" s="214" t="s">
        <v>1397</v>
      </c>
      <c r="MT7" s="214" t="s">
        <v>1397</v>
      </c>
      <c r="MU7" s="214" t="s">
        <v>1397</v>
      </c>
      <c r="MV7" s="214" t="s">
        <v>1397</v>
      </c>
      <c r="MW7" s="214" t="s">
        <v>1397</v>
      </c>
      <c r="MX7" s="214" t="s">
        <v>1397</v>
      </c>
      <c r="MY7" s="214" t="s">
        <v>1397</v>
      </c>
      <c r="MZ7" s="214" t="s">
        <v>1397</v>
      </c>
      <c r="NA7" s="214" t="s">
        <v>1397</v>
      </c>
      <c r="NB7" s="214" t="s">
        <v>1397</v>
      </c>
      <c r="NC7" s="214" t="s">
        <v>1396</v>
      </c>
      <c r="ND7" s="214" t="s">
        <v>1396</v>
      </c>
      <c r="NE7" s="214" t="s">
        <v>1396</v>
      </c>
      <c r="NF7" s="214" t="s">
        <v>1396</v>
      </c>
      <c r="NG7" s="214" t="s">
        <v>1396</v>
      </c>
      <c r="NH7" s="214" t="s">
        <v>1396</v>
      </c>
      <c r="NI7" s="214" t="s">
        <v>1396</v>
      </c>
      <c r="NJ7" s="214" t="s">
        <v>1396</v>
      </c>
      <c r="NK7" s="214" t="s">
        <v>1396</v>
      </c>
      <c r="NL7" s="214" t="s">
        <v>1396</v>
      </c>
      <c r="NM7" s="214" t="s">
        <v>1396</v>
      </c>
      <c r="NN7" s="214" t="s">
        <v>1396</v>
      </c>
      <c r="NO7" s="214" t="s">
        <v>1396</v>
      </c>
      <c r="NP7" s="214" t="s">
        <v>1396</v>
      </c>
      <c r="NQ7" s="214" t="s">
        <v>1396</v>
      </c>
      <c r="NR7" s="214" t="s">
        <v>1396</v>
      </c>
      <c r="NS7" s="214" t="s">
        <v>1396</v>
      </c>
      <c r="NT7" s="214" t="s">
        <v>1396</v>
      </c>
      <c r="NU7" s="214" t="s">
        <v>1396</v>
      </c>
      <c r="NV7" s="214" t="s">
        <v>1396</v>
      </c>
      <c r="NW7" s="214" t="s">
        <v>1396</v>
      </c>
      <c r="NX7" s="214" t="s">
        <v>1397</v>
      </c>
      <c r="NY7" s="214" t="s">
        <v>1397</v>
      </c>
      <c r="NZ7" s="214" t="s">
        <v>1397</v>
      </c>
      <c r="OA7" s="214" t="s">
        <v>1397</v>
      </c>
      <c r="OB7" s="214" t="s">
        <v>1397</v>
      </c>
      <c r="OC7" s="214" t="s">
        <v>1397</v>
      </c>
      <c r="OD7" s="214" t="s">
        <v>1397</v>
      </c>
      <c r="OE7" s="214" t="s">
        <v>1397</v>
      </c>
      <c r="OF7" s="214" t="s">
        <v>1397</v>
      </c>
      <c r="OG7" s="214" t="s">
        <v>1397</v>
      </c>
      <c r="OH7" s="214" t="s">
        <v>1397</v>
      </c>
      <c r="OI7" s="214" t="s">
        <v>1397</v>
      </c>
      <c r="OJ7" s="214"/>
      <c r="OK7" s="214" t="s">
        <v>1397</v>
      </c>
      <c r="OL7" s="214" t="s">
        <v>1397</v>
      </c>
      <c r="OM7" s="214" t="s">
        <v>1397</v>
      </c>
      <c r="ON7" s="214"/>
      <c r="OO7" s="214"/>
      <c r="OP7" s="214"/>
    </row>
    <row r="8" spans="1:406" ht="30" x14ac:dyDescent="0.25">
      <c r="A8" s="217" t="s">
        <v>1419</v>
      </c>
      <c r="B8" s="218">
        <v>60</v>
      </c>
      <c r="C8" s="218">
        <v>0</v>
      </c>
      <c r="D8" s="218">
        <v>45</v>
      </c>
      <c r="E8" s="218">
        <v>0</v>
      </c>
      <c r="F8" s="218">
        <v>45</v>
      </c>
      <c r="G8" s="219">
        <v>0</v>
      </c>
      <c r="H8" s="219">
        <v>45</v>
      </c>
      <c r="I8" s="218">
        <v>0</v>
      </c>
      <c r="J8" s="219">
        <v>45</v>
      </c>
      <c r="K8" s="218">
        <v>0</v>
      </c>
      <c r="L8" s="219">
        <v>45</v>
      </c>
      <c r="M8" s="219">
        <v>45</v>
      </c>
      <c r="N8" s="219">
        <v>45</v>
      </c>
      <c r="O8" s="219">
        <v>90</v>
      </c>
      <c r="P8" s="219">
        <v>90</v>
      </c>
      <c r="Q8" s="219">
        <v>90</v>
      </c>
      <c r="R8" s="218">
        <v>0</v>
      </c>
      <c r="S8" s="218">
        <v>0</v>
      </c>
      <c r="T8" s="218">
        <v>0</v>
      </c>
      <c r="U8" s="219">
        <v>45</v>
      </c>
      <c r="V8" s="219">
        <v>45</v>
      </c>
      <c r="W8" s="219">
        <v>45</v>
      </c>
      <c r="X8" s="219">
        <v>90</v>
      </c>
      <c r="Y8" s="219">
        <v>90</v>
      </c>
      <c r="Z8" s="219">
        <v>90</v>
      </c>
      <c r="AA8" s="218">
        <v>0</v>
      </c>
      <c r="AB8" s="218">
        <v>0</v>
      </c>
      <c r="AC8" s="218">
        <v>0</v>
      </c>
      <c r="AD8" s="219">
        <v>45</v>
      </c>
      <c r="AE8" s="219">
        <v>45</v>
      </c>
      <c r="AF8" s="219">
        <v>45</v>
      </c>
      <c r="AG8" s="219">
        <v>90</v>
      </c>
      <c r="AH8" s="219">
        <v>90</v>
      </c>
      <c r="AI8" s="219">
        <v>90</v>
      </c>
      <c r="AJ8" s="218">
        <v>0</v>
      </c>
      <c r="AK8" s="218">
        <v>0</v>
      </c>
      <c r="AL8" s="218">
        <v>0</v>
      </c>
      <c r="AM8" s="219">
        <v>45</v>
      </c>
      <c r="AN8" s="219">
        <v>45</v>
      </c>
      <c r="AO8" s="219">
        <v>45</v>
      </c>
      <c r="AP8" s="219">
        <v>90</v>
      </c>
      <c r="AQ8" s="219">
        <v>90</v>
      </c>
      <c r="AR8" s="219">
        <v>90</v>
      </c>
      <c r="AS8" s="218">
        <v>0</v>
      </c>
      <c r="AT8" s="218">
        <v>0</v>
      </c>
      <c r="AU8" s="218">
        <v>0</v>
      </c>
      <c r="AV8" s="219">
        <v>45</v>
      </c>
      <c r="AW8" s="219">
        <v>45</v>
      </c>
      <c r="AX8" s="219">
        <v>45</v>
      </c>
      <c r="AY8" s="219">
        <v>90</v>
      </c>
      <c r="AZ8" s="219">
        <v>90</v>
      </c>
      <c r="BA8" s="219">
        <v>90</v>
      </c>
      <c r="BB8" s="218">
        <v>0</v>
      </c>
      <c r="BC8" s="218">
        <v>0</v>
      </c>
      <c r="BD8" s="218">
        <v>0</v>
      </c>
      <c r="BE8" s="218">
        <v>35</v>
      </c>
      <c r="BF8" s="218">
        <v>60</v>
      </c>
      <c r="BG8" s="218">
        <v>45</v>
      </c>
      <c r="BH8" s="218">
        <v>90</v>
      </c>
      <c r="BI8" s="218">
        <v>55</v>
      </c>
      <c r="BJ8" s="218">
        <v>100</v>
      </c>
      <c r="BK8" s="218">
        <v>80</v>
      </c>
      <c r="BL8" s="218">
        <v>90</v>
      </c>
      <c r="BM8" s="218">
        <v>0</v>
      </c>
      <c r="BN8" s="218">
        <v>35</v>
      </c>
      <c r="BO8" s="218">
        <v>55</v>
      </c>
      <c r="BP8" s="218">
        <v>65</v>
      </c>
      <c r="BQ8" s="218">
        <v>75</v>
      </c>
      <c r="BR8" s="218">
        <v>90</v>
      </c>
      <c r="BS8" s="218">
        <v>115</v>
      </c>
      <c r="BT8" s="218">
        <v>0</v>
      </c>
      <c r="BU8" s="218">
        <v>40</v>
      </c>
      <c r="BV8" s="218">
        <v>50</v>
      </c>
      <c r="BW8" s="218">
        <v>60</v>
      </c>
      <c r="BX8" s="218">
        <v>70</v>
      </c>
      <c r="BY8" s="218">
        <v>90</v>
      </c>
      <c r="BZ8" s="218">
        <v>30</v>
      </c>
      <c r="CA8" s="218">
        <v>45</v>
      </c>
      <c r="CB8" s="218">
        <v>45</v>
      </c>
      <c r="CC8" s="218">
        <v>55</v>
      </c>
      <c r="CD8" s="218">
        <v>55</v>
      </c>
      <c r="CE8" s="218">
        <v>65</v>
      </c>
      <c r="CF8" s="218">
        <v>65</v>
      </c>
      <c r="CG8" s="218">
        <v>75</v>
      </c>
      <c r="CH8" s="218">
        <v>75</v>
      </c>
      <c r="CI8" s="218">
        <v>95</v>
      </c>
      <c r="CJ8" s="218">
        <v>95</v>
      </c>
      <c r="CK8" s="218">
        <v>30</v>
      </c>
      <c r="CL8" s="218">
        <v>45</v>
      </c>
      <c r="CM8" s="218">
        <v>45</v>
      </c>
      <c r="CN8" s="218">
        <v>45</v>
      </c>
      <c r="CO8" s="218">
        <v>45</v>
      </c>
      <c r="CP8" s="218">
        <v>55</v>
      </c>
      <c r="CQ8" s="218">
        <v>55</v>
      </c>
      <c r="CR8" s="218">
        <v>55</v>
      </c>
      <c r="CS8" s="218">
        <v>55</v>
      </c>
      <c r="CT8" s="218">
        <v>65</v>
      </c>
      <c r="CU8" s="218">
        <v>65</v>
      </c>
      <c r="CV8" s="218">
        <v>65</v>
      </c>
      <c r="CW8" s="218">
        <v>65</v>
      </c>
      <c r="CX8" s="218">
        <v>75</v>
      </c>
      <c r="CY8" s="218">
        <v>75</v>
      </c>
      <c r="CZ8" s="218">
        <v>75</v>
      </c>
      <c r="DA8" s="218">
        <v>75</v>
      </c>
      <c r="DB8" s="218">
        <v>50</v>
      </c>
      <c r="DC8" s="218">
        <v>50</v>
      </c>
      <c r="DD8" s="218">
        <v>50</v>
      </c>
      <c r="DE8" s="218">
        <v>50</v>
      </c>
      <c r="DF8" s="218">
        <v>50</v>
      </c>
      <c r="DG8" s="218">
        <v>50</v>
      </c>
      <c r="DH8" s="218">
        <v>50</v>
      </c>
      <c r="DI8" s="218">
        <v>50</v>
      </c>
      <c r="DJ8" s="218">
        <v>50</v>
      </c>
      <c r="DK8" s="218">
        <v>60</v>
      </c>
      <c r="DL8" s="218">
        <v>60</v>
      </c>
      <c r="DM8" s="218">
        <v>60</v>
      </c>
      <c r="DN8" s="218">
        <v>60</v>
      </c>
      <c r="DO8" s="218">
        <v>60</v>
      </c>
      <c r="DP8" s="218">
        <v>60</v>
      </c>
      <c r="DQ8" s="218">
        <v>60</v>
      </c>
      <c r="DR8" s="218">
        <v>60</v>
      </c>
      <c r="DS8" s="218">
        <v>60</v>
      </c>
      <c r="DT8" s="218">
        <v>70</v>
      </c>
      <c r="DU8" s="218">
        <v>70</v>
      </c>
      <c r="DV8" s="218">
        <v>70</v>
      </c>
      <c r="DW8" s="218">
        <v>70</v>
      </c>
      <c r="DX8" s="218">
        <v>70</v>
      </c>
      <c r="DY8" s="218">
        <v>70</v>
      </c>
      <c r="DZ8" s="218">
        <v>70</v>
      </c>
      <c r="EA8" s="218">
        <v>70</v>
      </c>
      <c r="EB8" s="218">
        <v>70</v>
      </c>
      <c r="EC8" s="218">
        <v>90</v>
      </c>
      <c r="ED8" s="218">
        <v>90</v>
      </c>
      <c r="EE8" s="218">
        <v>90</v>
      </c>
      <c r="EF8" s="218">
        <v>90</v>
      </c>
      <c r="EG8" s="218">
        <v>90</v>
      </c>
      <c r="EH8" s="218">
        <v>90</v>
      </c>
      <c r="EI8" s="218">
        <v>90</v>
      </c>
      <c r="EJ8" s="218">
        <v>90</v>
      </c>
      <c r="EK8" s="218">
        <v>90</v>
      </c>
      <c r="EL8" s="218">
        <v>100</v>
      </c>
      <c r="EM8" s="218">
        <v>100</v>
      </c>
      <c r="EN8" s="218">
        <v>100</v>
      </c>
      <c r="EO8" s="218">
        <v>100</v>
      </c>
      <c r="EP8" s="218">
        <v>100</v>
      </c>
      <c r="EQ8" s="218">
        <v>100</v>
      </c>
      <c r="ER8" s="218">
        <v>100</v>
      </c>
      <c r="ES8" s="218">
        <v>100</v>
      </c>
      <c r="ET8" s="218">
        <v>100</v>
      </c>
      <c r="EU8" s="218">
        <v>30</v>
      </c>
      <c r="EV8" s="218">
        <v>60</v>
      </c>
      <c r="EW8" s="218">
        <v>60</v>
      </c>
      <c r="EX8" s="218">
        <v>90</v>
      </c>
      <c r="EY8" s="218">
        <v>30</v>
      </c>
      <c r="EZ8" s="218">
        <v>60</v>
      </c>
      <c r="FA8" s="218">
        <v>0</v>
      </c>
      <c r="FB8" s="218">
        <v>30</v>
      </c>
      <c r="FC8" s="218">
        <v>30</v>
      </c>
      <c r="FD8" s="218">
        <v>30</v>
      </c>
      <c r="FE8" s="218">
        <v>50</v>
      </c>
      <c r="FF8" s="218">
        <v>30</v>
      </c>
      <c r="FG8" s="218">
        <v>50</v>
      </c>
      <c r="FH8" s="218">
        <v>50</v>
      </c>
      <c r="FI8" s="218">
        <v>50</v>
      </c>
      <c r="FJ8" s="218">
        <v>40</v>
      </c>
      <c r="FK8" s="218">
        <v>40</v>
      </c>
      <c r="FL8" s="218">
        <v>40</v>
      </c>
      <c r="FM8" s="218">
        <v>60</v>
      </c>
      <c r="FN8" s="218">
        <v>40</v>
      </c>
      <c r="FO8" s="218">
        <v>60</v>
      </c>
      <c r="FP8" s="218">
        <v>60</v>
      </c>
      <c r="FQ8" s="218">
        <v>60</v>
      </c>
      <c r="FR8" s="218">
        <v>50</v>
      </c>
      <c r="FS8" s="218">
        <v>50</v>
      </c>
      <c r="FT8" s="218">
        <v>50</v>
      </c>
      <c r="FU8" s="218">
        <v>70</v>
      </c>
      <c r="FV8" s="218">
        <v>50</v>
      </c>
      <c r="FW8" s="218">
        <v>70</v>
      </c>
      <c r="FX8" s="218">
        <v>70</v>
      </c>
      <c r="FY8" s="218">
        <v>70</v>
      </c>
      <c r="FZ8" s="218">
        <v>60</v>
      </c>
      <c r="GA8" s="218">
        <v>60</v>
      </c>
      <c r="GB8" s="218">
        <v>60</v>
      </c>
      <c r="GC8" s="218">
        <v>80</v>
      </c>
      <c r="GD8" s="218">
        <v>60</v>
      </c>
      <c r="GE8" s="218">
        <v>80</v>
      </c>
      <c r="GF8" s="218">
        <v>80</v>
      </c>
      <c r="GG8" s="218">
        <v>80</v>
      </c>
      <c r="GH8" s="218">
        <v>70</v>
      </c>
      <c r="GI8" s="218">
        <v>70</v>
      </c>
      <c r="GJ8" s="218">
        <v>70</v>
      </c>
      <c r="GK8" s="218">
        <v>90</v>
      </c>
      <c r="GL8" s="218">
        <v>70</v>
      </c>
      <c r="GM8" s="218">
        <v>90</v>
      </c>
      <c r="GN8" s="218">
        <v>90</v>
      </c>
      <c r="GO8" s="218">
        <v>90</v>
      </c>
      <c r="GP8" s="218">
        <v>40</v>
      </c>
      <c r="GQ8" s="218">
        <v>40</v>
      </c>
      <c r="GR8" s="218">
        <v>60</v>
      </c>
      <c r="GS8" s="218">
        <v>60</v>
      </c>
      <c r="GT8" s="218">
        <v>80</v>
      </c>
      <c r="GU8" s="218">
        <v>80</v>
      </c>
      <c r="GV8" s="218">
        <v>100</v>
      </c>
      <c r="GW8" s="218">
        <v>100</v>
      </c>
      <c r="GX8" s="218">
        <v>120</v>
      </c>
      <c r="GY8" s="218">
        <v>120</v>
      </c>
      <c r="GZ8" s="218">
        <v>0</v>
      </c>
      <c r="HA8" s="218">
        <v>45</v>
      </c>
      <c r="HB8" s="218">
        <v>55</v>
      </c>
      <c r="HC8" s="218">
        <v>65</v>
      </c>
      <c r="HD8" s="218">
        <v>0</v>
      </c>
      <c r="HE8" s="218">
        <v>45</v>
      </c>
      <c r="HF8" s="218">
        <v>60</v>
      </c>
      <c r="HG8" s="218">
        <v>0</v>
      </c>
      <c r="HH8" s="218">
        <v>45</v>
      </c>
      <c r="HI8" s="218">
        <v>60</v>
      </c>
      <c r="HJ8" s="218">
        <v>0</v>
      </c>
      <c r="HK8" s="218">
        <v>45</v>
      </c>
      <c r="HL8" s="218">
        <v>60</v>
      </c>
      <c r="HM8" s="218">
        <v>0</v>
      </c>
      <c r="HN8" s="218">
        <v>45</v>
      </c>
      <c r="HO8" s="218">
        <v>60</v>
      </c>
      <c r="HP8" s="218">
        <v>0</v>
      </c>
      <c r="HQ8" s="218">
        <v>45</v>
      </c>
      <c r="HR8" s="218">
        <v>60</v>
      </c>
      <c r="HS8" s="218">
        <v>0</v>
      </c>
      <c r="HT8" s="218">
        <v>45</v>
      </c>
      <c r="HU8" s="218">
        <v>60</v>
      </c>
      <c r="HV8" s="218">
        <v>0</v>
      </c>
      <c r="HW8" s="218">
        <v>0</v>
      </c>
      <c r="HX8" s="218">
        <v>0</v>
      </c>
      <c r="HY8" s="218">
        <v>0</v>
      </c>
      <c r="HZ8" s="218">
        <v>40</v>
      </c>
      <c r="IA8" s="218">
        <v>40</v>
      </c>
      <c r="IB8" s="218">
        <v>40</v>
      </c>
      <c r="IC8" s="218">
        <v>40</v>
      </c>
      <c r="ID8" s="218">
        <v>50</v>
      </c>
      <c r="IE8" s="218">
        <v>50</v>
      </c>
      <c r="IF8" s="218">
        <v>50</v>
      </c>
      <c r="IG8" s="218">
        <v>50</v>
      </c>
      <c r="IH8" s="218">
        <v>60</v>
      </c>
      <c r="II8" s="218">
        <v>60</v>
      </c>
      <c r="IJ8" s="218">
        <v>60</v>
      </c>
      <c r="IK8" s="218">
        <v>60</v>
      </c>
      <c r="IL8" s="218">
        <v>70</v>
      </c>
      <c r="IM8" s="218">
        <v>70</v>
      </c>
      <c r="IN8" s="218">
        <v>70</v>
      </c>
      <c r="IO8" s="218">
        <v>70</v>
      </c>
      <c r="IP8" s="218">
        <v>0</v>
      </c>
      <c r="IQ8" s="218">
        <v>20</v>
      </c>
      <c r="IR8" s="218">
        <v>40</v>
      </c>
      <c r="IS8" s="218">
        <v>50</v>
      </c>
      <c r="IT8" s="218">
        <v>0</v>
      </c>
      <c r="IU8" s="218">
        <v>0</v>
      </c>
      <c r="IV8" s="218">
        <v>30</v>
      </c>
      <c r="IW8" s="218">
        <v>40</v>
      </c>
      <c r="IX8" s="218">
        <v>40</v>
      </c>
      <c r="IY8" s="218">
        <v>50</v>
      </c>
      <c r="IZ8" s="218">
        <v>60</v>
      </c>
      <c r="JA8" s="218">
        <v>40</v>
      </c>
      <c r="JB8" s="218">
        <v>0</v>
      </c>
      <c r="JC8" s="218">
        <v>20</v>
      </c>
      <c r="JD8" s="218">
        <v>40</v>
      </c>
      <c r="JE8" s="218">
        <v>60</v>
      </c>
      <c r="JF8" s="218">
        <v>40</v>
      </c>
      <c r="JG8" s="218">
        <v>60</v>
      </c>
      <c r="JH8" s="218">
        <v>45</v>
      </c>
      <c r="JI8" s="218">
        <v>65</v>
      </c>
      <c r="JJ8" s="218">
        <v>45</v>
      </c>
      <c r="JK8" s="218">
        <v>65</v>
      </c>
      <c r="JL8" s="218">
        <v>55</v>
      </c>
      <c r="JM8" s="218">
        <v>75</v>
      </c>
      <c r="JN8" s="218">
        <v>55</v>
      </c>
      <c r="JO8" s="218">
        <v>75</v>
      </c>
      <c r="JP8" s="218">
        <v>65</v>
      </c>
      <c r="JQ8" s="218">
        <v>85</v>
      </c>
      <c r="JR8" s="218">
        <v>65</v>
      </c>
      <c r="JS8" s="218">
        <v>85</v>
      </c>
      <c r="JT8" s="218">
        <v>80</v>
      </c>
      <c r="JU8" s="218">
        <v>100</v>
      </c>
      <c r="JV8" s="218">
        <v>80</v>
      </c>
      <c r="JW8" s="218">
        <v>100</v>
      </c>
      <c r="JX8" s="218">
        <v>0</v>
      </c>
      <c r="JY8" s="218">
        <v>51</v>
      </c>
      <c r="JZ8" s="218">
        <v>66</v>
      </c>
      <c r="KA8" s="218">
        <v>82</v>
      </c>
      <c r="KB8" s="218">
        <v>97</v>
      </c>
      <c r="KC8" s="218">
        <v>112</v>
      </c>
      <c r="KD8" s="218">
        <v>133</v>
      </c>
      <c r="KE8" s="218">
        <v>0</v>
      </c>
      <c r="KF8" s="218">
        <v>0</v>
      </c>
      <c r="KG8" s="218">
        <v>0</v>
      </c>
      <c r="KH8" s="218">
        <v>40</v>
      </c>
      <c r="KI8" s="218">
        <v>50</v>
      </c>
      <c r="KJ8" s="218">
        <v>60</v>
      </c>
      <c r="KK8" s="218">
        <v>66</v>
      </c>
      <c r="KL8" s="218">
        <v>82</v>
      </c>
      <c r="KM8" s="218">
        <v>97</v>
      </c>
      <c r="KN8" s="218">
        <v>112</v>
      </c>
      <c r="KO8" s="218">
        <v>0</v>
      </c>
      <c r="KP8" s="218">
        <v>35</v>
      </c>
      <c r="KQ8" s="218">
        <v>55</v>
      </c>
      <c r="KR8" s="218">
        <v>65</v>
      </c>
      <c r="KS8" s="218">
        <v>0</v>
      </c>
      <c r="KT8" s="218">
        <v>40</v>
      </c>
      <c r="KU8" s="218">
        <v>50</v>
      </c>
      <c r="KV8" s="218">
        <v>60</v>
      </c>
      <c r="KW8" s="218">
        <v>70</v>
      </c>
      <c r="KX8" s="218">
        <v>80</v>
      </c>
      <c r="KY8" s="218">
        <v>90</v>
      </c>
      <c r="KZ8" s="218">
        <v>100</v>
      </c>
      <c r="LA8" s="218">
        <v>50</v>
      </c>
      <c r="LB8" s="218">
        <v>60</v>
      </c>
      <c r="LC8" s="218">
        <v>70</v>
      </c>
      <c r="LD8" s="218">
        <v>80</v>
      </c>
      <c r="LE8" s="218">
        <v>100</v>
      </c>
      <c r="LF8" s="218">
        <v>0</v>
      </c>
      <c r="LG8" s="218">
        <v>0</v>
      </c>
      <c r="LH8" s="218">
        <v>0</v>
      </c>
      <c r="LI8" s="218">
        <v>30</v>
      </c>
      <c r="LJ8" s="218">
        <v>60</v>
      </c>
      <c r="LK8" s="218">
        <v>90</v>
      </c>
      <c r="LL8" s="218">
        <v>105</v>
      </c>
      <c r="LM8" s="218">
        <v>65</v>
      </c>
      <c r="LN8" s="218">
        <v>82</v>
      </c>
      <c r="LO8" s="218">
        <v>114</v>
      </c>
      <c r="LP8" s="218">
        <v>131</v>
      </c>
      <c r="LQ8" s="218">
        <v>65</v>
      </c>
      <c r="LR8" s="218">
        <v>82</v>
      </c>
      <c r="LS8" s="218">
        <v>114</v>
      </c>
      <c r="LT8" s="218">
        <v>131</v>
      </c>
      <c r="LU8" s="218">
        <v>50</v>
      </c>
      <c r="LV8" s="218">
        <v>57</v>
      </c>
      <c r="LW8" s="218">
        <v>65</v>
      </c>
      <c r="LX8" s="218">
        <v>72</v>
      </c>
      <c r="LY8" s="218">
        <v>80</v>
      </c>
      <c r="LZ8" s="218">
        <v>87</v>
      </c>
      <c r="MA8" s="218">
        <v>95</v>
      </c>
      <c r="MB8" s="218">
        <v>102</v>
      </c>
      <c r="MC8" s="218">
        <v>110</v>
      </c>
      <c r="MD8" s="218">
        <v>117</v>
      </c>
      <c r="ME8" s="218">
        <v>125</v>
      </c>
      <c r="MF8" s="218">
        <v>132</v>
      </c>
      <c r="MG8" s="218">
        <v>15</v>
      </c>
      <c r="MH8" s="218">
        <v>20</v>
      </c>
      <c r="MI8" s="218">
        <v>25</v>
      </c>
      <c r="MJ8" s="218">
        <v>30</v>
      </c>
      <c r="MK8" s="218">
        <v>35</v>
      </c>
      <c r="ML8" s="218">
        <v>0</v>
      </c>
      <c r="MM8" s="218">
        <v>0</v>
      </c>
      <c r="MN8" s="218">
        <v>15</v>
      </c>
      <c r="MO8" s="218">
        <v>25</v>
      </c>
      <c r="MP8" s="218">
        <v>35</v>
      </c>
      <c r="MQ8" s="218">
        <v>45</v>
      </c>
      <c r="MR8" s="218">
        <v>55</v>
      </c>
      <c r="MS8" s="218">
        <v>46</v>
      </c>
      <c r="MT8" s="218">
        <v>62</v>
      </c>
      <c r="MU8" s="218">
        <v>78</v>
      </c>
      <c r="MV8" s="218">
        <v>93</v>
      </c>
      <c r="MW8" s="218">
        <v>125</v>
      </c>
      <c r="MX8" s="218">
        <v>15</v>
      </c>
      <c r="MY8" s="218">
        <v>20</v>
      </c>
      <c r="MZ8" s="218">
        <v>25</v>
      </c>
      <c r="NA8" s="218">
        <v>30</v>
      </c>
      <c r="NB8" s="218">
        <v>35</v>
      </c>
      <c r="NC8" s="218">
        <v>33</v>
      </c>
      <c r="ND8" s="218">
        <v>33</v>
      </c>
      <c r="NE8" s="218">
        <v>49</v>
      </c>
      <c r="NF8" s="218">
        <v>82</v>
      </c>
      <c r="NG8" s="218">
        <v>98</v>
      </c>
      <c r="NH8" s="218">
        <v>49</v>
      </c>
      <c r="NI8" s="218">
        <v>16</v>
      </c>
      <c r="NJ8" s="218">
        <v>33</v>
      </c>
      <c r="NK8" s="218">
        <v>66</v>
      </c>
      <c r="NL8" s="218">
        <v>82</v>
      </c>
      <c r="NM8" s="218">
        <v>65</v>
      </c>
      <c r="NN8" s="218">
        <v>16</v>
      </c>
      <c r="NO8" s="218">
        <v>46</v>
      </c>
      <c r="NP8" s="218">
        <v>65</v>
      </c>
      <c r="NQ8" s="218">
        <v>82</v>
      </c>
      <c r="NR8" s="218">
        <v>33</v>
      </c>
      <c r="NS8" s="218">
        <v>49</v>
      </c>
      <c r="NT8" s="218">
        <v>114</v>
      </c>
      <c r="NU8" s="218">
        <v>16</v>
      </c>
      <c r="NV8" s="218">
        <v>131</v>
      </c>
      <c r="NW8" s="214" t="s">
        <v>1396</v>
      </c>
      <c r="NX8" s="218">
        <v>0</v>
      </c>
      <c r="NY8" s="218">
        <v>0</v>
      </c>
      <c r="NZ8" s="218">
        <v>40</v>
      </c>
      <c r="OA8" s="218">
        <v>40</v>
      </c>
      <c r="OB8" s="218">
        <v>60</v>
      </c>
      <c r="OC8" s="218">
        <v>60</v>
      </c>
      <c r="OD8" s="218">
        <v>80</v>
      </c>
      <c r="OE8" s="218">
        <v>80</v>
      </c>
      <c r="OF8" s="218">
        <v>100</v>
      </c>
      <c r="OG8" s="218">
        <v>100</v>
      </c>
      <c r="OH8" s="218">
        <v>120</v>
      </c>
      <c r="OI8" s="218">
        <v>120</v>
      </c>
      <c r="OJ8" s="218"/>
      <c r="OK8" s="218">
        <v>30</v>
      </c>
      <c r="OL8" s="218">
        <v>40</v>
      </c>
      <c r="OM8" s="218">
        <v>50</v>
      </c>
      <c r="ON8" s="218"/>
      <c r="OO8" s="218"/>
      <c r="OP8" s="218"/>
    </row>
    <row r="9" spans="1:406" s="216" customFormat="1" x14ac:dyDescent="0.25">
      <c r="A9" s="220" t="s">
        <v>212</v>
      </c>
      <c r="B9" s="214" t="s">
        <v>1420</v>
      </c>
      <c r="C9" s="214" t="s">
        <v>1401</v>
      </c>
      <c r="D9" s="214" t="s">
        <v>1401</v>
      </c>
      <c r="E9" s="214" t="s">
        <v>1401</v>
      </c>
      <c r="F9" s="214" t="s">
        <v>1401</v>
      </c>
      <c r="G9" s="214" t="s">
        <v>1410</v>
      </c>
      <c r="H9" s="214" t="s">
        <v>1410</v>
      </c>
      <c r="I9" s="214" t="s">
        <v>1410</v>
      </c>
      <c r="J9" s="214" t="s">
        <v>1410</v>
      </c>
      <c r="K9" s="214" t="s">
        <v>1416</v>
      </c>
      <c r="L9" s="214" t="s">
        <v>1416</v>
      </c>
      <c r="M9" s="214" t="s">
        <v>1416</v>
      </c>
      <c r="N9" s="214" t="s">
        <v>1416</v>
      </c>
      <c r="O9" s="214" t="s">
        <v>1416</v>
      </c>
      <c r="P9" s="214" t="s">
        <v>1416</v>
      </c>
      <c r="Q9" s="214" t="s">
        <v>1416</v>
      </c>
      <c r="R9" s="214" t="s">
        <v>1416</v>
      </c>
      <c r="S9" s="214" t="s">
        <v>1416</v>
      </c>
      <c r="T9" s="214" t="s">
        <v>1411</v>
      </c>
      <c r="U9" s="214" t="s">
        <v>1411</v>
      </c>
      <c r="V9" s="214" t="s">
        <v>1411</v>
      </c>
      <c r="W9" s="214" t="s">
        <v>1411</v>
      </c>
      <c r="X9" s="214" t="s">
        <v>1411</v>
      </c>
      <c r="Y9" s="214" t="s">
        <v>1411</v>
      </c>
      <c r="Z9" s="214" t="s">
        <v>1411</v>
      </c>
      <c r="AA9" s="214" t="s">
        <v>1411</v>
      </c>
      <c r="AB9" s="214" t="s">
        <v>1411</v>
      </c>
      <c r="AC9" s="214" t="s">
        <v>1421</v>
      </c>
      <c r="AD9" s="214" t="s">
        <v>1421</v>
      </c>
      <c r="AE9" s="214" t="s">
        <v>1421</v>
      </c>
      <c r="AF9" s="214" t="s">
        <v>1421</v>
      </c>
      <c r="AG9" s="214" t="s">
        <v>1421</v>
      </c>
      <c r="AH9" s="214" t="s">
        <v>1421</v>
      </c>
      <c r="AI9" s="214" t="s">
        <v>1421</v>
      </c>
      <c r="AJ9" s="214" t="s">
        <v>1421</v>
      </c>
      <c r="AK9" s="214" t="s">
        <v>1421</v>
      </c>
      <c r="AL9" s="214" t="s">
        <v>1422</v>
      </c>
      <c r="AM9" s="214" t="s">
        <v>1422</v>
      </c>
      <c r="AN9" s="214" t="s">
        <v>1422</v>
      </c>
      <c r="AO9" s="214" t="s">
        <v>1422</v>
      </c>
      <c r="AP9" s="214" t="s">
        <v>1422</v>
      </c>
      <c r="AQ9" s="214" t="s">
        <v>1422</v>
      </c>
      <c r="AR9" s="214" t="s">
        <v>1422</v>
      </c>
      <c r="AS9" s="214" t="s">
        <v>1422</v>
      </c>
      <c r="AT9" s="214" t="s">
        <v>1422</v>
      </c>
      <c r="AU9" s="214" t="s">
        <v>1415</v>
      </c>
      <c r="AV9" s="214" t="s">
        <v>1415</v>
      </c>
      <c r="AW9" s="214" t="s">
        <v>1415</v>
      </c>
      <c r="AX9" s="214" t="s">
        <v>1415</v>
      </c>
      <c r="AY9" s="214" t="s">
        <v>1415</v>
      </c>
      <c r="AZ9" s="214" t="s">
        <v>1415</v>
      </c>
      <c r="BA9" s="214" t="s">
        <v>1415</v>
      </c>
      <c r="BB9" s="214" t="s">
        <v>1415</v>
      </c>
      <c r="BC9" s="214" t="s">
        <v>1415</v>
      </c>
      <c r="BD9" s="214" t="s">
        <v>1401</v>
      </c>
      <c r="BE9" s="214" t="s">
        <v>1410</v>
      </c>
      <c r="BF9" s="214" t="s">
        <v>1410</v>
      </c>
      <c r="BG9" s="214" t="s">
        <v>1408</v>
      </c>
      <c r="BH9" s="214" t="s">
        <v>1410</v>
      </c>
      <c r="BI9" s="214" t="s">
        <v>1409</v>
      </c>
      <c r="BJ9" s="214" t="s">
        <v>1416</v>
      </c>
      <c r="BK9" s="214" t="s">
        <v>1412</v>
      </c>
      <c r="BL9" s="214" t="s">
        <v>1413</v>
      </c>
      <c r="BM9" s="214" t="s">
        <v>1401</v>
      </c>
      <c r="BN9" s="214" t="s">
        <v>1423</v>
      </c>
      <c r="BO9" s="214" t="s">
        <v>1424</v>
      </c>
      <c r="BP9" s="214" t="s">
        <v>1412</v>
      </c>
      <c r="BQ9" s="214" t="s">
        <v>1414</v>
      </c>
      <c r="BR9" s="214" t="s">
        <v>1415</v>
      </c>
      <c r="BS9" s="214" t="s">
        <v>1425</v>
      </c>
      <c r="BT9" s="214" t="s">
        <v>1401</v>
      </c>
      <c r="BU9" s="214" t="s">
        <v>1408</v>
      </c>
      <c r="BV9" s="214" t="s">
        <v>1416</v>
      </c>
      <c r="BW9" s="214" t="s">
        <v>1409</v>
      </c>
      <c r="BX9" s="214" t="s">
        <v>1412</v>
      </c>
      <c r="BY9" s="214" t="s">
        <v>1413</v>
      </c>
      <c r="BZ9" s="214" t="s">
        <v>1401</v>
      </c>
      <c r="CA9" s="214" t="s">
        <v>1408</v>
      </c>
      <c r="CB9" s="214" t="s">
        <v>1409</v>
      </c>
      <c r="CC9" s="221" t="s">
        <v>1416</v>
      </c>
      <c r="CD9" s="221" t="s">
        <v>1411</v>
      </c>
      <c r="CE9" s="214" t="s">
        <v>1409</v>
      </c>
      <c r="CF9" s="214" t="s">
        <v>1412</v>
      </c>
      <c r="CG9" s="214" t="s">
        <v>1412</v>
      </c>
      <c r="CH9" s="214" t="s">
        <v>1413</v>
      </c>
      <c r="CI9" s="214" t="s">
        <v>1413</v>
      </c>
      <c r="CJ9" s="214" t="s">
        <v>1414</v>
      </c>
      <c r="CK9" s="214" t="s">
        <v>1410</v>
      </c>
      <c r="CL9" s="214" t="s">
        <v>1408</v>
      </c>
      <c r="CM9" s="214" t="s">
        <v>1426</v>
      </c>
      <c r="CN9" s="214" t="s">
        <v>1426</v>
      </c>
      <c r="CO9" s="214" t="s">
        <v>1408</v>
      </c>
      <c r="CP9" s="214" t="s">
        <v>1416</v>
      </c>
      <c r="CQ9" s="214" t="s">
        <v>1427</v>
      </c>
      <c r="CR9" s="214" t="s">
        <v>1427</v>
      </c>
      <c r="CS9" s="214" t="s">
        <v>1416</v>
      </c>
      <c r="CT9" s="214" t="s">
        <v>1409</v>
      </c>
      <c r="CU9" s="214" t="s">
        <v>1428</v>
      </c>
      <c r="CV9" s="214" t="s">
        <v>1428</v>
      </c>
      <c r="CW9" s="214" t="s">
        <v>1409</v>
      </c>
      <c r="CX9" s="214" t="s">
        <v>1412</v>
      </c>
      <c r="CY9" s="214" t="s">
        <v>1429</v>
      </c>
      <c r="CZ9" s="214" t="s">
        <v>1429</v>
      </c>
      <c r="DA9" s="214" t="s">
        <v>1412</v>
      </c>
      <c r="DB9" s="214" t="s">
        <v>1408</v>
      </c>
      <c r="DC9" s="214" t="s">
        <v>1409</v>
      </c>
      <c r="DD9" s="214" t="s">
        <v>1412</v>
      </c>
      <c r="DE9" s="214" t="s">
        <v>1409</v>
      </c>
      <c r="DF9" s="214" t="s">
        <v>1409</v>
      </c>
      <c r="DG9" s="214" t="s">
        <v>1412</v>
      </c>
      <c r="DH9" s="214" t="s">
        <v>1412</v>
      </c>
      <c r="DI9" s="214" t="s">
        <v>1408</v>
      </c>
      <c r="DJ9" s="214" t="s">
        <v>1408</v>
      </c>
      <c r="DK9" s="214" t="s">
        <v>1409</v>
      </c>
      <c r="DL9" s="214" t="s">
        <v>1412</v>
      </c>
      <c r="DM9" s="214" t="s">
        <v>1413</v>
      </c>
      <c r="DN9" s="214" t="s">
        <v>1412</v>
      </c>
      <c r="DO9" s="214" t="s">
        <v>1412</v>
      </c>
      <c r="DP9" s="214" t="s">
        <v>1413</v>
      </c>
      <c r="DQ9" s="214" t="s">
        <v>1413</v>
      </c>
      <c r="DR9" s="214" t="s">
        <v>1409</v>
      </c>
      <c r="DS9" s="214" t="s">
        <v>1409</v>
      </c>
      <c r="DT9" s="214" t="s">
        <v>1413</v>
      </c>
      <c r="DU9" s="214" t="s">
        <v>1414</v>
      </c>
      <c r="DV9" s="214" t="s">
        <v>1415</v>
      </c>
      <c r="DW9" s="214" t="s">
        <v>1414</v>
      </c>
      <c r="DX9" s="214" t="s">
        <v>1414</v>
      </c>
      <c r="DY9" s="214" t="s">
        <v>1415</v>
      </c>
      <c r="DZ9" s="214" t="s">
        <v>1415</v>
      </c>
      <c r="EA9" s="214" t="s">
        <v>1413</v>
      </c>
      <c r="EB9" s="214" t="s">
        <v>1413</v>
      </c>
      <c r="EC9" s="214" t="s">
        <v>1414</v>
      </c>
      <c r="ED9" s="214" t="s">
        <v>1415</v>
      </c>
      <c r="EE9" s="214" t="s">
        <v>1417</v>
      </c>
      <c r="EF9" s="214" t="s">
        <v>1415</v>
      </c>
      <c r="EG9" s="214" t="s">
        <v>1415</v>
      </c>
      <c r="EH9" s="214" t="s">
        <v>1417</v>
      </c>
      <c r="EI9" s="214" t="s">
        <v>1417</v>
      </c>
      <c r="EJ9" s="214" t="s">
        <v>1414</v>
      </c>
      <c r="EK9" s="214" t="s">
        <v>1414</v>
      </c>
      <c r="EL9" s="214" t="s">
        <v>1415</v>
      </c>
      <c r="EM9" s="214" t="s">
        <v>1417</v>
      </c>
      <c r="EN9" s="214" t="s">
        <v>1425</v>
      </c>
      <c r="EO9" s="214" t="s">
        <v>1417</v>
      </c>
      <c r="EP9" s="214" t="s">
        <v>1417</v>
      </c>
      <c r="EQ9" s="214" t="s">
        <v>1425</v>
      </c>
      <c r="ER9" s="214" t="s">
        <v>1425</v>
      </c>
      <c r="ES9" s="214" t="s">
        <v>1415</v>
      </c>
      <c r="ET9" s="214" t="s">
        <v>1415</v>
      </c>
      <c r="EU9" s="214" t="s">
        <v>1420</v>
      </c>
      <c r="EV9" s="214" t="s">
        <v>1420</v>
      </c>
      <c r="EW9" s="214" t="s">
        <v>1420</v>
      </c>
      <c r="EX9" s="214" t="s">
        <v>1420</v>
      </c>
      <c r="EY9" s="214" t="s">
        <v>1401</v>
      </c>
      <c r="EZ9" s="214" t="s">
        <v>1401</v>
      </c>
      <c r="FA9" s="214" t="s">
        <v>1401</v>
      </c>
      <c r="FB9" s="214" t="s">
        <v>1401</v>
      </c>
      <c r="FC9" s="214" t="s">
        <v>1430</v>
      </c>
      <c r="FD9" s="214" t="s">
        <v>1401</v>
      </c>
      <c r="FE9" s="214" t="s">
        <v>1401</v>
      </c>
      <c r="FF9" s="214" t="s">
        <v>1430</v>
      </c>
      <c r="FG9" s="214" t="s">
        <v>1430</v>
      </c>
      <c r="FH9" s="214" t="s">
        <v>1430</v>
      </c>
      <c r="FI9" s="214" t="s">
        <v>1401</v>
      </c>
      <c r="FJ9" s="214" t="s">
        <v>1410</v>
      </c>
      <c r="FK9" s="214" t="s">
        <v>1431</v>
      </c>
      <c r="FL9" s="214" t="s">
        <v>1410</v>
      </c>
      <c r="FM9" s="214" t="s">
        <v>1410</v>
      </c>
      <c r="FN9" s="214" t="s">
        <v>1431</v>
      </c>
      <c r="FO9" s="214" t="s">
        <v>1431</v>
      </c>
      <c r="FP9" s="214" t="s">
        <v>1431</v>
      </c>
      <c r="FQ9" s="214" t="s">
        <v>1410</v>
      </c>
      <c r="FR9" s="214" t="s">
        <v>1408</v>
      </c>
      <c r="FS9" s="214" t="s">
        <v>1426</v>
      </c>
      <c r="FT9" s="214" t="s">
        <v>1408</v>
      </c>
      <c r="FU9" s="214" t="s">
        <v>1408</v>
      </c>
      <c r="FV9" s="214" t="s">
        <v>1426</v>
      </c>
      <c r="FW9" s="214" t="s">
        <v>1426</v>
      </c>
      <c r="FX9" s="214" t="s">
        <v>1426</v>
      </c>
      <c r="FY9" s="214" t="s">
        <v>1408</v>
      </c>
      <c r="FZ9" s="214" t="s">
        <v>1409</v>
      </c>
      <c r="GA9" s="214" t="s">
        <v>1428</v>
      </c>
      <c r="GB9" s="214" t="s">
        <v>1409</v>
      </c>
      <c r="GC9" s="214" t="s">
        <v>1409</v>
      </c>
      <c r="GD9" s="214" t="s">
        <v>1428</v>
      </c>
      <c r="GE9" s="214" t="s">
        <v>1428</v>
      </c>
      <c r="GF9" s="214" t="s">
        <v>1428</v>
      </c>
      <c r="GG9" s="214" t="s">
        <v>1409</v>
      </c>
      <c r="GH9" s="214" t="s">
        <v>1413</v>
      </c>
      <c r="GI9" s="214" t="s">
        <v>1432</v>
      </c>
      <c r="GJ9" s="214" t="s">
        <v>1413</v>
      </c>
      <c r="GK9" s="214" t="s">
        <v>1413</v>
      </c>
      <c r="GL9" s="214" t="s">
        <v>1432</v>
      </c>
      <c r="GM9" s="214" t="s">
        <v>1432</v>
      </c>
      <c r="GN9" s="214" t="s">
        <v>1432</v>
      </c>
      <c r="GO9" s="214" t="s">
        <v>1413</v>
      </c>
      <c r="GP9" s="214" t="s">
        <v>1409</v>
      </c>
      <c r="GQ9" s="214" t="s">
        <v>1409</v>
      </c>
      <c r="GR9" s="214" t="s">
        <v>1412</v>
      </c>
      <c r="GS9" s="214" t="s">
        <v>1412</v>
      </c>
      <c r="GT9" s="214" t="s">
        <v>1413</v>
      </c>
      <c r="GU9" s="214" t="s">
        <v>1413</v>
      </c>
      <c r="GV9" s="214" t="s">
        <v>1415</v>
      </c>
      <c r="GW9" s="214" t="s">
        <v>1415</v>
      </c>
      <c r="GX9" s="214" t="s">
        <v>1425</v>
      </c>
      <c r="GY9" s="214" t="s">
        <v>1425</v>
      </c>
      <c r="GZ9" s="214" t="s">
        <v>1401</v>
      </c>
      <c r="HA9" s="214" t="s">
        <v>1408</v>
      </c>
      <c r="HB9" s="214" t="s">
        <v>1409</v>
      </c>
      <c r="HC9" s="214" t="s">
        <v>1412</v>
      </c>
      <c r="HD9" s="214" t="s">
        <v>1401</v>
      </c>
      <c r="HE9" s="214" t="s">
        <v>1401</v>
      </c>
      <c r="HF9" s="214" t="s">
        <v>1401</v>
      </c>
      <c r="HG9" s="214" t="s">
        <v>1408</v>
      </c>
      <c r="HH9" s="214" t="s">
        <v>1408</v>
      </c>
      <c r="HI9" s="214" t="s">
        <v>1408</v>
      </c>
      <c r="HJ9" s="214" t="s">
        <v>1416</v>
      </c>
      <c r="HK9" s="214" t="s">
        <v>1416</v>
      </c>
      <c r="HL9" s="214" t="s">
        <v>1416</v>
      </c>
      <c r="HM9" s="214" t="s">
        <v>1409</v>
      </c>
      <c r="HN9" s="214" t="s">
        <v>1409</v>
      </c>
      <c r="HO9" s="214" t="s">
        <v>1409</v>
      </c>
      <c r="HP9" s="214" t="s">
        <v>1411</v>
      </c>
      <c r="HQ9" s="214" t="s">
        <v>1411</v>
      </c>
      <c r="HR9" s="214" t="s">
        <v>1411</v>
      </c>
      <c r="HS9" s="214" t="s">
        <v>1412</v>
      </c>
      <c r="HT9" s="214" t="s">
        <v>1412</v>
      </c>
      <c r="HU9" s="214" t="s">
        <v>1412</v>
      </c>
      <c r="HV9" s="214" t="s">
        <v>1401</v>
      </c>
      <c r="HW9" s="214" t="s">
        <v>1401</v>
      </c>
      <c r="HX9" s="214" t="s">
        <v>1401</v>
      </c>
      <c r="HY9" s="214" t="s">
        <v>1401</v>
      </c>
      <c r="HZ9" s="214" t="s">
        <v>1423</v>
      </c>
      <c r="IA9" s="214" t="s">
        <v>1423</v>
      </c>
      <c r="IB9" s="214" t="s">
        <v>1423</v>
      </c>
      <c r="IC9" s="214" t="s">
        <v>1423</v>
      </c>
      <c r="ID9" s="214" t="s">
        <v>1433</v>
      </c>
      <c r="IE9" s="214" t="s">
        <v>1433</v>
      </c>
      <c r="IF9" s="214" t="s">
        <v>1433</v>
      </c>
      <c r="IG9" s="214" t="s">
        <v>1433</v>
      </c>
      <c r="IH9" s="214" t="s">
        <v>1409</v>
      </c>
      <c r="II9" s="214" t="s">
        <v>1409</v>
      </c>
      <c r="IJ9" s="214" t="s">
        <v>1409</v>
      </c>
      <c r="IK9" s="214" t="s">
        <v>1409</v>
      </c>
      <c r="IL9" s="214" t="s">
        <v>1412</v>
      </c>
      <c r="IM9" s="214" t="s">
        <v>1412</v>
      </c>
      <c r="IN9" s="214" t="s">
        <v>1412</v>
      </c>
      <c r="IO9" s="214" t="s">
        <v>1412</v>
      </c>
      <c r="IP9" s="214" t="s">
        <v>1401</v>
      </c>
      <c r="IQ9" s="214" t="s">
        <v>1410</v>
      </c>
      <c r="IR9" s="214" t="s">
        <v>1408</v>
      </c>
      <c r="IS9" s="214" t="s">
        <v>1409</v>
      </c>
      <c r="IT9" s="214" t="s">
        <v>1401</v>
      </c>
      <c r="IU9" s="214" t="s">
        <v>1401</v>
      </c>
      <c r="IV9" s="214" t="s">
        <v>1410</v>
      </c>
      <c r="IW9" s="214" t="s">
        <v>1408</v>
      </c>
      <c r="IX9" s="214" t="s">
        <v>1416</v>
      </c>
      <c r="IY9" s="214" t="s">
        <v>1409</v>
      </c>
      <c r="IZ9" s="214" t="s">
        <v>1411</v>
      </c>
      <c r="JA9" s="214" t="s">
        <v>1420</v>
      </c>
      <c r="JB9" s="214" t="s">
        <v>1401</v>
      </c>
      <c r="JC9" s="214" t="s">
        <v>1401</v>
      </c>
      <c r="JD9" s="214" t="s">
        <v>1401</v>
      </c>
      <c r="JE9" s="214" t="s">
        <v>1401</v>
      </c>
      <c r="JF9" s="214" t="s">
        <v>1401</v>
      </c>
      <c r="JG9" s="214" t="s">
        <v>1401</v>
      </c>
      <c r="JH9" s="214" t="s">
        <v>1401</v>
      </c>
      <c r="JI9" s="214" t="s">
        <v>1401</v>
      </c>
      <c r="JJ9" s="214" t="s">
        <v>1401</v>
      </c>
      <c r="JK9" s="214" t="s">
        <v>1401</v>
      </c>
      <c r="JL9" s="214" t="s">
        <v>1410</v>
      </c>
      <c r="JM9" s="214" t="s">
        <v>1410</v>
      </c>
      <c r="JN9" s="214" t="s">
        <v>1410</v>
      </c>
      <c r="JO9" s="214" t="s">
        <v>1410</v>
      </c>
      <c r="JP9" s="214" t="s">
        <v>1408</v>
      </c>
      <c r="JQ9" s="214" t="s">
        <v>1408</v>
      </c>
      <c r="JR9" s="214" t="s">
        <v>1408</v>
      </c>
      <c r="JS9" s="214" t="s">
        <v>1408</v>
      </c>
      <c r="JT9" s="214" t="s">
        <v>1409</v>
      </c>
      <c r="JU9" s="214" t="s">
        <v>1409</v>
      </c>
      <c r="JV9" s="214" t="s">
        <v>1409</v>
      </c>
      <c r="JW9" s="214" t="s">
        <v>1409</v>
      </c>
      <c r="JX9" s="214" t="s">
        <v>1420</v>
      </c>
      <c r="JY9" s="214" t="s">
        <v>1420</v>
      </c>
      <c r="JZ9" s="214" t="s">
        <v>1420</v>
      </c>
      <c r="KA9" s="214" t="s">
        <v>1420</v>
      </c>
      <c r="KB9" s="214" t="s">
        <v>1420</v>
      </c>
      <c r="KC9" s="214" t="s">
        <v>1420</v>
      </c>
      <c r="KD9" s="214" t="s">
        <v>1420</v>
      </c>
      <c r="KE9" s="214" t="s">
        <v>1401</v>
      </c>
      <c r="KF9" s="214" t="s">
        <v>1401</v>
      </c>
      <c r="KG9" s="214" t="s">
        <v>1410</v>
      </c>
      <c r="KH9" s="214" t="s">
        <v>1408</v>
      </c>
      <c r="KI9" s="214" t="s">
        <v>1416</v>
      </c>
      <c r="KJ9" s="214" t="s">
        <v>1409</v>
      </c>
      <c r="KK9" s="214">
        <v>1</v>
      </c>
      <c r="KL9" s="214">
        <v>1.5</v>
      </c>
      <c r="KM9" s="214">
        <v>2</v>
      </c>
      <c r="KN9" s="214">
        <v>2.5</v>
      </c>
      <c r="KO9" s="214" t="s">
        <v>1401</v>
      </c>
      <c r="KP9" s="214" t="s">
        <v>1410</v>
      </c>
      <c r="KQ9" s="214" t="s">
        <v>1408</v>
      </c>
      <c r="KR9" s="214" t="s">
        <v>1409</v>
      </c>
      <c r="KS9" s="214" t="s">
        <v>1401</v>
      </c>
      <c r="KT9" s="214" t="s">
        <v>1410</v>
      </c>
      <c r="KU9" s="214" t="s">
        <v>1408</v>
      </c>
      <c r="KV9" s="214" t="s">
        <v>1409</v>
      </c>
      <c r="KW9" s="214" t="s">
        <v>1412</v>
      </c>
      <c r="KX9" s="214" t="s">
        <v>1413</v>
      </c>
      <c r="KY9" s="214" t="s">
        <v>1414</v>
      </c>
      <c r="KZ9" s="214" t="s">
        <v>1415</v>
      </c>
      <c r="LA9" s="214" t="s">
        <v>1410</v>
      </c>
      <c r="LB9" s="214" t="s">
        <v>1408</v>
      </c>
      <c r="LC9" s="214" t="s">
        <v>1409</v>
      </c>
      <c r="LD9" s="214" t="s">
        <v>1412</v>
      </c>
      <c r="LE9" s="214" t="s">
        <v>1413</v>
      </c>
      <c r="LF9" s="214" t="s">
        <v>1410</v>
      </c>
      <c r="LG9" s="214" t="s">
        <v>1411</v>
      </c>
      <c r="LH9" s="214" t="s">
        <v>1413</v>
      </c>
      <c r="LI9" s="214" t="s">
        <v>1410</v>
      </c>
      <c r="LJ9" s="214" t="s">
        <v>1412</v>
      </c>
      <c r="LK9" s="214" t="s">
        <v>1413</v>
      </c>
      <c r="LL9" s="214" t="s">
        <v>1415</v>
      </c>
      <c r="LM9" s="214" t="s">
        <v>1434</v>
      </c>
      <c r="LN9" s="214" t="s">
        <v>1435</v>
      </c>
      <c r="LO9" s="214" t="s">
        <v>1436</v>
      </c>
      <c r="LP9" s="214" t="s">
        <v>1437</v>
      </c>
      <c r="LQ9" s="214" t="s">
        <v>1434</v>
      </c>
      <c r="LR9" s="214" t="s">
        <v>1435</v>
      </c>
      <c r="LS9" s="214" t="s">
        <v>1436</v>
      </c>
      <c r="LT9" s="214" t="s">
        <v>1437</v>
      </c>
      <c r="LU9" s="214" t="s">
        <v>1409</v>
      </c>
      <c r="LV9" s="214" t="s">
        <v>1412</v>
      </c>
      <c r="LW9" s="214" t="s">
        <v>1413</v>
      </c>
      <c r="LX9" s="214" t="s">
        <v>1438</v>
      </c>
      <c r="LY9" s="214" t="s">
        <v>1414</v>
      </c>
      <c r="LZ9" s="214" t="s">
        <v>1422</v>
      </c>
      <c r="MA9" s="214" t="s">
        <v>1415</v>
      </c>
      <c r="MB9" s="214" t="s">
        <v>1439</v>
      </c>
      <c r="MC9" s="214" t="s">
        <v>1417</v>
      </c>
      <c r="MD9" s="214" t="s">
        <v>1440</v>
      </c>
      <c r="ME9" s="214" t="s">
        <v>1437</v>
      </c>
      <c r="MF9" s="214" t="s">
        <v>1441</v>
      </c>
      <c r="MG9" s="214" t="s">
        <v>1442</v>
      </c>
      <c r="MH9" s="214" t="s">
        <v>1443</v>
      </c>
      <c r="MI9" s="214" t="s">
        <v>1444</v>
      </c>
      <c r="MJ9" s="214" t="s">
        <v>1401</v>
      </c>
      <c r="MK9" s="214" t="s">
        <v>1410</v>
      </c>
      <c r="ML9" s="214" t="s">
        <v>1401</v>
      </c>
      <c r="MM9" s="214" t="s">
        <v>1408</v>
      </c>
      <c r="MN9" s="214" t="s">
        <v>1442</v>
      </c>
      <c r="MO9" s="214" t="s">
        <v>1443</v>
      </c>
      <c r="MP9" s="214" t="s">
        <v>1444</v>
      </c>
      <c r="MQ9" s="214" t="s">
        <v>1401</v>
      </c>
      <c r="MR9" s="214" t="s">
        <v>1410</v>
      </c>
      <c r="MS9" s="214" t="s">
        <v>1433</v>
      </c>
      <c r="MT9" s="214" t="s">
        <v>1445</v>
      </c>
      <c r="MU9" s="214" t="s">
        <v>1446</v>
      </c>
      <c r="MV9" s="214" t="s">
        <v>1447</v>
      </c>
      <c r="MW9" s="214" t="s">
        <v>1448</v>
      </c>
      <c r="MX9" s="214" t="s">
        <v>1443</v>
      </c>
      <c r="MY9" s="214" t="s">
        <v>1444</v>
      </c>
      <c r="MZ9" s="214" t="s">
        <v>1401</v>
      </c>
      <c r="NA9" s="214" t="s">
        <v>1410</v>
      </c>
      <c r="NB9" s="214" t="s">
        <v>1408</v>
      </c>
      <c r="NC9" s="214" t="s">
        <v>1423</v>
      </c>
      <c r="ND9" s="214" t="s">
        <v>1449</v>
      </c>
      <c r="NE9" s="214" t="s">
        <v>1405</v>
      </c>
      <c r="NF9" s="214" t="s">
        <v>1450</v>
      </c>
      <c r="NG9" s="214" t="s">
        <v>1451</v>
      </c>
      <c r="NH9" s="214" t="s">
        <v>1433</v>
      </c>
      <c r="NI9" s="214" t="s">
        <v>1443</v>
      </c>
      <c r="NJ9" s="214" t="s">
        <v>1408</v>
      </c>
      <c r="NK9" s="214" t="s">
        <v>1412</v>
      </c>
      <c r="NL9" s="214" t="s">
        <v>1414</v>
      </c>
      <c r="NM9" s="214" t="s">
        <v>1434</v>
      </c>
      <c r="NN9" s="214" t="s">
        <v>1401</v>
      </c>
      <c r="NO9" s="214" t="s">
        <v>1409</v>
      </c>
      <c r="NP9" s="214" t="s">
        <v>1413</v>
      </c>
      <c r="NQ9" s="214" t="s">
        <v>1435</v>
      </c>
      <c r="NR9" s="214" t="s">
        <v>1401</v>
      </c>
      <c r="NS9" s="214" t="s">
        <v>1409</v>
      </c>
      <c r="NT9" s="214" t="s">
        <v>1436</v>
      </c>
      <c r="NU9" s="214" t="s">
        <v>1413</v>
      </c>
      <c r="NV9" s="214" t="s">
        <v>1437</v>
      </c>
      <c r="NW9" s="214" t="s">
        <v>1452</v>
      </c>
      <c r="NX9" s="214" t="s">
        <v>1410</v>
      </c>
      <c r="NY9" s="214" t="s">
        <v>1410</v>
      </c>
      <c r="NZ9" s="214" t="s">
        <v>1409</v>
      </c>
      <c r="OA9" s="214" t="s">
        <v>1409</v>
      </c>
      <c r="OB9" s="214" t="s">
        <v>1412</v>
      </c>
      <c r="OC9" s="214" t="s">
        <v>1412</v>
      </c>
      <c r="OD9" s="214" t="s">
        <v>1413</v>
      </c>
      <c r="OE9" s="214" t="s">
        <v>1413</v>
      </c>
      <c r="OF9" s="214" t="s">
        <v>1415</v>
      </c>
      <c r="OG9" s="214" t="s">
        <v>1415</v>
      </c>
      <c r="OH9" s="214" t="s">
        <v>1425</v>
      </c>
      <c r="OI9" s="214" t="s">
        <v>1425</v>
      </c>
      <c r="OJ9" s="214"/>
      <c r="OK9" s="214"/>
      <c r="OL9" s="214"/>
      <c r="OM9" s="214"/>
      <c r="ON9" s="214" t="s">
        <v>1443</v>
      </c>
      <c r="OO9" s="214" t="s">
        <v>1401</v>
      </c>
      <c r="OP9" s="214" t="s">
        <v>1409</v>
      </c>
    </row>
    <row r="10" spans="1:406" s="216" customFormat="1" x14ac:dyDescent="0.25">
      <c r="A10" s="220" t="s">
        <v>1453</v>
      </c>
      <c r="B10" s="214" t="s">
        <v>1401</v>
      </c>
      <c r="C10" s="214" t="s">
        <v>1401</v>
      </c>
      <c r="D10" s="214" t="s">
        <v>1401</v>
      </c>
      <c r="E10" s="214" t="s">
        <v>1401</v>
      </c>
      <c r="F10" s="214" t="s">
        <v>1401</v>
      </c>
      <c r="G10" s="214" t="s">
        <v>1401</v>
      </c>
      <c r="H10" s="214" t="s">
        <v>1401</v>
      </c>
      <c r="I10" s="214" t="s">
        <v>1401</v>
      </c>
      <c r="J10" s="214" t="s">
        <v>1401</v>
      </c>
      <c r="K10" s="214" t="s">
        <v>1401</v>
      </c>
      <c r="L10" s="214" t="s">
        <v>1401</v>
      </c>
      <c r="M10" s="214" t="s">
        <v>1401</v>
      </c>
      <c r="N10" s="214" t="s">
        <v>1401</v>
      </c>
      <c r="O10" s="214" t="s">
        <v>1401</v>
      </c>
      <c r="P10" s="214" t="s">
        <v>1401</v>
      </c>
      <c r="Q10" s="214" t="s">
        <v>1401</v>
      </c>
      <c r="R10" s="214" t="s">
        <v>1401</v>
      </c>
      <c r="S10" s="214" t="s">
        <v>1401</v>
      </c>
      <c r="T10" s="214" t="s">
        <v>1401</v>
      </c>
      <c r="U10" s="214" t="s">
        <v>1401</v>
      </c>
      <c r="V10" s="214" t="s">
        <v>1401</v>
      </c>
      <c r="W10" s="214" t="s">
        <v>1401</v>
      </c>
      <c r="X10" s="214" t="s">
        <v>1401</v>
      </c>
      <c r="Y10" s="214" t="s">
        <v>1401</v>
      </c>
      <c r="Z10" s="214" t="s">
        <v>1401</v>
      </c>
      <c r="AA10" s="214" t="s">
        <v>1401</v>
      </c>
      <c r="AB10" s="214" t="s">
        <v>1401</v>
      </c>
      <c r="AC10" s="214" t="s">
        <v>1401</v>
      </c>
      <c r="AD10" s="214" t="s">
        <v>1401</v>
      </c>
      <c r="AE10" s="214" t="s">
        <v>1401</v>
      </c>
      <c r="AF10" s="214" t="s">
        <v>1401</v>
      </c>
      <c r="AG10" s="214" t="s">
        <v>1401</v>
      </c>
      <c r="AH10" s="214" t="s">
        <v>1401</v>
      </c>
      <c r="AI10" s="214" t="s">
        <v>1401</v>
      </c>
      <c r="AJ10" s="214" t="s">
        <v>1401</v>
      </c>
      <c r="AK10" s="214" t="s">
        <v>1401</v>
      </c>
      <c r="AL10" s="214" t="s">
        <v>1401</v>
      </c>
      <c r="AM10" s="214" t="s">
        <v>1401</v>
      </c>
      <c r="AN10" s="214" t="s">
        <v>1401</v>
      </c>
      <c r="AO10" s="214" t="s">
        <v>1401</v>
      </c>
      <c r="AP10" s="214" t="s">
        <v>1401</v>
      </c>
      <c r="AQ10" s="214" t="s">
        <v>1401</v>
      </c>
      <c r="AR10" s="214" t="s">
        <v>1401</v>
      </c>
      <c r="AS10" s="214" t="s">
        <v>1401</v>
      </c>
      <c r="AT10" s="214" t="s">
        <v>1401</v>
      </c>
      <c r="AU10" s="214" t="s">
        <v>1401</v>
      </c>
      <c r="AV10" s="214" t="s">
        <v>1401</v>
      </c>
      <c r="AW10" s="214" t="s">
        <v>1401</v>
      </c>
      <c r="AX10" s="214" t="s">
        <v>1401</v>
      </c>
      <c r="AY10" s="214" t="s">
        <v>1401</v>
      </c>
      <c r="AZ10" s="214" t="s">
        <v>1401</v>
      </c>
      <c r="BA10" s="214" t="s">
        <v>1401</v>
      </c>
      <c r="BB10" s="214" t="s">
        <v>1401</v>
      </c>
      <c r="BC10" s="214" t="s">
        <v>1401</v>
      </c>
      <c r="BD10" s="214" t="s">
        <v>1401</v>
      </c>
      <c r="BE10" s="214" t="s">
        <v>1401</v>
      </c>
      <c r="BF10" s="214" t="s">
        <v>1401</v>
      </c>
      <c r="BG10" s="214" t="s">
        <v>1401</v>
      </c>
      <c r="BH10" s="214" t="s">
        <v>1401</v>
      </c>
      <c r="BI10" s="214" t="s">
        <v>1401</v>
      </c>
      <c r="BJ10" s="214" t="s">
        <v>1401</v>
      </c>
      <c r="BK10" s="214" t="s">
        <v>1401</v>
      </c>
      <c r="BL10" s="214" t="s">
        <v>1401</v>
      </c>
      <c r="BM10" s="214" t="s">
        <v>1401</v>
      </c>
      <c r="BN10" s="214" t="s">
        <v>1423</v>
      </c>
      <c r="BO10" s="214" t="s">
        <v>1424</v>
      </c>
      <c r="BP10" s="214" t="s">
        <v>1412</v>
      </c>
      <c r="BQ10" s="214" t="s">
        <v>1414</v>
      </c>
      <c r="BR10" s="214" t="s">
        <v>1415</v>
      </c>
      <c r="BS10" s="214" t="s">
        <v>1425</v>
      </c>
      <c r="BT10" s="214" t="s">
        <v>1401</v>
      </c>
      <c r="BU10" s="214" t="s">
        <v>1408</v>
      </c>
      <c r="BV10" s="214" t="s">
        <v>1409</v>
      </c>
      <c r="BW10" s="214" t="s">
        <v>1412</v>
      </c>
      <c r="BX10" s="214" t="s">
        <v>1413</v>
      </c>
      <c r="BY10" s="214" t="s">
        <v>1415</v>
      </c>
      <c r="BZ10" s="214" t="s">
        <v>1401</v>
      </c>
      <c r="CA10" s="214" t="s">
        <v>1408</v>
      </c>
      <c r="CB10" s="214" t="s">
        <v>1409</v>
      </c>
      <c r="CC10" s="214" t="s">
        <v>1416</v>
      </c>
      <c r="CD10" s="214" t="s">
        <v>1411</v>
      </c>
      <c r="CE10" s="214" t="s">
        <v>1409</v>
      </c>
      <c r="CF10" s="214" t="s">
        <v>1412</v>
      </c>
      <c r="CG10" s="214" t="s">
        <v>1412</v>
      </c>
      <c r="CH10" s="214" t="s">
        <v>1413</v>
      </c>
      <c r="CI10" s="214" t="s">
        <v>1413</v>
      </c>
      <c r="CJ10" s="214" t="s">
        <v>1414</v>
      </c>
      <c r="CK10" s="214" t="s">
        <v>1401</v>
      </c>
      <c r="CL10" s="214" t="s">
        <v>1401</v>
      </c>
      <c r="CM10" s="214" t="s">
        <v>1401</v>
      </c>
      <c r="CN10" s="214" t="s">
        <v>1401</v>
      </c>
      <c r="CO10" s="214" t="s">
        <v>1401</v>
      </c>
      <c r="CP10" s="214" t="s">
        <v>1401</v>
      </c>
      <c r="CQ10" s="214" t="s">
        <v>1401</v>
      </c>
      <c r="CR10" s="214" t="s">
        <v>1401</v>
      </c>
      <c r="CS10" s="214" t="s">
        <v>1401</v>
      </c>
      <c r="CT10" s="214" t="s">
        <v>1401</v>
      </c>
      <c r="CU10" s="214" t="s">
        <v>1401</v>
      </c>
      <c r="CV10" s="214" t="s">
        <v>1401</v>
      </c>
      <c r="CW10" s="214" t="s">
        <v>1401</v>
      </c>
      <c r="CX10" s="214" t="s">
        <v>1401</v>
      </c>
      <c r="CY10" s="214" t="s">
        <v>1401</v>
      </c>
      <c r="CZ10" s="214" t="s">
        <v>1401</v>
      </c>
      <c r="DA10" s="214" t="s">
        <v>1401</v>
      </c>
      <c r="DB10" s="214" t="s">
        <v>1408</v>
      </c>
      <c r="DC10" s="214" t="s">
        <v>1409</v>
      </c>
      <c r="DD10" s="214" t="s">
        <v>1412</v>
      </c>
      <c r="DE10" s="214" t="s">
        <v>1409</v>
      </c>
      <c r="DF10" s="214" t="s">
        <v>1409</v>
      </c>
      <c r="DG10" s="214" t="s">
        <v>1412</v>
      </c>
      <c r="DH10" s="214" t="s">
        <v>1412</v>
      </c>
      <c r="DI10" s="214" t="s">
        <v>1408</v>
      </c>
      <c r="DJ10" s="214" t="s">
        <v>1408</v>
      </c>
      <c r="DK10" s="214" t="s">
        <v>1409</v>
      </c>
      <c r="DL10" s="214" t="s">
        <v>1412</v>
      </c>
      <c r="DM10" s="214" t="s">
        <v>1413</v>
      </c>
      <c r="DN10" s="214" t="s">
        <v>1412</v>
      </c>
      <c r="DO10" s="214" t="s">
        <v>1412</v>
      </c>
      <c r="DP10" s="214" t="s">
        <v>1413</v>
      </c>
      <c r="DQ10" s="214" t="s">
        <v>1413</v>
      </c>
      <c r="DR10" s="214" t="s">
        <v>1409</v>
      </c>
      <c r="DS10" s="214" t="s">
        <v>1409</v>
      </c>
      <c r="DT10" s="214" t="s">
        <v>1413</v>
      </c>
      <c r="DU10" s="214" t="s">
        <v>1414</v>
      </c>
      <c r="DV10" s="214" t="s">
        <v>1415</v>
      </c>
      <c r="DW10" s="214" t="s">
        <v>1414</v>
      </c>
      <c r="DX10" s="214" t="s">
        <v>1414</v>
      </c>
      <c r="DY10" s="214" t="s">
        <v>1415</v>
      </c>
      <c r="DZ10" s="214" t="s">
        <v>1415</v>
      </c>
      <c r="EA10" s="214" t="s">
        <v>1413</v>
      </c>
      <c r="EB10" s="214" t="s">
        <v>1413</v>
      </c>
      <c r="EC10" s="214" t="s">
        <v>1414</v>
      </c>
      <c r="ED10" s="214" t="s">
        <v>1415</v>
      </c>
      <c r="EE10" s="214" t="s">
        <v>1417</v>
      </c>
      <c r="EF10" s="214" t="s">
        <v>1415</v>
      </c>
      <c r="EG10" s="214" t="s">
        <v>1415</v>
      </c>
      <c r="EH10" s="214" t="s">
        <v>1417</v>
      </c>
      <c r="EI10" s="214" t="s">
        <v>1417</v>
      </c>
      <c r="EJ10" s="214" t="s">
        <v>1414</v>
      </c>
      <c r="EK10" s="214" t="s">
        <v>1414</v>
      </c>
      <c r="EL10" s="214" t="s">
        <v>1415</v>
      </c>
      <c r="EM10" s="214" t="s">
        <v>1417</v>
      </c>
      <c r="EN10" s="214" t="s">
        <v>1425</v>
      </c>
      <c r="EO10" s="214" t="s">
        <v>1417</v>
      </c>
      <c r="EP10" s="214" t="s">
        <v>1417</v>
      </c>
      <c r="EQ10" s="214" t="s">
        <v>1425</v>
      </c>
      <c r="ER10" s="214" t="s">
        <v>1425</v>
      </c>
      <c r="ES10" s="214" t="s">
        <v>1415</v>
      </c>
      <c r="ET10" s="214" t="s">
        <v>1415</v>
      </c>
      <c r="EU10" s="214" t="s">
        <v>1401</v>
      </c>
      <c r="EV10" s="214" t="s">
        <v>1401</v>
      </c>
      <c r="EW10" s="214" t="s">
        <v>1401</v>
      </c>
      <c r="EX10" s="214" t="s">
        <v>1401</v>
      </c>
      <c r="EY10" s="214" t="s">
        <v>1401</v>
      </c>
      <c r="EZ10" s="214" t="s">
        <v>1401</v>
      </c>
      <c r="FA10" s="214" t="s">
        <v>1401</v>
      </c>
      <c r="FB10" s="214" t="s">
        <v>1401</v>
      </c>
      <c r="FC10" s="214" t="s">
        <v>1401</v>
      </c>
      <c r="FD10" s="214" t="s">
        <v>1401</v>
      </c>
      <c r="FE10" s="214" t="s">
        <v>1401</v>
      </c>
      <c r="FF10" s="214" t="s">
        <v>1401</v>
      </c>
      <c r="FG10" s="214" t="s">
        <v>1401</v>
      </c>
      <c r="FH10" s="214" t="s">
        <v>1401</v>
      </c>
      <c r="FI10" s="214" t="s">
        <v>1401</v>
      </c>
      <c r="FJ10" s="214" t="s">
        <v>1410</v>
      </c>
      <c r="FK10" s="214" t="s">
        <v>1410</v>
      </c>
      <c r="FL10" s="214" t="s">
        <v>1410</v>
      </c>
      <c r="FM10" s="214" t="s">
        <v>1410</v>
      </c>
      <c r="FN10" s="214" t="s">
        <v>1410</v>
      </c>
      <c r="FO10" s="214" t="s">
        <v>1410</v>
      </c>
      <c r="FP10" s="214" t="s">
        <v>1410</v>
      </c>
      <c r="FQ10" s="214" t="s">
        <v>1410</v>
      </c>
      <c r="FR10" s="214" t="s">
        <v>1408</v>
      </c>
      <c r="FS10" s="214" t="s">
        <v>1408</v>
      </c>
      <c r="FT10" s="214" t="s">
        <v>1408</v>
      </c>
      <c r="FU10" s="214" t="s">
        <v>1408</v>
      </c>
      <c r="FV10" s="214" t="s">
        <v>1408</v>
      </c>
      <c r="FW10" s="214" t="s">
        <v>1408</v>
      </c>
      <c r="FX10" s="214" t="s">
        <v>1408</v>
      </c>
      <c r="FY10" s="214" t="s">
        <v>1408</v>
      </c>
      <c r="FZ10" s="214" t="s">
        <v>1409</v>
      </c>
      <c r="GA10" s="214" t="s">
        <v>1409</v>
      </c>
      <c r="GB10" s="214" t="s">
        <v>1409</v>
      </c>
      <c r="GC10" s="214" t="s">
        <v>1409</v>
      </c>
      <c r="GD10" s="214" t="s">
        <v>1409</v>
      </c>
      <c r="GE10" s="214" t="s">
        <v>1409</v>
      </c>
      <c r="GF10" s="214" t="s">
        <v>1409</v>
      </c>
      <c r="GG10" s="214" t="s">
        <v>1409</v>
      </c>
      <c r="GH10" s="214" t="s">
        <v>1413</v>
      </c>
      <c r="GI10" s="214" t="s">
        <v>1413</v>
      </c>
      <c r="GJ10" s="214" t="s">
        <v>1413</v>
      </c>
      <c r="GK10" s="214" t="s">
        <v>1413</v>
      </c>
      <c r="GL10" s="214" t="s">
        <v>1413</v>
      </c>
      <c r="GM10" s="214" t="s">
        <v>1413</v>
      </c>
      <c r="GN10" s="214" t="s">
        <v>1413</v>
      </c>
      <c r="GO10" s="214" t="s">
        <v>1413</v>
      </c>
      <c r="GP10" s="214" t="s">
        <v>1408</v>
      </c>
      <c r="GQ10" s="214" t="s">
        <v>1408</v>
      </c>
      <c r="GR10" s="214" t="s">
        <v>1409</v>
      </c>
      <c r="GS10" s="214" t="s">
        <v>1409</v>
      </c>
      <c r="GT10" s="214" t="s">
        <v>1412</v>
      </c>
      <c r="GU10" s="214" t="s">
        <v>1412</v>
      </c>
      <c r="GV10" s="214" t="s">
        <v>1413</v>
      </c>
      <c r="GW10" s="214" t="s">
        <v>1413</v>
      </c>
      <c r="GX10" s="214" t="s">
        <v>1415</v>
      </c>
      <c r="GY10" s="214" t="s">
        <v>1415</v>
      </c>
      <c r="GZ10" s="214" t="s">
        <v>1401</v>
      </c>
      <c r="HA10" s="214" t="s">
        <v>1408</v>
      </c>
      <c r="HB10" s="214" t="s">
        <v>1409</v>
      </c>
      <c r="HC10" s="214" t="s">
        <v>1412</v>
      </c>
      <c r="HD10" s="214" t="s">
        <v>1401</v>
      </c>
      <c r="HE10" s="214" t="s">
        <v>1401</v>
      </c>
      <c r="HF10" s="214" t="s">
        <v>1401</v>
      </c>
      <c r="HG10" s="214" t="s">
        <v>1408</v>
      </c>
      <c r="HH10" s="214" t="s">
        <v>1408</v>
      </c>
      <c r="HI10" s="214" t="s">
        <v>1408</v>
      </c>
      <c r="HJ10" s="214" t="s">
        <v>1416</v>
      </c>
      <c r="HK10" s="214" t="s">
        <v>1416</v>
      </c>
      <c r="HL10" s="214" t="s">
        <v>1416</v>
      </c>
      <c r="HM10" s="214" t="s">
        <v>1409</v>
      </c>
      <c r="HN10" s="214" t="s">
        <v>1409</v>
      </c>
      <c r="HO10" s="214" t="s">
        <v>1409</v>
      </c>
      <c r="HP10" s="214" t="s">
        <v>1411</v>
      </c>
      <c r="HQ10" s="214" t="s">
        <v>1411</v>
      </c>
      <c r="HR10" s="214" t="s">
        <v>1411</v>
      </c>
      <c r="HS10" s="214" t="s">
        <v>1412</v>
      </c>
      <c r="HT10" s="214" t="s">
        <v>1412</v>
      </c>
      <c r="HU10" s="214" t="s">
        <v>1412</v>
      </c>
      <c r="HV10" s="214" t="s">
        <v>1401</v>
      </c>
      <c r="HW10" s="214" t="s">
        <v>1454</v>
      </c>
      <c r="HX10" s="214" t="s">
        <v>1401</v>
      </c>
      <c r="HY10" s="214" t="s">
        <v>1454</v>
      </c>
      <c r="HZ10" s="214" t="s">
        <v>1401</v>
      </c>
      <c r="IA10" s="214" t="s">
        <v>1454</v>
      </c>
      <c r="IB10" s="214" t="s">
        <v>1401</v>
      </c>
      <c r="IC10" s="214" t="s">
        <v>1454</v>
      </c>
      <c r="ID10" s="214" t="s">
        <v>1401</v>
      </c>
      <c r="IE10" s="214" t="s">
        <v>1454</v>
      </c>
      <c r="IF10" s="214" t="s">
        <v>1401</v>
      </c>
      <c r="IG10" s="214" t="s">
        <v>1454</v>
      </c>
      <c r="IH10" s="214" t="s">
        <v>1401</v>
      </c>
      <c r="II10" s="214" t="s">
        <v>1454</v>
      </c>
      <c r="IJ10" s="214" t="s">
        <v>1401</v>
      </c>
      <c r="IK10" s="214" t="s">
        <v>1454</v>
      </c>
      <c r="IL10" s="214" t="s">
        <v>1401</v>
      </c>
      <c r="IM10" s="214" t="s">
        <v>1454</v>
      </c>
      <c r="IN10" s="214" t="s">
        <v>1401</v>
      </c>
      <c r="IO10" s="214" t="s">
        <v>1454</v>
      </c>
      <c r="IP10" s="214" t="s">
        <v>1408</v>
      </c>
      <c r="IQ10" s="214" t="s">
        <v>1416</v>
      </c>
      <c r="IR10" s="214" t="s">
        <v>1409</v>
      </c>
      <c r="IS10" s="214" t="s">
        <v>1412</v>
      </c>
      <c r="IT10" s="214" t="s">
        <v>1401</v>
      </c>
      <c r="IU10" s="214" t="s">
        <v>1401</v>
      </c>
      <c r="IV10" s="214" t="s">
        <v>1410</v>
      </c>
      <c r="IW10" s="214" t="s">
        <v>1408</v>
      </c>
      <c r="IX10" s="214" t="s">
        <v>1416</v>
      </c>
      <c r="IY10" s="214" t="s">
        <v>1409</v>
      </c>
      <c r="IZ10" s="214" t="s">
        <v>1411</v>
      </c>
      <c r="JA10" s="214" t="s">
        <v>1401</v>
      </c>
      <c r="JB10" s="214" t="s">
        <v>1401</v>
      </c>
      <c r="JC10" s="214" t="s">
        <v>1401</v>
      </c>
      <c r="JD10" s="214" t="s">
        <v>1401</v>
      </c>
      <c r="JE10" s="214" t="s">
        <v>1401</v>
      </c>
      <c r="JF10" s="214" t="s">
        <v>1401</v>
      </c>
      <c r="JG10" s="214" t="s">
        <v>1401</v>
      </c>
      <c r="JH10" s="214" t="s">
        <v>1401</v>
      </c>
      <c r="JI10" s="214" t="s">
        <v>1401</v>
      </c>
      <c r="JJ10" s="214" t="s">
        <v>1401</v>
      </c>
      <c r="JK10" s="214" t="s">
        <v>1401</v>
      </c>
      <c r="JL10" s="214" t="s">
        <v>1410</v>
      </c>
      <c r="JM10" s="214" t="s">
        <v>1410</v>
      </c>
      <c r="JN10" s="214" t="s">
        <v>1410</v>
      </c>
      <c r="JO10" s="214" t="s">
        <v>1410</v>
      </c>
      <c r="JP10" s="214" t="s">
        <v>1408</v>
      </c>
      <c r="JQ10" s="214" t="s">
        <v>1408</v>
      </c>
      <c r="JR10" s="214" t="s">
        <v>1408</v>
      </c>
      <c r="JS10" s="214" t="s">
        <v>1408</v>
      </c>
      <c r="JT10" s="214" t="s">
        <v>1409</v>
      </c>
      <c r="JU10" s="214" t="s">
        <v>1409</v>
      </c>
      <c r="JV10" s="214" t="s">
        <v>1409</v>
      </c>
      <c r="JW10" s="214" t="s">
        <v>1409</v>
      </c>
      <c r="JX10" s="214" t="s">
        <v>1401</v>
      </c>
      <c r="JY10" s="214" t="s">
        <v>1401</v>
      </c>
      <c r="JZ10" s="214" t="s">
        <v>1401</v>
      </c>
      <c r="KA10" s="214" t="s">
        <v>1401</v>
      </c>
      <c r="KB10" s="214" t="s">
        <v>1401</v>
      </c>
      <c r="KC10" s="214" t="s">
        <v>1401</v>
      </c>
      <c r="KD10" s="214" t="s">
        <v>1401</v>
      </c>
      <c r="KE10" s="214" t="s">
        <v>1401</v>
      </c>
      <c r="KF10" s="214" t="s">
        <v>1401</v>
      </c>
      <c r="KG10" s="214" t="s">
        <v>1410</v>
      </c>
      <c r="KH10" s="214" t="s">
        <v>1408</v>
      </c>
      <c r="KI10" s="214" t="s">
        <v>1416</v>
      </c>
      <c r="KJ10" s="214" t="s">
        <v>1409</v>
      </c>
      <c r="KK10" s="214" t="s">
        <v>1455</v>
      </c>
      <c r="KL10" s="214" t="s">
        <v>1456</v>
      </c>
      <c r="KM10" s="214" t="s">
        <v>1457</v>
      </c>
      <c r="KN10" s="214" t="s">
        <v>1458</v>
      </c>
      <c r="KO10" s="214" t="s">
        <v>1401</v>
      </c>
      <c r="KP10" s="214" t="s">
        <v>1410</v>
      </c>
      <c r="KQ10" s="214" t="s">
        <v>1408</v>
      </c>
      <c r="KR10" s="214" t="s">
        <v>1409</v>
      </c>
      <c r="KS10" s="214" t="s">
        <v>1401</v>
      </c>
      <c r="KT10" s="214" t="s">
        <v>1410</v>
      </c>
      <c r="KU10" s="214" t="s">
        <v>1408</v>
      </c>
      <c r="KV10" s="214" t="s">
        <v>1409</v>
      </c>
      <c r="KW10" s="214" t="s">
        <v>1412</v>
      </c>
      <c r="KX10" s="214" t="s">
        <v>1413</v>
      </c>
      <c r="KY10" s="214" t="s">
        <v>1414</v>
      </c>
      <c r="KZ10" s="214" t="s">
        <v>1415</v>
      </c>
      <c r="LA10" s="214" t="s">
        <v>1410</v>
      </c>
      <c r="LB10" s="214" t="s">
        <v>1408</v>
      </c>
      <c r="LC10" s="214" t="s">
        <v>1409</v>
      </c>
      <c r="LD10" s="214" t="s">
        <v>1412</v>
      </c>
      <c r="LE10" s="214" t="s">
        <v>1413</v>
      </c>
      <c r="LF10" s="214" t="s">
        <v>1410</v>
      </c>
      <c r="LG10" s="214" t="s">
        <v>1411</v>
      </c>
      <c r="LH10" s="214" t="s">
        <v>1413</v>
      </c>
      <c r="LI10" s="214" t="s">
        <v>1410</v>
      </c>
      <c r="LJ10" s="214" t="s">
        <v>1409</v>
      </c>
      <c r="LK10" s="214" t="s">
        <v>1412</v>
      </c>
      <c r="LL10" s="214" t="s">
        <v>1413</v>
      </c>
      <c r="LM10" s="214" t="s">
        <v>1413</v>
      </c>
      <c r="LN10" s="214" t="s">
        <v>1414</v>
      </c>
      <c r="LO10" s="214" t="s">
        <v>1415</v>
      </c>
      <c r="LP10" s="214" t="s">
        <v>1417</v>
      </c>
      <c r="LQ10" s="214" t="s">
        <v>1413</v>
      </c>
      <c r="LR10" s="214" t="s">
        <v>1414</v>
      </c>
      <c r="LS10" s="214" t="s">
        <v>1415</v>
      </c>
      <c r="LT10" s="214" t="s">
        <v>1417</v>
      </c>
      <c r="LU10" s="214" t="s">
        <v>1409</v>
      </c>
      <c r="LV10" s="214" t="s">
        <v>1412</v>
      </c>
      <c r="LW10" s="214" t="s">
        <v>1413</v>
      </c>
      <c r="LX10" s="214" t="s">
        <v>1438</v>
      </c>
      <c r="LY10" s="214" t="s">
        <v>1414</v>
      </c>
      <c r="LZ10" s="214" t="s">
        <v>1422</v>
      </c>
      <c r="MA10" s="214" t="s">
        <v>1415</v>
      </c>
      <c r="MB10" s="214" t="s">
        <v>1439</v>
      </c>
      <c r="MC10" s="214" t="s">
        <v>1417</v>
      </c>
      <c r="MD10" s="214" t="s">
        <v>1440</v>
      </c>
      <c r="ME10" s="214" t="s">
        <v>1437</v>
      </c>
      <c r="MF10" s="214" t="s">
        <v>1441</v>
      </c>
      <c r="MG10" s="214" t="s">
        <v>1442</v>
      </c>
      <c r="MH10" s="214" t="s">
        <v>1443</v>
      </c>
      <c r="MI10" s="214" t="s">
        <v>1444</v>
      </c>
      <c r="MJ10" s="214" t="s">
        <v>1401</v>
      </c>
      <c r="MK10" s="214" t="s">
        <v>1410</v>
      </c>
      <c r="ML10" s="214" t="s">
        <v>1410</v>
      </c>
      <c r="MM10" s="214" t="s">
        <v>1408</v>
      </c>
      <c r="MN10" s="214" t="s">
        <v>1442</v>
      </c>
      <c r="MO10" s="214" t="s">
        <v>1443</v>
      </c>
      <c r="MP10" s="214" t="s">
        <v>1444</v>
      </c>
      <c r="MQ10" s="214" t="s">
        <v>1401</v>
      </c>
      <c r="MR10" s="214" t="s">
        <v>1410</v>
      </c>
      <c r="MS10" s="214" t="s">
        <v>1410</v>
      </c>
      <c r="MT10" s="214" t="s">
        <v>1409</v>
      </c>
      <c r="MU10" s="214" t="s">
        <v>1413</v>
      </c>
      <c r="MV10" s="214" t="s">
        <v>1415</v>
      </c>
      <c r="MW10" s="214" t="s">
        <v>1425</v>
      </c>
      <c r="MX10" s="214" t="s">
        <v>1442</v>
      </c>
      <c r="MY10" s="214" t="s">
        <v>1443</v>
      </c>
      <c r="MZ10" s="214" t="s">
        <v>1444</v>
      </c>
      <c r="NA10" s="214" t="s">
        <v>1401</v>
      </c>
      <c r="NB10" s="214" t="s">
        <v>1410</v>
      </c>
      <c r="NC10" s="214" t="s">
        <v>1459</v>
      </c>
      <c r="ND10" s="214" t="s">
        <v>1403</v>
      </c>
      <c r="NE10" s="214" t="s">
        <v>1405</v>
      </c>
      <c r="NF10" s="214" t="s">
        <v>1460</v>
      </c>
      <c r="NG10" s="214" t="s">
        <v>1403</v>
      </c>
      <c r="NH10" s="214" t="s">
        <v>1409</v>
      </c>
      <c r="NI10" s="214" t="s">
        <v>1401</v>
      </c>
      <c r="NJ10" s="214" t="s">
        <v>1408</v>
      </c>
      <c r="NK10" s="214" t="s">
        <v>1409</v>
      </c>
      <c r="NL10" s="214" t="s">
        <v>1412</v>
      </c>
      <c r="NM10" s="214" t="s">
        <v>1413</v>
      </c>
      <c r="NN10" s="214" t="s">
        <v>1443</v>
      </c>
      <c r="NO10" s="214" t="s">
        <v>1401</v>
      </c>
      <c r="NP10" s="214" t="s">
        <v>1408</v>
      </c>
      <c r="NQ10" s="214" t="s">
        <v>1414</v>
      </c>
      <c r="NR10" s="214" t="s">
        <v>1443</v>
      </c>
      <c r="NS10" s="214" t="s">
        <v>1401</v>
      </c>
      <c r="NT10" s="214" t="s">
        <v>1415</v>
      </c>
      <c r="NU10" s="214" t="s">
        <v>1443</v>
      </c>
      <c r="NV10" s="214" t="s">
        <v>1417</v>
      </c>
      <c r="NW10" s="214" t="s">
        <v>1452</v>
      </c>
      <c r="NX10" s="214" t="s">
        <v>1410</v>
      </c>
      <c r="NY10" s="214" t="s">
        <v>1410</v>
      </c>
      <c r="NZ10" s="214" t="s">
        <v>1408</v>
      </c>
      <c r="OA10" s="214" t="s">
        <v>1408</v>
      </c>
      <c r="OB10" s="214" t="s">
        <v>1409</v>
      </c>
      <c r="OC10" s="214" t="s">
        <v>1409</v>
      </c>
      <c r="OD10" s="214" t="s">
        <v>1412</v>
      </c>
      <c r="OE10" s="214" t="s">
        <v>1412</v>
      </c>
      <c r="OF10" s="214" t="s">
        <v>1413</v>
      </c>
      <c r="OG10" s="214" t="s">
        <v>1413</v>
      </c>
      <c r="OH10" s="214" t="s">
        <v>1415</v>
      </c>
      <c r="OI10" s="214" t="s">
        <v>1415</v>
      </c>
      <c r="OJ10" s="214"/>
      <c r="OK10" s="214"/>
      <c r="OL10" s="214"/>
      <c r="OM10" s="214"/>
      <c r="ON10" s="214" t="s">
        <v>1442</v>
      </c>
      <c r="OO10" s="214" t="s">
        <v>1443</v>
      </c>
      <c r="OP10" s="214" t="s">
        <v>1401</v>
      </c>
    </row>
    <row r="11" spans="1:406" x14ac:dyDescent="0.25">
      <c r="A11" s="222" t="s">
        <v>1461</v>
      </c>
      <c r="B11" s="218">
        <v>0</v>
      </c>
      <c r="C11" s="218">
        <v>0</v>
      </c>
      <c r="D11" s="218">
        <v>0</v>
      </c>
      <c r="E11" s="218">
        <v>0</v>
      </c>
      <c r="F11" s="218">
        <v>0</v>
      </c>
      <c r="G11" s="218">
        <v>0</v>
      </c>
      <c r="H11" s="218">
        <v>0</v>
      </c>
      <c r="I11" s="218">
        <v>0</v>
      </c>
      <c r="J11" s="218">
        <v>0</v>
      </c>
      <c r="K11" s="218">
        <v>100</v>
      </c>
      <c r="L11" s="218">
        <v>100</v>
      </c>
      <c r="M11" s="218">
        <v>100</v>
      </c>
      <c r="N11" s="218">
        <v>100</v>
      </c>
      <c r="O11" s="218">
        <v>100</v>
      </c>
      <c r="P11" s="218">
        <v>100</v>
      </c>
      <c r="Q11" s="218">
        <v>100</v>
      </c>
      <c r="R11" s="218">
        <v>100</v>
      </c>
      <c r="S11" s="218">
        <v>100</v>
      </c>
      <c r="T11" s="218">
        <v>150</v>
      </c>
      <c r="U11" s="218">
        <v>150</v>
      </c>
      <c r="V11" s="218">
        <v>150</v>
      </c>
      <c r="W11" s="218">
        <v>150</v>
      </c>
      <c r="X11" s="218">
        <v>150</v>
      </c>
      <c r="Y11" s="218">
        <v>150</v>
      </c>
      <c r="Z11" s="218">
        <v>150</v>
      </c>
      <c r="AA11" s="218">
        <v>150</v>
      </c>
      <c r="AB11" s="218">
        <v>150</v>
      </c>
      <c r="AC11" s="218">
        <v>200</v>
      </c>
      <c r="AD11" s="218">
        <v>200</v>
      </c>
      <c r="AE11" s="218">
        <v>200</v>
      </c>
      <c r="AF11" s="218">
        <v>200</v>
      </c>
      <c r="AG11" s="218">
        <v>200</v>
      </c>
      <c r="AH11" s="218">
        <v>200</v>
      </c>
      <c r="AI11" s="218">
        <v>200</v>
      </c>
      <c r="AJ11" s="218">
        <v>200</v>
      </c>
      <c r="AK11" s="218">
        <v>200</v>
      </c>
      <c r="AL11" s="218">
        <v>250</v>
      </c>
      <c r="AM11" s="218">
        <v>250</v>
      </c>
      <c r="AN11" s="218">
        <v>250</v>
      </c>
      <c r="AO11" s="218">
        <v>250</v>
      </c>
      <c r="AP11" s="218">
        <v>250</v>
      </c>
      <c r="AQ11" s="218">
        <v>250</v>
      </c>
      <c r="AR11" s="218">
        <v>250</v>
      </c>
      <c r="AS11" s="218">
        <v>250</v>
      </c>
      <c r="AT11" s="218">
        <v>250</v>
      </c>
      <c r="AU11" s="218">
        <v>400</v>
      </c>
      <c r="AV11" s="218">
        <v>400</v>
      </c>
      <c r="AW11" s="218">
        <v>400</v>
      </c>
      <c r="AX11" s="218">
        <v>400</v>
      </c>
      <c r="AY11" s="218">
        <v>400</v>
      </c>
      <c r="AZ11" s="218">
        <v>400</v>
      </c>
      <c r="BA11" s="218">
        <v>400</v>
      </c>
      <c r="BB11" s="218">
        <v>400</v>
      </c>
      <c r="BC11" s="218">
        <v>400</v>
      </c>
      <c r="BD11" s="218">
        <v>0</v>
      </c>
      <c r="BE11" s="218">
        <v>50</v>
      </c>
      <c r="BF11" s="218">
        <v>0</v>
      </c>
      <c r="BG11" s="218">
        <v>100</v>
      </c>
      <c r="BH11" s="218">
        <v>100</v>
      </c>
      <c r="BI11" s="218">
        <v>150</v>
      </c>
      <c r="BJ11" s="218">
        <v>150</v>
      </c>
      <c r="BK11" s="218">
        <v>250</v>
      </c>
      <c r="BL11" s="218">
        <v>300</v>
      </c>
      <c r="BM11" s="218">
        <v>150</v>
      </c>
      <c r="BN11" s="218">
        <v>250</v>
      </c>
      <c r="BO11" s="218">
        <v>350</v>
      </c>
      <c r="BP11" s="218">
        <v>450</v>
      </c>
      <c r="BQ11" s="218">
        <v>750</v>
      </c>
      <c r="BR11" s="218">
        <v>1000</v>
      </c>
      <c r="BS11" s="218">
        <v>1250</v>
      </c>
      <c r="BT11" s="218">
        <v>0</v>
      </c>
      <c r="BU11" s="218">
        <v>50</v>
      </c>
      <c r="BV11" s="218">
        <v>100</v>
      </c>
      <c r="BW11" s="218">
        <v>150</v>
      </c>
      <c r="BX11" s="218">
        <v>200</v>
      </c>
      <c r="BY11" s="218">
        <v>250</v>
      </c>
      <c r="BZ11" s="218">
        <v>80</v>
      </c>
      <c r="CA11" s="218">
        <v>100</v>
      </c>
      <c r="CB11" s="218">
        <v>100</v>
      </c>
      <c r="CC11" s="218">
        <v>120</v>
      </c>
      <c r="CD11" s="218">
        <v>120</v>
      </c>
      <c r="CE11" s="218">
        <v>150</v>
      </c>
      <c r="CF11" s="218">
        <v>150</v>
      </c>
      <c r="CG11" s="218">
        <v>200</v>
      </c>
      <c r="CH11" s="218">
        <v>200</v>
      </c>
      <c r="CI11" s="218">
        <v>250</v>
      </c>
      <c r="CJ11" s="218">
        <v>250</v>
      </c>
      <c r="CK11" s="218">
        <v>50</v>
      </c>
      <c r="CL11" s="218">
        <v>75</v>
      </c>
      <c r="CM11" s="218">
        <v>75</v>
      </c>
      <c r="CN11" s="218">
        <v>75</v>
      </c>
      <c r="CO11" s="218">
        <v>75</v>
      </c>
      <c r="CP11" s="218">
        <v>100</v>
      </c>
      <c r="CQ11" s="218">
        <v>100</v>
      </c>
      <c r="CR11" s="218">
        <v>100</v>
      </c>
      <c r="CS11" s="218">
        <v>100</v>
      </c>
      <c r="CT11" s="218">
        <v>150</v>
      </c>
      <c r="CU11" s="218">
        <v>150</v>
      </c>
      <c r="CV11" s="218">
        <v>150</v>
      </c>
      <c r="CW11" s="218">
        <v>150</v>
      </c>
      <c r="CX11" s="218">
        <v>200</v>
      </c>
      <c r="CY11" s="218">
        <v>200</v>
      </c>
      <c r="CZ11" s="218">
        <v>200</v>
      </c>
      <c r="DA11" s="218">
        <v>200</v>
      </c>
      <c r="DB11" s="218">
        <v>100</v>
      </c>
      <c r="DC11" s="218">
        <v>100</v>
      </c>
      <c r="DD11" s="218">
        <v>100</v>
      </c>
      <c r="DE11" s="218">
        <v>100</v>
      </c>
      <c r="DF11" s="218">
        <v>100</v>
      </c>
      <c r="DG11" s="218">
        <v>100</v>
      </c>
      <c r="DH11" s="218">
        <v>100</v>
      </c>
      <c r="DI11" s="218">
        <v>100</v>
      </c>
      <c r="DJ11" s="218">
        <v>100</v>
      </c>
      <c r="DK11" s="218">
        <v>200</v>
      </c>
      <c r="DL11" s="218">
        <v>200</v>
      </c>
      <c r="DM11" s="218">
        <v>200</v>
      </c>
      <c r="DN11" s="218">
        <v>200</v>
      </c>
      <c r="DO11" s="218">
        <v>200</v>
      </c>
      <c r="DP11" s="218">
        <v>200</v>
      </c>
      <c r="DQ11" s="218">
        <v>200</v>
      </c>
      <c r="DR11" s="218">
        <v>200</v>
      </c>
      <c r="DS11" s="218">
        <v>200</v>
      </c>
      <c r="DT11" s="218">
        <v>300</v>
      </c>
      <c r="DU11" s="218">
        <v>300</v>
      </c>
      <c r="DV11" s="218">
        <v>300</v>
      </c>
      <c r="DW11" s="218">
        <v>300</v>
      </c>
      <c r="DX11" s="218">
        <v>300</v>
      </c>
      <c r="DY11" s="218">
        <v>300</v>
      </c>
      <c r="DZ11" s="218">
        <v>300</v>
      </c>
      <c r="EA11" s="218">
        <v>300</v>
      </c>
      <c r="EB11" s="218">
        <v>300</v>
      </c>
      <c r="EC11" s="218">
        <v>400</v>
      </c>
      <c r="ED11" s="218">
        <v>400</v>
      </c>
      <c r="EE11" s="218">
        <v>400</v>
      </c>
      <c r="EF11" s="218">
        <v>400</v>
      </c>
      <c r="EG11" s="218">
        <v>400</v>
      </c>
      <c r="EH11" s="218">
        <v>400</v>
      </c>
      <c r="EI11" s="218">
        <v>400</v>
      </c>
      <c r="EJ11" s="218">
        <v>400</v>
      </c>
      <c r="EK11" s="218">
        <v>400</v>
      </c>
      <c r="EL11" s="218">
        <v>500</v>
      </c>
      <c r="EM11" s="218">
        <v>500</v>
      </c>
      <c r="EN11" s="218">
        <v>500</v>
      </c>
      <c r="EO11" s="218">
        <v>500</v>
      </c>
      <c r="EP11" s="218">
        <v>500</v>
      </c>
      <c r="EQ11" s="218">
        <v>500</v>
      </c>
      <c r="ER11" s="218">
        <v>500</v>
      </c>
      <c r="ES11" s="218">
        <v>500</v>
      </c>
      <c r="ET11" s="218">
        <v>500</v>
      </c>
      <c r="EU11" s="218">
        <v>0</v>
      </c>
      <c r="EV11" s="218">
        <v>0</v>
      </c>
      <c r="EW11" s="218">
        <v>0</v>
      </c>
      <c r="EX11" s="218">
        <v>0</v>
      </c>
      <c r="EY11" s="218">
        <v>0</v>
      </c>
      <c r="EZ11" s="218">
        <v>0</v>
      </c>
      <c r="FA11" s="218">
        <v>0</v>
      </c>
      <c r="FB11" s="218">
        <v>0</v>
      </c>
      <c r="FC11" s="218">
        <v>0</v>
      </c>
      <c r="FD11" s="218">
        <v>0</v>
      </c>
      <c r="FE11" s="218">
        <v>0</v>
      </c>
      <c r="FF11" s="218">
        <v>0</v>
      </c>
      <c r="FG11" s="218">
        <v>0</v>
      </c>
      <c r="FH11" s="218">
        <v>0</v>
      </c>
      <c r="FI11" s="218">
        <v>0</v>
      </c>
      <c r="FJ11" s="218">
        <v>125</v>
      </c>
      <c r="FK11" s="218">
        <v>125</v>
      </c>
      <c r="FL11" s="218">
        <v>125</v>
      </c>
      <c r="FM11" s="218">
        <v>125</v>
      </c>
      <c r="FN11" s="218">
        <v>125</v>
      </c>
      <c r="FO11" s="218">
        <v>125</v>
      </c>
      <c r="FP11" s="218">
        <v>125</v>
      </c>
      <c r="FQ11" s="218">
        <v>125</v>
      </c>
      <c r="FR11" s="218">
        <v>150</v>
      </c>
      <c r="FS11" s="218">
        <v>150</v>
      </c>
      <c r="FT11" s="218">
        <v>150</v>
      </c>
      <c r="FU11" s="218">
        <v>150</v>
      </c>
      <c r="FV11" s="218">
        <v>150</v>
      </c>
      <c r="FW11" s="218">
        <v>150</v>
      </c>
      <c r="FX11" s="218">
        <v>150</v>
      </c>
      <c r="FY11" s="218">
        <v>150</v>
      </c>
      <c r="FZ11" s="218">
        <v>200</v>
      </c>
      <c r="GA11" s="218">
        <v>200</v>
      </c>
      <c r="GB11" s="218">
        <v>200</v>
      </c>
      <c r="GC11" s="218">
        <v>200</v>
      </c>
      <c r="GD11" s="218">
        <v>200</v>
      </c>
      <c r="GE11" s="218">
        <v>200</v>
      </c>
      <c r="GF11" s="218">
        <v>200</v>
      </c>
      <c r="GG11" s="218">
        <v>200</v>
      </c>
      <c r="GH11" s="218">
        <v>300</v>
      </c>
      <c r="GI11" s="218">
        <v>300</v>
      </c>
      <c r="GJ11" s="218">
        <v>300</v>
      </c>
      <c r="GK11" s="218">
        <v>300</v>
      </c>
      <c r="GL11" s="218">
        <v>300</v>
      </c>
      <c r="GM11" s="218">
        <v>300</v>
      </c>
      <c r="GN11" s="218">
        <v>300</v>
      </c>
      <c r="GO11" s="218">
        <v>300</v>
      </c>
      <c r="GP11" s="218" t="s">
        <v>1462</v>
      </c>
      <c r="GQ11" s="218" t="s">
        <v>1462</v>
      </c>
      <c r="GR11" s="218" t="s">
        <v>1463</v>
      </c>
      <c r="GS11" s="218" t="s">
        <v>1463</v>
      </c>
      <c r="GT11" s="218" t="s">
        <v>1464</v>
      </c>
      <c r="GU11" s="218" t="s">
        <v>1464</v>
      </c>
      <c r="GV11" s="218" t="s">
        <v>1465</v>
      </c>
      <c r="GW11" s="218" t="s">
        <v>1465</v>
      </c>
      <c r="GX11" s="218" t="s">
        <v>1466</v>
      </c>
      <c r="GY11" s="218" t="s">
        <v>1466</v>
      </c>
      <c r="GZ11" s="218">
        <v>0</v>
      </c>
      <c r="HA11" s="218">
        <v>0</v>
      </c>
      <c r="HB11" s="218">
        <v>0</v>
      </c>
      <c r="HC11" s="218">
        <v>0</v>
      </c>
      <c r="HD11" s="218">
        <v>0</v>
      </c>
      <c r="HE11" s="218">
        <v>0</v>
      </c>
      <c r="HF11" s="218">
        <v>0</v>
      </c>
      <c r="HG11" s="218">
        <v>0</v>
      </c>
      <c r="HH11" s="218">
        <v>0</v>
      </c>
      <c r="HI11" s="218">
        <v>0</v>
      </c>
      <c r="HJ11" s="218">
        <v>0</v>
      </c>
      <c r="HK11" s="218">
        <v>0</v>
      </c>
      <c r="HL11" s="218">
        <v>0</v>
      </c>
      <c r="HM11" s="218">
        <v>0</v>
      </c>
      <c r="HN11" s="218">
        <v>0</v>
      </c>
      <c r="HO11" s="218">
        <v>0</v>
      </c>
      <c r="HP11" s="218">
        <v>0</v>
      </c>
      <c r="HQ11" s="218">
        <v>0</v>
      </c>
      <c r="HR11" s="218">
        <v>0</v>
      </c>
      <c r="HS11" s="218">
        <v>0</v>
      </c>
      <c r="HT11" s="218">
        <v>0</v>
      </c>
      <c r="HU11" s="218">
        <v>0</v>
      </c>
      <c r="HV11" s="218">
        <v>0</v>
      </c>
      <c r="HW11" s="218">
        <v>100</v>
      </c>
      <c r="HX11" s="218">
        <v>0</v>
      </c>
      <c r="HY11" s="218">
        <v>100</v>
      </c>
      <c r="HZ11" s="218">
        <v>0</v>
      </c>
      <c r="IA11" s="218">
        <v>100</v>
      </c>
      <c r="IB11" s="218">
        <v>0</v>
      </c>
      <c r="IC11" s="218">
        <v>100</v>
      </c>
      <c r="ID11" s="218">
        <v>0</v>
      </c>
      <c r="IE11" s="218">
        <v>100</v>
      </c>
      <c r="IF11" s="218">
        <v>0</v>
      </c>
      <c r="IG11" s="218">
        <v>100</v>
      </c>
      <c r="IH11" s="218">
        <v>0</v>
      </c>
      <c r="II11" s="218">
        <v>100</v>
      </c>
      <c r="IJ11" s="218">
        <v>0</v>
      </c>
      <c r="IK11" s="218">
        <v>100</v>
      </c>
      <c r="IL11" s="218">
        <v>0</v>
      </c>
      <c r="IM11" s="218">
        <v>100</v>
      </c>
      <c r="IN11" s="218">
        <v>0</v>
      </c>
      <c r="IO11" s="218">
        <v>100</v>
      </c>
      <c r="IP11" s="218">
        <v>0</v>
      </c>
      <c r="IQ11" s="218">
        <v>0</v>
      </c>
      <c r="IR11" s="218">
        <v>0</v>
      </c>
      <c r="IS11" s="218">
        <v>0</v>
      </c>
      <c r="IT11" s="218">
        <v>0</v>
      </c>
      <c r="IU11" s="218">
        <v>125</v>
      </c>
      <c r="IV11" s="218">
        <v>150</v>
      </c>
      <c r="IW11" s="218">
        <v>175</v>
      </c>
      <c r="IX11" s="218">
        <v>200</v>
      </c>
      <c r="IY11" s="218">
        <v>225</v>
      </c>
      <c r="IZ11" s="218">
        <v>250</v>
      </c>
      <c r="JA11" s="218">
        <v>0</v>
      </c>
      <c r="JB11" s="214" t="s">
        <v>1467</v>
      </c>
      <c r="JC11" s="214" t="s">
        <v>1467</v>
      </c>
      <c r="JD11" s="214" t="s">
        <v>1467</v>
      </c>
      <c r="JE11" s="214" t="s">
        <v>1467</v>
      </c>
      <c r="JF11" s="214" t="s">
        <v>1467</v>
      </c>
      <c r="JG11" s="214" t="s">
        <v>1467</v>
      </c>
      <c r="JH11" s="214" t="s">
        <v>1467</v>
      </c>
      <c r="JI11" s="214" t="s">
        <v>1467</v>
      </c>
      <c r="JJ11" s="214" t="s">
        <v>1467</v>
      </c>
      <c r="JK11" s="214" t="s">
        <v>1467</v>
      </c>
      <c r="JL11" s="223">
        <v>100</v>
      </c>
      <c r="JM11" s="223">
        <v>100</v>
      </c>
      <c r="JN11" s="223">
        <v>100</v>
      </c>
      <c r="JO11" s="223">
        <v>100</v>
      </c>
      <c r="JP11" s="223">
        <v>150</v>
      </c>
      <c r="JQ11" s="223">
        <v>150</v>
      </c>
      <c r="JR11" s="223">
        <v>150</v>
      </c>
      <c r="JS11" s="223">
        <v>150</v>
      </c>
      <c r="JT11" s="223">
        <v>300</v>
      </c>
      <c r="JU11" s="223">
        <v>300</v>
      </c>
      <c r="JV11" s="223">
        <v>300</v>
      </c>
      <c r="JW11" s="223">
        <v>300</v>
      </c>
      <c r="JX11" s="218">
        <v>0</v>
      </c>
      <c r="JY11" s="218">
        <v>0</v>
      </c>
      <c r="JZ11" s="218">
        <v>0</v>
      </c>
      <c r="KA11" s="218">
        <v>0</v>
      </c>
      <c r="KB11" s="218">
        <v>0</v>
      </c>
      <c r="KC11" s="218">
        <v>0</v>
      </c>
      <c r="KD11" s="218">
        <v>0</v>
      </c>
      <c r="KE11" s="218">
        <v>0</v>
      </c>
      <c r="KF11" s="218">
        <v>0</v>
      </c>
      <c r="KG11" s="218">
        <v>0</v>
      </c>
      <c r="KH11" s="218">
        <v>0</v>
      </c>
      <c r="KI11" s="218">
        <v>0</v>
      </c>
      <c r="KJ11" s="218">
        <v>0</v>
      </c>
      <c r="KK11" s="218">
        <v>211</v>
      </c>
      <c r="KL11" s="218">
        <v>264</v>
      </c>
      <c r="KM11" s="218">
        <v>317</v>
      </c>
      <c r="KN11" s="218">
        <v>422</v>
      </c>
      <c r="KO11" s="218">
        <v>50</v>
      </c>
      <c r="KP11" s="218">
        <v>50</v>
      </c>
      <c r="KQ11" s="218">
        <v>100</v>
      </c>
      <c r="KR11" s="218">
        <v>150</v>
      </c>
      <c r="KS11" s="218">
        <v>0</v>
      </c>
      <c r="KT11" s="218">
        <v>0</v>
      </c>
      <c r="KU11" s="218">
        <v>0</v>
      </c>
      <c r="KV11" s="218">
        <v>0</v>
      </c>
      <c r="KW11" s="218">
        <v>200</v>
      </c>
      <c r="KX11" s="218">
        <v>250</v>
      </c>
      <c r="KY11" s="218">
        <v>300</v>
      </c>
      <c r="KZ11" s="218">
        <v>350</v>
      </c>
      <c r="LA11" s="218">
        <v>100</v>
      </c>
      <c r="LB11" s="218">
        <v>150</v>
      </c>
      <c r="LC11" s="218">
        <v>200</v>
      </c>
      <c r="LD11" s="218">
        <v>250</v>
      </c>
      <c r="LE11" s="218">
        <v>300</v>
      </c>
      <c r="LF11" s="218">
        <v>0</v>
      </c>
      <c r="LG11" s="218">
        <v>0</v>
      </c>
      <c r="LH11" s="218">
        <v>0</v>
      </c>
      <c r="LI11" s="218">
        <v>0</v>
      </c>
      <c r="LJ11" s="218">
        <v>600</v>
      </c>
      <c r="LK11" s="218">
        <v>1200</v>
      </c>
      <c r="LL11" s="218">
        <v>1800</v>
      </c>
      <c r="LM11" s="218">
        <v>654</v>
      </c>
      <c r="LN11" s="218">
        <v>1079</v>
      </c>
      <c r="LO11" s="218">
        <v>1504</v>
      </c>
      <c r="LP11" s="218">
        <v>1929</v>
      </c>
      <c r="LQ11" s="218">
        <v>654</v>
      </c>
      <c r="LR11" s="218">
        <v>1079</v>
      </c>
      <c r="LS11" s="218">
        <v>1504</v>
      </c>
      <c r="LT11" s="218">
        <v>1929</v>
      </c>
      <c r="LU11" s="218" t="s">
        <v>1468</v>
      </c>
      <c r="LV11" s="218" t="s">
        <v>1469</v>
      </c>
      <c r="LW11" s="218" t="s">
        <v>1470</v>
      </c>
      <c r="LX11" s="218" t="s">
        <v>1471</v>
      </c>
      <c r="LY11" s="218" t="s">
        <v>1472</v>
      </c>
      <c r="LZ11" s="218" t="s">
        <v>1473</v>
      </c>
      <c r="MA11" s="218" t="s">
        <v>1474</v>
      </c>
      <c r="MB11" s="218" t="s">
        <v>1475</v>
      </c>
      <c r="MC11" s="218" t="s">
        <v>1476</v>
      </c>
      <c r="MD11" s="218" t="s">
        <v>1477</v>
      </c>
      <c r="ME11" s="218" t="s">
        <v>1478</v>
      </c>
      <c r="MF11" s="218" t="s">
        <v>1479</v>
      </c>
      <c r="MG11" s="218">
        <v>100</v>
      </c>
      <c r="MH11" s="218" t="s">
        <v>1480</v>
      </c>
      <c r="MI11" s="218" t="s">
        <v>1481</v>
      </c>
      <c r="MJ11" s="218" t="s">
        <v>1482</v>
      </c>
      <c r="MK11" s="218" t="s">
        <v>1483</v>
      </c>
      <c r="ML11" s="218">
        <v>0</v>
      </c>
      <c r="MM11" s="218">
        <v>0</v>
      </c>
      <c r="MN11" s="218">
        <v>100</v>
      </c>
      <c r="MO11" s="218">
        <v>200</v>
      </c>
      <c r="MP11" s="218">
        <v>300</v>
      </c>
      <c r="MQ11" s="218">
        <v>400</v>
      </c>
      <c r="MR11" s="218">
        <v>500</v>
      </c>
      <c r="MS11" s="218">
        <v>356</v>
      </c>
      <c r="MT11" s="218">
        <v>456</v>
      </c>
      <c r="MU11" s="218">
        <v>760</v>
      </c>
      <c r="MV11" s="218">
        <v>1076</v>
      </c>
      <c r="MW11" s="218">
        <v>1389</v>
      </c>
      <c r="MX11" s="218">
        <v>100</v>
      </c>
      <c r="MY11" s="218">
        <v>175</v>
      </c>
      <c r="MZ11" s="218">
        <v>250</v>
      </c>
      <c r="NA11" s="218">
        <v>325</v>
      </c>
      <c r="NB11" s="218">
        <v>400</v>
      </c>
      <c r="NC11" s="218">
        <v>0</v>
      </c>
      <c r="ND11" s="218">
        <v>654</v>
      </c>
      <c r="NE11" s="218">
        <v>1079</v>
      </c>
      <c r="NF11" s="218">
        <v>1503</v>
      </c>
      <c r="NG11" s="218">
        <v>1929</v>
      </c>
      <c r="NH11" s="218">
        <v>0</v>
      </c>
      <c r="NI11" s="218">
        <v>654</v>
      </c>
      <c r="NJ11" s="218">
        <v>1079</v>
      </c>
      <c r="NK11" s="218">
        <v>1503</v>
      </c>
      <c r="NL11" s="218">
        <v>1929</v>
      </c>
      <c r="NM11" s="218">
        <v>654</v>
      </c>
      <c r="NN11" s="218">
        <v>425</v>
      </c>
      <c r="NO11" s="218">
        <v>850</v>
      </c>
      <c r="NP11" s="218">
        <v>1275</v>
      </c>
      <c r="NQ11" s="218">
        <v>1079</v>
      </c>
      <c r="NR11" s="218">
        <v>425</v>
      </c>
      <c r="NS11" s="218">
        <v>850</v>
      </c>
      <c r="NT11" s="218">
        <v>1504</v>
      </c>
      <c r="NU11" s="218">
        <v>425</v>
      </c>
      <c r="NV11" s="218">
        <v>1929</v>
      </c>
      <c r="NW11" s="218">
        <v>0</v>
      </c>
      <c r="NX11" s="218">
        <v>0</v>
      </c>
      <c r="NY11" s="218">
        <v>0</v>
      </c>
      <c r="NZ11" s="218">
        <v>500</v>
      </c>
      <c r="OA11" s="218">
        <v>500</v>
      </c>
      <c r="OB11" s="218">
        <v>600</v>
      </c>
      <c r="OC11" s="218">
        <v>600</v>
      </c>
      <c r="OD11" s="218">
        <v>900</v>
      </c>
      <c r="OE11" s="218">
        <v>900</v>
      </c>
      <c r="OF11" s="218">
        <v>1200</v>
      </c>
      <c r="OG11" s="218">
        <v>1200</v>
      </c>
      <c r="OH11" s="218">
        <v>1500</v>
      </c>
      <c r="OI11" s="218">
        <v>1500</v>
      </c>
      <c r="OJ11" s="218"/>
      <c r="OK11" s="218"/>
      <c r="OL11" s="218"/>
      <c r="OM11" s="218"/>
      <c r="ON11" s="218">
        <v>50</v>
      </c>
      <c r="OO11" s="218">
        <v>100</v>
      </c>
      <c r="OP11" s="218">
        <v>200</v>
      </c>
    </row>
    <row r="12" spans="1:406" x14ac:dyDescent="0.25">
      <c r="A12" s="222" t="s">
        <v>1484</v>
      </c>
      <c r="B12" s="218" t="s">
        <v>1485</v>
      </c>
      <c r="C12" s="218" t="s">
        <v>1485</v>
      </c>
      <c r="D12" s="218" t="s">
        <v>1485</v>
      </c>
      <c r="E12" s="218" t="s">
        <v>1485</v>
      </c>
      <c r="F12" s="218" t="s">
        <v>1485</v>
      </c>
      <c r="G12" s="218" t="s">
        <v>1485</v>
      </c>
      <c r="H12" s="218" t="s">
        <v>1485</v>
      </c>
      <c r="I12" s="218" t="s">
        <v>1485</v>
      </c>
      <c r="J12" s="218" t="s">
        <v>1485</v>
      </c>
      <c r="K12" s="218" t="s">
        <v>1485</v>
      </c>
      <c r="L12" s="218" t="s">
        <v>1485</v>
      </c>
      <c r="M12" s="218" t="s">
        <v>1485</v>
      </c>
      <c r="N12" s="218" t="s">
        <v>1485</v>
      </c>
      <c r="O12" s="218" t="s">
        <v>1485</v>
      </c>
      <c r="P12" s="218" t="s">
        <v>1485</v>
      </c>
      <c r="Q12" s="218" t="s">
        <v>1485</v>
      </c>
      <c r="R12" s="218" t="s">
        <v>1485</v>
      </c>
      <c r="S12" s="218" t="s">
        <v>1485</v>
      </c>
      <c r="T12" s="218" t="s">
        <v>1485</v>
      </c>
      <c r="U12" s="218" t="s">
        <v>1485</v>
      </c>
      <c r="V12" s="218" t="s">
        <v>1485</v>
      </c>
      <c r="W12" s="218" t="s">
        <v>1485</v>
      </c>
      <c r="X12" s="218" t="s">
        <v>1485</v>
      </c>
      <c r="Y12" s="218" t="s">
        <v>1485</v>
      </c>
      <c r="Z12" s="218" t="s">
        <v>1485</v>
      </c>
      <c r="AA12" s="218" t="s">
        <v>1485</v>
      </c>
      <c r="AB12" s="218" t="s">
        <v>1485</v>
      </c>
      <c r="AC12" s="218">
        <v>1500</v>
      </c>
      <c r="AD12" s="218">
        <v>1500</v>
      </c>
      <c r="AE12" s="218">
        <v>1500</v>
      </c>
      <c r="AF12" s="218">
        <v>1500</v>
      </c>
      <c r="AG12" s="218">
        <v>1500</v>
      </c>
      <c r="AH12" s="218">
        <v>1500</v>
      </c>
      <c r="AI12" s="218">
        <v>1500</v>
      </c>
      <c r="AJ12" s="218">
        <v>1500</v>
      </c>
      <c r="AK12" s="218">
        <v>1500</v>
      </c>
      <c r="AL12" s="218">
        <v>1500</v>
      </c>
      <c r="AM12" s="218">
        <v>1500</v>
      </c>
      <c r="AN12" s="218">
        <v>1500</v>
      </c>
      <c r="AO12" s="218">
        <v>1500</v>
      </c>
      <c r="AP12" s="218">
        <v>1500</v>
      </c>
      <c r="AQ12" s="218">
        <v>1500</v>
      </c>
      <c r="AR12" s="218">
        <v>1500</v>
      </c>
      <c r="AS12" s="218">
        <v>1500</v>
      </c>
      <c r="AT12" s="218">
        <v>1500</v>
      </c>
      <c r="AU12" s="218">
        <v>2000</v>
      </c>
      <c r="AV12" s="218">
        <v>2000</v>
      </c>
      <c r="AW12" s="218">
        <v>2000</v>
      </c>
      <c r="AX12" s="218">
        <v>2000</v>
      </c>
      <c r="AY12" s="218">
        <v>2000</v>
      </c>
      <c r="AZ12" s="218">
        <v>2000</v>
      </c>
      <c r="BA12" s="218">
        <v>2000</v>
      </c>
      <c r="BB12" s="218">
        <v>2000</v>
      </c>
      <c r="BC12" s="218">
        <v>2000</v>
      </c>
      <c r="BD12" s="218" t="s">
        <v>1485</v>
      </c>
      <c r="BE12" s="218" t="s">
        <v>1485</v>
      </c>
      <c r="BF12" s="218" t="s">
        <v>1485</v>
      </c>
      <c r="BG12" s="218" t="s">
        <v>1485</v>
      </c>
      <c r="BH12" s="218" t="s">
        <v>1485</v>
      </c>
      <c r="BI12" s="218">
        <v>1500</v>
      </c>
      <c r="BJ12" s="218">
        <v>1500</v>
      </c>
      <c r="BK12" s="218">
        <v>1500</v>
      </c>
      <c r="BL12" s="218">
        <v>2000</v>
      </c>
      <c r="BM12" s="218" t="s">
        <v>1485</v>
      </c>
      <c r="BN12" s="218">
        <v>1800</v>
      </c>
      <c r="BO12" s="218">
        <v>1800</v>
      </c>
      <c r="BP12" s="218">
        <v>1800</v>
      </c>
      <c r="BQ12" s="218">
        <v>1800</v>
      </c>
      <c r="BR12" s="218">
        <v>1800</v>
      </c>
      <c r="BS12" s="218">
        <v>1800</v>
      </c>
      <c r="BT12" s="218" t="s">
        <v>1485</v>
      </c>
      <c r="BU12" s="218" t="s">
        <v>1485</v>
      </c>
      <c r="BV12" s="218">
        <v>1000</v>
      </c>
      <c r="BW12" s="218">
        <v>1300</v>
      </c>
      <c r="BX12" s="218">
        <v>1500</v>
      </c>
      <c r="BY12" s="218">
        <v>1800</v>
      </c>
      <c r="BZ12" s="218" t="s">
        <v>1485</v>
      </c>
      <c r="CA12" s="218" t="s">
        <v>1485</v>
      </c>
      <c r="CB12" s="218" t="s">
        <v>1485</v>
      </c>
      <c r="CC12" s="218" t="s">
        <v>1485</v>
      </c>
      <c r="CD12" s="218" t="s">
        <v>1485</v>
      </c>
      <c r="CE12" s="218">
        <v>800</v>
      </c>
      <c r="CF12" s="218">
        <v>800</v>
      </c>
      <c r="CG12" s="218">
        <v>800</v>
      </c>
      <c r="CH12" s="218">
        <v>800</v>
      </c>
      <c r="CI12" s="218">
        <v>1000</v>
      </c>
      <c r="CJ12" s="218">
        <v>1000</v>
      </c>
      <c r="CK12" s="218" t="s">
        <v>1485</v>
      </c>
      <c r="CL12" s="218" t="s">
        <v>1485</v>
      </c>
      <c r="CM12" s="218" t="s">
        <v>1485</v>
      </c>
      <c r="CN12" s="218" t="s">
        <v>1485</v>
      </c>
      <c r="CO12" s="218" t="s">
        <v>1485</v>
      </c>
      <c r="CP12" s="218">
        <v>800</v>
      </c>
      <c r="CQ12" s="218">
        <v>800</v>
      </c>
      <c r="CR12" s="218">
        <v>800</v>
      </c>
      <c r="CS12" s="218">
        <v>800</v>
      </c>
      <c r="CT12" s="218">
        <v>800</v>
      </c>
      <c r="CU12" s="218">
        <v>800</v>
      </c>
      <c r="CV12" s="218">
        <v>800</v>
      </c>
      <c r="CW12" s="218">
        <v>800</v>
      </c>
      <c r="CX12" s="218">
        <v>800</v>
      </c>
      <c r="CY12" s="218">
        <v>800</v>
      </c>
      <c r="CZ12" s="218">
        <v>800</v>
      </c>
      <c r="DA12" s="218">
        <v>800</v>
      </c>
      <c r="DB12" s="218" t="s">
        <v>1485</v>
      </c>
      <c r="DC12" s="218" t="s">
        <v>1485</v>
      </c>
      <c r="DD12" s="218" t="s">
        <v>1485</v>
      </c>
      <c r="DE12" s="218" t="s">
        <v>1485</v>
      </c>
      <c r="DF12" s="218" t="s">
        <v>1485</v>
      </c>
      <c r="DG12" s="218" t="s">
        <v>1485</v>
      </c>
      <c r="DH12" s="218" t="s">
        <v>1485</v>
      </c>
      <c r="DI12" s="218" t="s">
        <v>1485</v>
      </c>
      <c r="DJ12" s="218" t="s">
        <v>1485</v>
      </c>
      <c r="DK12" s="218">
        <v>1000</v>
      </c>
      <c r="DL12" s="218">
        <v>1000</v>
      </c>
      <c r="DM12" s="218">
        <v>1000</v>
      </c>
      <c r="DN12" s="218">
        <v>1000</v>
      </c>
      <c r="DO12" s="218">
        <v>1000</v>
      </c>
      <c r="DP12" s="218">
        <v>1000</v>
      </c>
      <c r="DQ12" s="218">
        <v>1000</v>
      </c>
      <c r="DR12" s="218">
        <v>1000</v>
      </c>
      <c r="DS12" s="218">
        <v>1000</v>
      </c>
      <c r="DT12" s="218">
        <v>1300</v>
      </c>
      <c r="DU12" s="218">
        <v>1300</v>
      </c>
      <c r="DV12" s="218">
        <v>1300</v>
      </c>
      <c r="DW12" s="218">
        <v>1300</v>
      </c>
      <c r="DX12" s="218">
        <v>1300</v>
      </c>
      <c r="DY12" s="218">
        <v>1300</v>
      </c>
      <c r="DZ12" s="218">
        <v>1300</v>
      </c>
      <c r="EA12" s="218">
        <v>1300</v>
      </c>
      <c r="EB12" s="218">
        <v>1300</v>
      </c>
      <c r="EC12" s="218">
        <v>1500</v>
      </c>
      <c r="ED12" s="218">
        <v>1500</v>
      </c>
      <c r="EE12" s="218">
        <v>1500</v>
      </c>
      <c r="EF12" s="218">
        <v>1500</v>
      </c>
      <c r="EG12" s="218">
        <v>1500</v>
      </c>
      <c r="EH12" s="218">
        <v>1500</v>
      </c>
      <c r="EI12" s="218">
        <v>1500</v>
      </c>
      <c r="EJ12" s="218">
        <v>1500</v>
      </c>
      <c r="EK12" s="218">
        <v>1500</v>
      </c>
      <c r="EL12" s="218">
        <v>1700</v>
      </c>
      <c r="EM12" s="218">
        <v>1700</v>
      </c>
      <c r="EN12" s="218">
        <v>1700</v>
      </c>
      <c r="EO12" s="218">
        <v>1700</v>
      </c>
      <c r="EP12" s="218">
        <v>1700</v>
      </c>
      <c r="EQ12" s="218">
        <v>1700</v>
      </c>
      <c r="ER12" s="218">
        <v>1700</v>
      </c>
      <c r="ES12" s="218">
        <v>1700</v>
      </c>
      <c r="ET12" s="218">
        <v>1700</v>
      </c>
      <c r="EU12" s="218" t="s">
        <v>1485</v>
      </c>
      <c r="EV12" s="218" t="s">
        <v>1485</v>
      </c>
      <c r="EW12" s="218" t="s">
        <v>1485</v>
      </c>
      <c r="EX12" s="218" t="s">
        <v>1485</v>
      </c>
      <c r="EY12" s="218" t="s">
        <v>1485</v>
      </c>
      <c r="EZ12" s="218" t="s">
        <v>1485</v>
      </c>
      <c r="FA12" s="218" t="s">
        <v>1485</v>
      </c>
      <c r="FB12" s="218" t="s">
        <v>1485</v>
      </c>
      <c r="FC12" s="218" t="s">
        <v>1485</v>
      </c>
      <c r="FD12" s="218" t="s">
        <v>1485</v>
      </c>
      <c r="FE12" s="218" t="s">
        <v>1485</v>
      </c>
      <c r="FF12" s="218" t="s">
        <v>1485</v>
      </c>
      <c r="FG12" s="218" t="s">
        <v>1485</v>
      </c>
      <c r="FH12" s="218" t="s">
        <v>1485</v>
      </c>
      <c r="FI12" s="218" t="s">
        <v>1485</v>
      </c>
      <c r="FJ12" s="218" t="s">
        <v>1485</v>
      </c>
      <c r="FK12" s="218" t="s">
        <v>1485</v>
      </c>
      <c r="FL12" s="218" t="s">
        <v>1485</v>
      </c>
      <c r="FM12" s="218" t="s">
        <v>1485</v>
      </c>
      <c r="FN12" s="218" t="s">
        <v>1485</v>
      </c>
      <c r="FO12" s="218" t="s">
        <v>1485</v>
      </c>
      <c r="FP12" s="218" t="s">
        <v>1485</v>
      </c>
      <c r="FQ12" s="218" t="s">
        <v>1485</v>
      </c>
      <c r="FR12" s="218" t="s">
        <v>1485</v>
      </c>
      <c r="FS12" s="218" t="s">
        <v>1485</v>
      </c>
      <c r="FT12" s="218" t="s">
        <v>1485</v>
      </c>
      <c r="FU12" s="218" t="s">
        <v>1485</v>
      </c>
      <c r="FV12" s="218" t="s">
        <v>1485</v>
      </c>
      <c r="FW12" s="218" t="s">
        <v>1485</v>
      </c>
      <c r="FX12" s="218" t="s">
        <v>1485</v>
      </c>
      <c r="FY12" s="218" t="s">
        <v>1485</v>
      </c>
      <c r="FZ12" s="218" t="s">
        <v>1485</v>
      </c>
      <c r="GA12" s="218" t="s">
        <v>1485</v>
      </c>
      <c r="GB12" s="218" t="s">
        <v>1485</v>
      </c>
      <c r="GC12" s="218" t="s">
        <v>1485</v>
      </c>
      <c r="GD12" s="218" t="s">
        <v>1485</v>
      </c>
      <c r="GE12" s="218" t="s">
        <v>1485</v>
      </c>
      <c r="GF12" s="218" t="s">
        <v>1485</v>
      </c>
      <c r="GG12" s="218" t="s">
        <v>1485</v>
      </c>
      <c r="GH12" s="218">
        <v>600</v>
      </c>
      <c r="GI12" s="218">
        <v>600</v>
      </c>
      <c r="GJ12" s="218">
        <v>600</v>
      </c>
      <c r="GK12" s="218">
        <v>600</v>
      </c>
      <c r="GL12" s="218">
        <v>600</v>
      </c>
      <c r="GM12" s="218">
        <v>600</v>
      </c>
      <c r="GN12" s="218">
        <v>600</v>
      </c>
      <c r="GO12" s="218">
        <v>600</v>
      </c>
      <c r="GP12" s="218" t="s">
        <v>1485</v>
      </c>
      <c r="GQ12" s="218" t="s">
        <v>1485</v>
      </c>
      <c r="GR12" s="218">
        <v>1500</v>
      </c>
      <c r="GS12" s="218">
        <v>1500</v>
      </c>
      <c r="GT12" s="218">
        <v>2000</v>
      </c>
      <c r="GU12" s="218">
        <v>2000</v>
      </c>
      <c r="GV12" s="218">
        <v>2500</v>
      </c>
      <c r="GW12" s="218">
        <v>2500</v>
      </c>
      <c r="GX12" s="218">
        <v>3000</v>
      </c>
      <c r="GY12" s="218">
        <v>3000</v>
      </c>
      <c r="GZ12" s="218" t="s">
        <v>1485</v>
      </c>
      <c r="HA12" s="218" t="s">
        <v>1485</v>
      </c>
      <c r="HB12" s="218">
        <v>700</v>
      </c>
      <c r="HC12" s="218">
        <v>1000</v>
      </c>
      <c r="HD12" s="218" t="s">
        <v>1485</v>
      </c>
      <c r="HE12" s="218" t="s">
        <v>1485</v>
      </c>
      <c r="HF12" s="218" t="s">
        <v>1485</v>
      </c>
      <c r="HG12" s="218">
        <v>400</v>
      </c>
      <c r="HH12" s="218">
        <v>400</v>
      </c>
      <c r="HI12" s="218">
        <v>400</v>
      </c>
      <c r="HJ12" s="218">
        <v>500</v>
      </c>
      <c r="HK12" s="218">
        <v>500</v>
      </c>
      <c r="HL12" s="218">
        <v>500</v>
      </c>
      <c r="HM12" s="218">
        <v>600</v>
      </c>
      <c r="HN12" s="218">
        <v>600</v>
      </c>
      <c r="HO12" s="218">
        <v>600</v>
      </c>
      <c r="HP12" s="218">
        <v>700</v>
      </c>
      <c r="HQ12" s="218">
        <v>700</v>
      </c>
      <c r="HR12" s="218">
        <v>700</v>
      </c>
      <c r="HS12" s="218">
        <v>800</v>
      </c>
      <c r="HT12" s="218">
        <v>800</v>
      </c>
      <c r="HU12" s="218">
        <v>800</v>
      </c>
      <c r="HV12" s="218" t="s">
        <v>1485</v>
      </c>
      <c r="HW12" s="218" t="s">
        <v>1485</v>
      </c>
      <c r="HX12" s="218" t="s">
        <v>1485</v>
      </c>
      <c r="HY12" s="218" t="s">
        <v>1485</v>
      </c>
      <c r="HZ12" s="218">
        <v>300</v>
      </c>
      <c r="IA12" s="218">
        <v>300</v>
      </c>
      <c r="IB12" s="218">
        <v>300</v>
      </c>
      <c r="IC12" s="218">
        <v>300</v>
      </c>
      <c r="ID12" s="218">
        <v>400</v>
      </c>
      <c r="IE12" s="218">
        <v>400</v>
      </c>
      <c r="IF12" s="218">
        <v>400</v>
      </c>
      <c r="IG12" s="218">
        <v>400</v>
      </c>
      <c r="IH12" s="218">
        <v>500</v>
      </c>
      <c r="II12" s="218">
        <v>500</v>
      </c>
      <c r="IJ12" s="218">
        <v>500</v>
      </c>
      <c r="IK12" s="218">
        <v>500</v>
      </c>
      <c r="IL12" s="218">
        <v>600</v>
      </c>
      <c r="IM12" s="218">
        <v>600</v>
      </c>
      <c r="IN12" s="218">
        <v>600</v>
      </c>
      <c r="IO12" s="218">
        <v>600</v>
      </c>
      <c r="IP12" s="218" t="s">
        <v>1485</v>
      </c>
      <c r="IQ12" s="218" t="s">
        <v>1485</v>
      </c>
      <c r="IR12" s="218">
        <v>400</v>
      </c>
      <c r="IS12" s="218">
        <v>500</v>
      </c>
      <c r="IT12" s="218" t="s">
        <v>1485</v>
      </c>
      <c r="IU12" s="218" t="s">
        <v>1485</v>
      </c>
      <c r="IV12" s="218" t="s">
        <v>1485</v>
      </c>
      <c r="IW12" s="218" t="s">
        <v>1485</v>
      </c>
      <c r="IX12" s="218">
        <v>700</v>
      </c>
      <c r="IY12" s="218">
        <v>900</v>
      </c>
      <c r="IZ12" s="218">
        <v>1100</v>
      </c>
      <c r="JA12" s="218" t="s">
        <v>1485</v>
      </c>
      <c r="JB12" s="214" t="s">
        <v>1485</v>
      </c>
      <c r="JC12" s="214" t="s">
        <v>1485</v>
      </c>
      <c r="JD12" s="214" t="s">
        <v>1485</v>
      </c>
      <c r="JE12" s="214" t="s">
        <v>1485</v>
      </c>
      <c r="JF12" s="214" t="s">
        <v>1485</v>
      </c>
      <c r="JG12" s="214" t="s">
        <v>1485</v>
      </c>
      <c r="JH12" s="214" t="s">
        <v>1485</v>
      </c>
      <c r="JI12" s="214" t="s">
        <v>1485</v>
      </c>
      <c r="JJ12" s="214" t="s">
        <v>1485</v>
      </c>
      <c r="JK12" s="214" t="s">
        <v>1485</v>
      </c>
      <c r="JL12" s="223">
        <v>800</v>
      </c>
      <c r="JM12" s="223">
        <v>800</v>
      </c>
      <c r="JN12" s="223">
        <v>800</v>
      </c>
      <c r="JO12" s="223">
        <v>800</v>
      </c>
      <c r="JP12" s="223">
        <v>1000</v>
      </c>
      <c r="JQ12" s="223">
        <v>1000</v>
      </c>
      <c r="JR12" s="223">
        <v>1000</v>
      </c>
      <c r="JS12" s="223">
        <v>1000</v>
      </c>
      <c r="JT12" s="223">
        <v>1000</v>
      </c>
      <c r="JU12" s="223">
        <v>1000</v>
      </c>
      <c r="JV12" s="223">
        <v>1000</v>
      </c>
      <c r="JW12" s="223">
        <v>1000</v>
      </c>
      <c r="JX12" s="218" t="s">
        <v>1485</v>
      </c>
      <c r="JY12" s="218" t="s">
        <v>1485</v>
      </c>
      <c r="JZ12" s="218" t="s">
        <v>1485</v>
      </c>
      <c r="KA12" s="218" t="s">
        <v>1485</v>
      </c>
      <c r="KB12" s="218" t="s">
        <v>1485</v>
      </c>
      <c r="KC12" s="218" t="s">
        <v>1485</v>
      </c>
      <c r="KD12" s="218" t="s">
        <v>1485</v>
      </c>
      <c r="KE12" s="218" t="s">
        <v>1485</v>
      </c>
      <c r="KF12" s="218" t="s">
        <v>1485</v>
      </c>
      <c r="KG12" s="218" t="s">
        <v>1485</v>
      </c>
      <c r="KH12" s="218" t="s">
        <v>1485</v>
      </c>
      <c r="KI12" s="218" t="s">
        <v>1485</v>
      </c>
      <c r="KJ12" s="218" t="s">
        <v>1485</v>
      </c>
      <c r="KK12" s="218" t="s">
        <v>1485</v>
      </c>
      <c r="KL12" s="218">
        <v>845</v>
      </c>
      <c r="KM12" s="218">
        <v>1056</v>
      </c>
      <c r="KN12" s="218">
        <v>1584</v>
      </c>
      <c r="KO12" s="218" t="s">
        <v>1485</v>
      </c>
      <c r="KP12" s="218" t="s">
        <v>1485</v>
      </c>
      <c r="KQ12" s="218" t="s">
        <v>1485</v>
      </c>
      <c r="KR12" s="218">
        <v>600</v>
      </c>
      <c r="KS12" s="218" t="s">
        <v>1485</v>
      </c>
      <c r="KT12" s="218" t="s">
        <v>1485</v>
      </c>
      <c r="KU12" s="218" t="s">
        <v>1485</v>
      </c>
      <c r="KV12" s="218">
        <v>600</v>
      </c>
      <c r="KW12" s="218">
        <v>600</v>
      </c>
      <c r="KX12" s="218">
        <v>800</v>
      </c>
      <c r="KY12" s="218">
        <v>1000</v>
      </c>
      <c r="KZ12" s="218">
        <v>1000</v>
      </c>
      <c r="LA12" s="218" t="s">
        <v>1485</v>
      </c>
      <c r="LB12" s="218" t="s">
        <v>1485</v>
      </c>
      <c r="LC12" s="218" t="s">
        <v>1485</v>
      </c>
      <c r="LD12" s="218">
        <v>800</v>
      </c>
      <c r="LE12" s="218">
        <v>1000</v>
      </c>
      <c r="LF12" s="218" t="s">
        <v>1485</v>
      </c>
      <c r="LG12" s="218" t="s">
        <v>1485</v>
      </c>
      <c r="LH12" s="218" t="s">
        <v>1485</v>
      </c>
      <c r="LI12" s="218" t="s">
        <v>1485</v>
      </c>
      <c r="LJ12" s="218">
        <v>1500</v>
      </c>
      <c r="LK12" s="218">
        <v>2000</v>
      </c>
      <c r="LL12" s="218">
        <v>2500</v>
      </c>
      <c r="LM12" s="218">
        <v>1618</v>
      </c>
      <c r="LN12" s="218">
        <v>2158</v>
      </c>
      <c r="LO12" s="218">
        <v>2697</v>
      </c>
      <c r="LP12" s="218">
        <v>3269</v>
      </c>
      <c r="LQ12" s="218">
        <v>1618</v>
      </c>
      <c r="LR12" s="218">
        <v>2158</v>
      </c>
      <c r="LS12" s="218">
        <v>2697</v>
      </c>
      <c r="LT12" s="218">
        <v>3269</v>
      </c>
      <c r="LU12" s="218">
        <v>2700</v>
      </c>
      <c r="LV12" s="218">
        <v>2700</v>
      </c>
      <c r="LW12" s="218">
        <v>2700</v>
      </c>
      <c r="LX12" s="218">
        <v>2700</v>
      </c>
      <c r="LY12" s="218">
        <v>2700</v>
      </c>
      <c r="LZ12" s="218">
        <v>2700</v>
      </c>
      <c r="MA12" s="218">
        <v>2700</v>
      </c>
      <c r="MB12" s="218">
        <v>2700</v>
      </c>
      <c r="MC12" s="218">
        <v>2700</v>
      </c>
      <c r="MD12" s="218">
        <v>2700</v>
      </c>
      <c r="ME12" s="218">
        <v>2700</v>
      </c>
      <c r="MF12" s="218">
        <v>2700</v>
      </c>
      <c r="MG12" s="218">
        <v>1300</v>
      </c>
      <c r="MH12" s="218">
        <v>1300</v>
      </c>
      <c r="MI12" s="218">
        <v>1300</v>
      </c>
      <c r="MJ12" s="218">
        <v>1300</v>
      </c>
      <c r="MK12" s="218">
        <v>1300</v>
      </c>
      <c r="ML12" s="218" t="s">
        <v>1485</v>
      </c>
      <c r="MM12" s="218" t="s">
        <v>1485</v>
      </c>
      <c r="MN12" s="218">
        <v>1300</v>
      </c>
      <c r="MO12" s="218">
        <v>1300</v>
      </c>
      <c r="MP12" s="218">
        <v>1300</v>
      </c>
      <c r="MQ12" s="218">
        <v>1300</v>
      </c>
      <c r="MR12" s="218">
        <v>1300</v>
      </c>
      <c r="MS12" s="218">
        <v>1800</v>
      </c>
      <c r="MT12" s="218">
        <v>1800</v>
      </c>
      <c r="MU12" s="218">
        <v>1800</v>
      </c>
      <c r="MV12" s="218">
        <v>1800</v>
      </c>
      <c r="MW12" s="218">
        <v>1800</v>
      </c>
      <c r="MX12" s="218">
        <v>1300</v>
      </c>
      <c r="MY12" s="218">
        <v>1300</v>
      </c>
      <c r="MZ12" s="218">
        <v>1300</v>
      </c>
      <c r="NA12" s="218">
        <v>1300</v>
      </c>
      <c r="NB12" s="218">
        <v>1300</v>
      </c>
      <c r="NC12" s="218" t="s">
        <v>1485</v>
      </c>
      <c r="ND12" s="218">
        <v>1618</v>
      </c>
      <c r="NE12" s="218">
        <v>2158</v>
      </c>
      <c r="NF12" s="218">
        <v>2697</v>
      </c>
      <c r="NG12" s="218">
        <v>3269</v>
      </c>
      <c r="NH12" s="218" t="s">
        <v>1485</v>
      </c>
      <c r="NI12" s="218">
        <v>1618</v>
      </c>
      <c r="NJ12" s="218">
        <v>2158</v>
      </c>
      <c r="NK12" s="218">
        <v>2697</v>
      </c>
      <c r="NL12" s="218">
        <v>3269</v>
      </c>
      <c r="NM12" s="218">
        <v>1618</v>
      </c>
      <c r="NN12" s="218">
        <v>539</v>
      </c>
      <c r="NO12" s="218">
        <v>1079</v>
      </c>
      <c r="NP12" s="218">
        <v>1651</v>
      </c>
      <c r="NQ12" s="218">
        <v>2158</v>
      </c>
      <c r="NR12" s="218">
        <v>539</v>
      </c>
      <c r="NS12" s="218">
        <v>1111</v>
      </c>
      <c r="NT12" s="218">
        <v>2697</v>
      </c>
      <c r="NU12" s="218">
        <v>572</v>
      </c>
      <c r="NV12" s="218">
        <v>3269</v>
      </c>
      <c r="NW12" s="218">
        <v>0</v>
      </c>
      <c r="NX12" s="218" t="s">
        <v>1485</v>
      </c>
      <c r="NY12" s="218" t="s">
        <v>1485</v>
      </c>
      <c r="NZ12" s="218">
        <v>3000</v>
      </c>
      <c r="OA12" s="218">
        <v>3000</v>
      </c>
      <c r="OB12" s="218">
        <v>3000</v>
      </c>
      <c r="OC12" s="218">
        <v>3000</v>
      </c>
      <c r="OD12" s="218">
        <v>3000</v>
      </c>
      <c r="OE12" s="218">
        <v>3000</v>
      </c>
      <c r="OF12" s="218">
        <v>3000</v>
      </c>
      <c r="OG12" s="218">
        <v>3000</v>
      </c>
      <c r="OH12" s="218">
        <v>3000</v>
      </c>
      <c r="OI12" s="218">
        <v>3000</v>
      </c>
      <c r="OJ12" s="218"/>
      <c r="OK12" s="218"/>
      <c r="OL12" s="218"/>
      <c r="OM12" s="218"/>
      <c r="ON12" s="218"/>
      <c r="OO12" s="218"/>
      <c r="OP12" s="218"/>
    </row>
    <row r="13" spans="1:406" s="226" customFormat="1" ht="21.75" customHeight="1" x14ac:dyDescent="0.25">
      <c r="A13" s="224" t="s">
        <v>211</v>
      </c>
      <c r="B13" s="225" t="s">
        <v>1486</v>
      </c>
      <c r="C13" s="218" t="s">
        <v>1401</v>
      </c>
      <c r="D13" s="218" t="s">
        <v>1401</v>
      </c>
      <c r="E13" s="218" t="s">
        <v>1401</v>
      </c>
      <c r="F13" s="218" t="s">
        <v>1401</v>
      </c>
      <c r="G13" s="218" t="s">
        <v>1401</v>
      </c>
      <c r="H13" s="218" t="s">
        <v>1401</v>
      </c>
      <c r="I13" s="218" t="s">
        <v>1401</v>
      </c>
      <c r="J13" s="218" t="s">
        <v>1401</v>
      </c>
      <c r="K13" s="218">
        <v>200</v>
      </c>
      <c r="L13" s="218">
        <v>200</v>
      </c>
      <c r="M13" s="218">
        <v>200</v>
      </c>
      <c r="N13" s="218">
        <v>200</v>
      </c>
      <c r="O13" s="218">
        <v>200</v>
      </c>
      <c r="P13" s="218">
        <v>200</v>
      </c>
      <c r="Q13" s="218">
        <v>200</v>
      </c>
      <c r="R13" s="218">
        <v>200</v>
      </c>
      <c r="S13" s="218">
        <v>200</v>
      </c>
      <c r="T13" s="218">
        <v>200</v>
      </c>
      <c r="U13" s="218">
        <v>200</v>
      </c>
      <c r="V13" s="218">
        <v>200</v>
      </c>
      <c r="W13" s="218">
        <v>200</v>
      </c>
      <c r="X13" s="218">
        <v>200</v>
      </c>
      <c r="Y13" s="218">
        <v>200</v>
      </c>
      <c r="Z13" s="218">
        <v>200</v>
      </c>
      <c r="AA13" s="218">
        <v>200</v>
      </c>
      <c r="AB13" s="218">
        <v>200</v>
      </c>
      <c r="AC13" s="218">
        <v>250</v>
      </c>
      <c r="AD13" s="218">
        <v>250</v>
      </c>
      <c r="AE13" s="218">
        <v>250</v>
      </c>
      <c r="AF13" s="218">
        <v>250</v>
      </c>
      <c r="AG13" s="218">
        <v>250</v>
      </c>
      <c r="AH13" s="218">
        <v>250</v>
      </c>
      <c r="AI13" s="218">
        <v>250</v>
      </c>
      <c r="AJ13" s="218">
        <v>250</v>
      </c>
      <c r="AK13" s="218">
        <v>250</v>
      </c>
      <c r="AL13" s="218">
        <v>350</v>
      </c>
      <c r="AM13" s="218">
        <v>350</v>
      </c>
      <c r="AN13" s="218">
        <v>350</v>
      </c>
      <c r="AO13" s="218">
        <v>350</v>
      </c>
      <c r="AP13" s="218">
        <v>350</v>
      </c>
      <c r="AQ13" s="218">
        <v>350</v>
      </c>
      <c r="AR13" s="218">
        <v>350</v>
      </c>
      <c r="AS13" s="218">
        <v>350</v>
      </c>
      <c r="AT13" s="218">
        <v>350</v>
      </c>
      <c r="AU13" s="218">
        <v>550</v>
      </c>
      <c r="AV13" s="218">
        <v>550</v>
      </c>
      <c r="AW13" s="218">
        <v>550</v>
      </c>
      <c r="AX13" s="218">
        <v>550</v>
      </c>
      <c r="AY13" s="218">
        <v>550</v>
      </c>
      <c r="AZ13" s="218">
        <v>550</v>
      </c>
      <c r="BA13" s="218">
        <v>550</v>
      </c>
      <c r="BB13" s="218">
        <v>550</v>
      </c>
      <c r="BC13" s="218">
        <v>550</v>
      </c>
      <c r="BD13" s="218" t="s">
        <v>1401</v>
      </c>
      <c r="BE13" s="218">
        <v>100</v>
      </c>
      <c r="BF13" s="218">
        <v>50</v>
      </c>
      <c r="BG13" s="218">
        <v>150</v>
      </c>
      <c r="BH13" s="218">
        <v>100</v>
      </c>
      <c r="BI13" s="218">
        <v>200</v>
      </c>
      <c r="BJ13" s="218">
        <v>150</v>
      </c>
      <c r="BK13" s="218">
        <v>300</v>
      </c>
      <c r="BL13" s="218">
        <v>400</v>
      </c>
      <c r="BM13" s="218" t="s">
        <v>1401</v>
      </c>
      <c r="BN13" s="218">
        <v>200</v>
      </c>
      <c r="BO13" s="218">
        <v>350</v>
      </c>
      <c r="BP13" s="218">
        <v>400</v>
      </c>
      <c r="BQ13" s="218">
        <v>450</v>
      </c>
      <c r="BR13" s="218">
        <v>550</v>
      </c>
      <c r="BS13" s="218">
        <v>650</v>
      </c>
      <c r="BT13" s="218" t="s">
        <v>1401</v>
      </c>
      <c r="BU13" s="218">
        <v>200</v>
      </c>
      <c r="BV13" s="218">
        <v>225</v>
      </c>
      <c r="BW13" s="218">
        <v>250</v>
      </c>
      <c r="BX13" s="218">
        <v>300</v>
      </c>
      <c r="BY13" s="218">
        <v>350</v>
      </c>
      <c r="BZ13" s="218">
        <v>200</v>
      </c>
      <c r="CA13" s="218">
        <v>200</v>
      </c>
      <c r="CB13" s="218">
        <v>250</v>
      </c>
      <c r="CC13" s="218">
        <v>200</v>
      </c>
      <c r="CD13" s="218">
        <v>250</v>
      </c>
      <c r="CE13" s="218">
        <v>250</v>
      </c>
      <c r="CF13" s="218">
        <v>300</v>
      </c>
      <c r="CG13" s="218">
        <v>300</v>
      </c>
      <c r="CH13" s="218">
        <v>350</v>
      </c>
      <c r="CI13" s="218">
        <v>350</v>
      </c>
      <c r="CJ13" s="218">
        <v>400</v>
      </c>
      <c r="CK13" s="218">
        <v>200</v>
      </c>
      <c r="CL13" s="218">
        <v>225</v>
      </c>
      <c r="CM13" s="218">
        <v>300</v>
      </c>
      <c r="CN13" s="218">
        <v>300</v>
      </c>
      <c r="CO13" s="218">
        <v>225</v>
      </c>
      <c r="CP13" s="218">
        <v>250</v>
      </c>
      <c r="CQ13" s="218">
        <v>325</v>
      </c>
      <c r="CR13" s="218">
        <v>325</v>
      </c>
      <c r="CS13" s="218">
        <v>250</v>
      </c>
      <c r="CT13" s="218">
        <v>275</v>
      </c>
      <c r="CU13" s="218">
        <v>350</v>
      </c>
      <c r="CV13" s="218">
        <v>350</v>
      </c>
      <c r="CW13" s="218">
        <v>275</v>
      </c>
      <c r="CX13" s="218">
        <v>325</v>
      </c>
      <c r="CY13" s="218">
        <v>400</v>
      </c>
      <c r="CZ13" s="218">
        <v>400</v>
      </c>
      <c r="DA13" s="218">
        <v>325</v>
      </c>
      <c r="DB13" s="218">
        <v>200</v>
      </c>
      <c r="DC13" s="218">
        <v>250</v>
      </c>
      <c r="DD13" s="218">
        <v>300</v>
      </c>
      <c r="DE13" s="218">
        <v>250</v>
      </c>
      <c r="DF13" s="218">
        <v>250</v>
      </c>
      <c r="DG13" s="218">
        <v>300</v>
      </c>
      <c r="DH13" s="218">
        <v>300</v>
      </c>
      <c r="DI13" s="218">
        <v>200</v>
      </c>
      <c r="DJ13" s="218">
        <v>200</v>
      </c>
      <c r="DK13" s="218">
        <v>250</v>
      </c>
      <c r="DL13" s="218">
        <v>300</v>
      </c>
      <c r="DM13" s="218">
        <v>350</v>
      </c>
      <c r="DN13" s="218">
        <v>300</v>
      </c>
      <c r="DO13" s="218">
        <v>300</v>
      </c>
      <c r="DP13" s="218">
        <v>350</v>
      </c>
      <c r="DQ13" s="218">
        <v>350</v>
      </c>
      <c r="DR13" s="218">
        <v>250</v>
      </c>
      <c r="DS13" s="218">
        <v>250</v>
      </c>
      <c r="DT13" s="218">
        <v>350</v>
      </c>
      <c r="DU13" s="218">
        <v>400</v>
      </c>
      <c r="DV13" s="218">
        <v>450</v>
      </c>
      <c r="DW13" s="218">
        <v>400</v>
      </c>
      <c r="DX13" s="218">
        <v>400</v>
      </c>
      <c r="DY13" s="218">
        <v>450</v>
      </c>
      <c r="DZ13" s="218">
        <v>450</v>
      </c>
      <c r="EA13" s="218">
        <v>350</v>
      </c>
      <c r="EB13" s="218">
        <v>350</v>
      </c>
      <c r="EC13" s="218">
        <v>450</v>
      </c>
      <c r="ED13" s="218">
        <v>500</v>
      </c>
      <c r="EE13" s="218">
        <v>550</v>
      </c>
      <c r="EF13" s="218">
        <v>500</v>
      </c>
      <c r="EG13" s="218">
        <v>500</v>
      </c>
      <c r="EH13" s="218">
        <v>550</v>
      </c>
      <c r="EI13" s="218">
        <v>550</v>
      </c>
      <c r="EJ13" s="218">
        <v>450</v>
      </c>
      <c r="EK13" s="218">
        <v>450</v>
      </c>
      <c r="EL13" s="218">
        <v>550</v>
      </c>
      <c r="EM13" s="218">
        <v>600</v>
      </c>
      <c r="EN13" s="218">
        <v>650</v>
      </c>
      <c r="EO13" s="218">
        <v>600</v>
      </c>
      <c r="EP13" s="218">
        <v>600</v>
      </c>
      <c r="EQ13" s="218">
        <v>650</v>
      </c>
      <c r="ER13" s="218">
        <v>650</v>
      </c>
      <c r="ES13" s="218">
        <v>550</v>
      </c>
      <c r="ET13" s="218">
        <v>550</v>
      </c>
      <c r="EU13" s="225" t="s">
        <v>1486</v>
      </c>
      <c r="EV13" s="225" t="s">
        <v>1486</v>
      </c>
      <c r="EW13" s="225" t="s">
        <v>1486</v>
      </c>
      <c r="EX13" s="225" t="s">
        <v>1486</v>
      </c>
      <c r="EY13" s="218" t="s">
        <v>1401</v>
      </c>
      <c r="EZ13" s="218" t="s">
        <v>1401</v>
      </c>
      <c r="FA13" s="218" t="s">
        <v>1401</v>
      </c>
      <c r="FB13" s="218">
        <v>200</v>
      </c>
      <c r="FC13" s="218">
        <v>275</v>
      </c>
      <c r="FD13" s="218">
        <v>200</v>
      </c>
      <c r="FE13" s="218">
        <v>200</v>
      </c>
      <c r="FF13" s="218">
        <v>275</v>
      </c>
      <c r="FG13" s="218">
        <v>275</v>
      </c>
      <c r="FH13" s="218">
        <v>275</v>
      </c>
      <c r="FI13" s="218">
        <v>200</v>
      </c>
      <c r="FJ13" s="218">
        <v>300</v>
      </c>
      <c r="FK13" s="218">
        <v>375</v>
      </c>
      <c r="FL13" s="218">
        <v>300</v>
      </c>
      <c r="FM13" s="218">
        <v>300</v>
      </c>
      <c r="FN13" s="218">
        <v>375</v>
      </c>
      <c r="FO13" s="218">
        <v>375</v>
      </c>
      <c r="FP13" s="218">
        <v>375</v>
      </c>
      <c r="FQ13" s="218">
        <v>300</v>
      </c>
      <c r="FR13" s="218">
        <v>400</v>
      </c>
      <c r="FS13" s="218">
        <v>475</v>
      </c>
      <c r="FT13" s="218">
        <v>400</v>
      </c>
      <c r="FU13" s="218">
        <v>400</v>
      </c>
      <c r="FV13" s="218">
        <v>475</v>
      </c>
      <c r="FW13" s="218">
        <v>475</v>
      </c>
      <c r="FX13" s="218">
        <v>475</v>
      </c>
      <c r="FY13" s="218">
        <v>400</v>
      </c>
      <c r="FZ13" s="218">
        <v>500</v>
      </c>
      <c r="GA13" s="218">
        <v>575</v>
      </c>
      <c r="GB13" s="218">
        <v>500</v>
      </c>
      <c r="GC13" s="218">
        <v>500</v>
      </c>
      <c r="GD13" s="218">
        <v>575</v>
      </c>
      <c r="GE13" s="218">
        <v>575</v>
      </c>
      <c r="GF13" s="218">
        <v>575</v>
      </c>
      <c r="GG13" s="218">
        <v>500</v>
      </c>
      <c r="GH13" s="218">
        <v>600</v>
      </c>
      <c r="GI13" s="218">
        <v>675</v>
      </c>
      <c r="GJ13" s="218">
        <v>600</v>
      </c>
      <c r="GK13" s="218">
        <v>600</v>
      </c>
      <c r="GL13" s="218">
        <v>675</v>
      </c>
      <c r="GM13" s="218">
        <v>675</v>
      </c>
      <c r="GN13" s="218">
        <v>675</v>
      </c>
      <c r="GO13" s="218">
        <v>600</v>
      </c>
      <c r="GP13" s="218">
        <v>275</v>
      </c>
      <c r="GQ13" s="218">
        <v>275</v>
      </c>
      <c r="GR13" s="218">
        <v>350</v>
      </c>
      <c r="GS13" s="218">
        <v>350</v>
      </c>
      <c r="GT13" s="218">
        <v>450</v>
      </c>
      <c r="GU13" s="218">
        <v>450</v>
      </c>
      <c r="GV13" s="218">
        <v>650</v>
      </c>
      <c r="GW13" s="218">
        <v>650</v>
      </c>
      <c r="GX13" s="218">
        <v>850</v>
      </c>
      <c r="GY13" s="218">
        <v>850</v>
      </c>
      <c r="GZ13" s="218" t="s">
        <v>1401</v>
      </c>
      <c r="HA13" s="218">
        <v>200</v>
      </c>
      <c r="HB13" s="218">
        <v>250</v>
      </c>
      <c r="HC13" s="218">
        <v>300</v>
      </c>
      <c r="HD13" s="218" t="s">
        <v>1401</v>
      </c>
      <c r="HE13" s="218" t="s">
        <v>1401</v>
      </c>
      <c r="HF13" s="218" t="s">
        <v>1401</v>
      </c>
      <c r="HG13" s="218" t="s">
        <v>1401</v>
      </c>
      <c r="HH13" s="218" t="s">
        <v>1401</v>
      </c>
      <c r="HI13" s="218" t="s">
        <v>1401</v>
      </c>
      <c r="HJ13" s="218" t="s">
        <v>1401</v>
      </c>
      <c r="HK13" s="218" t="s">
        <v>1401</v>
      </c>
      <c r="HL13" s="218" t="s">
        <v>1401</v>
      </c>
      <c r="HM13" s="218">
        <v>200</v>
      </c>
      <c r="HN13" s="218">
        <v>200</v>
      </c>
      <c r="HO13" s="218">
        <v>200</v>
      </c>
      <c r="HP13" s="218">
        <v>225</v>
      </c>
      <c r="HQ13" s="218">
        <v>225</v>
      </c>
      <c r="HR13" s="218">
        <v>225</v>
      </c>
      <c r="HS13" s="218">
        <v>250</v>
      </c>
      <c r="HT13" s="218">
        <v>250</v>
      </c>
      <c r="HU13" s="218">
        <v>250</v>
      </c>
      <c r="HV13" s="218">
        <v>200</v>
      </c>
      <c r="HW13" s="218">
        <v>200</v>
      </c>
      <c r="HX13" s="218">
        <v>250</v>
      </c>
      <c r="HY13" s="218">
        <v>250</v>
      </c>
      <c r="HZ13" s="218">
        <v>200</v>
      </c>
      <c r="IA13" s="218">
        <v>200</v>
      </c>
      <c r="IB13" s="218">
        <v>250</v>
      </c>
      <c r="IC13" s="218">
        <v>250</v>
      </c>
      <c r="ID13" s="218">
        <v>200</v>
      </c>
      <c r="IE13" s="218">
        <v>200</v>
      </c>
      <c r="IF13" s="218">
        <v>250</v>
      </c>
      <c r="IG13" s="218">
        <v>250</v>
      </c>
      <c r="IH13" s="218">
        <v>200</v>
      </c>
      <c r="II13" s="218">
        <v>200</v>
      </c>
      <c r="IJ13" s="218">
        <v>250</v>
      </c>
      <c r="IK13" s="218">
        <v>250</v>
      </c>
      <c r="IL13" s="218">
        <v>200</v>
      </c>
      <c r="IM13" s="218">
        <v>200</v>
      </c>
      <c r="IN13" s="218">
        <v>250</v>
      </c>
      <c r="IO13" s="218">
        <v>250</v>
      </c>
      <c r="IP13" s="218" t="s">
        <v>1401</v>
      </c>
      <c r="IQ13" s="218">
        <v>150</v>
      </c>
      <c r="IR13" s="218">
        <v>170</v>
      </c>
      <c r="IS13" s="218">
        <v>200</v>
      </c>
      <c r="IT13" s="218">
        <v>200</v>
      </c>
      <c r="IU13" s="218">
        <v>200</v>
      </c>
      <c r="IV13" s="218">
        <v>240</v>
      </c>
      <c r="IW13" s="218">
        <v>275</v>
      </c>
      <c r="IX13" s="218">
        <v>350</v>
      </c>
      <c r="IY13" s="218">
        <v>400</v>
      </c>
      <c r="IZ13" s="218">
        <v>450</v>
      </c>
      <c r="JA13" s="225" t="s">
        <v>1486</v>
      </c>
      <c r="JB13" s="218" t="s">
        <v>1401</v>
      </c>
      <c r="JC13" s="218" t="s">
        <v>1401</v>
      </c>
      <c r="JD13" s="218">
        <v>200</v>
      </c>
      <c r="JE13" s="218">
        <v>200</v>
      </c>
      <c r="JF13" s="218">
        <v>300</v>
      </c>
      <c r="JG13" s="218">
        <v>300</v>
      </c>
      <c r="JH13" s="218">
        <v>200</v>
      </c>
      <c r="JI13" s="218">
        <v>200</v>
      </c>
      <c r="JJ13" s="218">
        <v>300</v>
      </c>
      <c r="JK13" s="218">
        <v>300</v>
      </c>
      <c r="JL13" s="218">
        <v>275</v>
      </c>
      <c r="JM13" s="218">
        <v>275</v>
      </c>
      <c r="JN13" s="218">
        <v>375</v>
      </c>
      <c r="JO13" s="218">
        <v>375</v>
      </c>
      <c r="JP13" s="218">
        <v>350</v>
      </c>
      <c r="JQ13" s="218">
        <v>350</v>
      </c>
      <c r="JR13" s="218">
        <v>450</v>
      </c>
      <c r="JS13" s="218">
        <v>450</v>
      </c>
      <c r="JT13" s="218">
        <v>425</v>
      </c>
      <c r="JU13" s="218">
        <v>425</v>
      </c>
      <c r="JV13" s="218">
        <v>525</v>
      </c>
      <c r="JW13" s="218">
        <v>525</v>
      </c>
      <c r="JX13" s="225" t="s">
        <v>1486</v>
      </c>
      <c r="JY13" s="225" t="s">
        <v>1486</v>
      </c>
      <c r="JZ13" s="225" t="s">
        <v>1486</v>
      </c>
      <c r="KA13" s="225" t="s">
        <v>1486</v>
      </c>
      <c r="KB13" s="225" t="s">
        <v>1486</v>
      </c>
      <c r="KC13" s="225" t="s">
        <v>1486</v>
      </c>
      <c r="KD13" s="225" t="s">
        <v>1486</v>
      </c>
      <c r="KE13" s="218" t="s">
        <v>1401</v>
      </c>
      <c r="KF13" s="218">
        <v>200</v>
      </c>
      <c r="KG13" s="218">
        <v>200</v>
      </c>
      <c r="KH13" s="218">
        <v>215</v>
      </c>
      <c r="KI13" s="218">
        <v>270</v>
      </c>
      <c r="KJ13" s="218">
        <v>335</v>
      </c>
      <c r="KK13" s="218">
        <v>158</v>
      </c>
      <c r="KL13" s="218">
        <v>211</v>
      </c>
      <c r="KM13" s="218">
        <v>264</v>
      </c>
      <c r="KN13" s="218">
        <v>317</v>
      </c>
      <c r="KO13" s="218">
        <v>200</v>
      </c>
      <c r="KP13" s="218">
        <v>225</v>
      </c>
      <c r="KQ13" s="218">
        <v>275</v>
      </c>
      <c r="KR13" s="218">
        <v>325</v>
      </c>
      <c r="KS13" s="218">
        <v>200</v>
      </c>
      <c r="KT13" s="218">
        <v>225</v>
      </c>
      <c r="KU13" s="218">
        <v>275</v>
      </c>
      <c r="KV13" s="218">
        <v>325</v>
      </c>
      <c r="KW13" s="218">
        <v>300</v>
      </c>
      <c r="KX13" s="218">
        <v>350</v>
      </c>
      <c r="KY13" s="218">
        <v>400</v>
      </c>
      <c r="KZ13" s="218">
        <v>450</v>
      </c>
      <c r="LA13" s="218">
        <v>200</v>
      </c>
      <c r="LB13" s="218">
        <v>250</v>
      </c>
      <c r="LC13" s="218">
        <v>300</v>
      </c>
      <c r="LD13" s="218">
        <v>350</v>
      </c>
      <c r="LE13" s="218">
        <v>400</v>
      </c>
      <c r="LF13" s="218" t="s">
        <v>1401</v>
      </c>
      <c r="LG13" s="218">
        <v>150</v>
      </c>
      <c r="LH13" s="218">
        <v>250</v>
      </c>
      <c r="LI13" s="218">
        <v>200</v>
      </c>
      <c r="LJ13" s="218">
        <v>380</v>
      </c>
      <c r="LK13" s="218">
        <v>620</v>
      </c>
      <c r="LL13" s="218">
        <v>750</v>
      </c>
      <c r="LM13" s="218" t="s">
        <v>1487</v>
      </c>
      <c r="LN13" s="218" t="s">
        <v>1488</v>
      </c>
      <c r="LO13" s="218" t="s">
        <v>1489</v>
      </c>
      <c r="LP13" s="218" t="s">
        <v>1490</v>
      </c>
      <c r="LQ13" s="218" t="s">
        <v>1487</v>
      </c>
      <c r="LR13" s="218" t="s">
        <v>1488</v>
      </c>
      <c r="LS13" s="218" t="s">
        <v>1489</v>
      </c>
      <c r="LT13" s="218" t="s">
        <v>1490</v>
      </c>
      <c r="LU13" s="218" t="s">
        <v>1491</v>
      </c>
      <c r="LV13" s="218" t="s">
        <v>1492</v>
      </c>
      <c r="LW13" s="218" t="s">
        <v>1483</v>
      </c>
      <c r="LX13" s="218" t="s">
        <v>1493</v>
      </c>
      <c r="LY13" s="218" t="s">
        <v>1494</v>
      </c>
      <c r="LZ13" s="218" t="s">
        <v>1495</v>
      </c>
      <c r="MA13" s="218" t="s">
        <v>1496</v>
      </c>
      <c r="MB13" s="218" t="s">
        <v>1497</v>
      </c>
      <c r="MC13" s="218" t="s">
        <v>1498</v>
      </c>
      <c r="MD13" s="218" t="s">
        <v>1499</v>
      </c>
      <c r="ME13" s="218" t="s">
        <v>1500</v>
      </c>
      <c r="MF13" s="218" t="s">
        <v>1501</v>
      </c>
      <c r="MG13" s="218">
        <v>105</v>
      </c>
      <c r="MH13" s="218">
        <v>170</v>
      </c>
      <c r="MI13" s="218">
        <v>235</v>
      </c>
      <c r="MJ13" s="218">
        <v>300</v>
      </c>
      <c r="MK13" s="218">
        <v>365</v>
      </c>
      <c r="ML13" s="218">
        <v>200</v>
      </c>
      <c r="MM13" s="218">
        <v>250</v>
      </c>
      <c r="MN13" s="218">
        <v>105</v>
      </c>
      <c r="MO13" s="218">
        <v>170</v>
      </c>
      <c r="MP13" s="218">
        <v>235</v>
      </c>
      <c r="MQ13" s="218">
        <v>300</v>
      </c>
      <c r="MR13" s="218">
        <v>320</v>
      </c>
      <c r="MS13" s="218">
        <v>290</v>
      </c>
      <c r="MT13" s="218">
        <v>375</v>
      </c>
      <c r="MU13" s="218">
        <v>460</v>
      </c>
      <c r="MV13" s="218">
        <v>560</v>
      </c>
      <c r="MW13" s="218">
        <v>660</v>
      </c>
      <c r="MX13" s="218">
        <v>105</v>
      </c>
      <c r="MY13" s="218">
        <v>170</v>
      </c>
      <c r="MZ13" s="218">
        <v>235</v>
      </c>
      <c r="NA13" s="218">
        <v>300</v>
      </c>
      <c r="NB13" s="218">
        <v>365</v>
      </c>
      <c r="NC13" s="218" t="s">
        <v>1502</v>
      </c>
      <c r="ND13" s="218">
        <v>131</v>
      </c>
      <c r="NE13" s="218">
        <v>262</v>
      </c>
      <c r="NF13" s="218">
        <v>376</v>
      </c>
      <c r="NG13" s="218">
        <v>539</v>
      </c>
      <c r="NH13" s="218" t="s">
        <v>1503</v>
      </c>
      <c r="NI13" s="218">
        <v>33</v>
      </c>
      <c r="NJ13" s="218">
        <v>196</v>
      </c>
      <c r="NK13" s="218">
        <v>327</v>
      </c>
      <c r="NL13" s="218">
        <v>474</v>
      </c>
      <c r="NM13" s="218" t="s">
        <v>1487</v>
      </c>
      <c r="NN13" s="218">
        <v>131</v>
      </c>
      <c r="NO13" s="218">
        <v>245</v>
      </c>
      <c r="NP13" s="218">
        <v>409</v>
      </c>
      <c r="NQ13" s="218" t="s">
        <v>1488</v>
      </c>
      <c r="NR13" s="218">
        <v>114</v>
      </c>
      <c r="NS13" s="218">
        <v>278</v>
      </c>
      <c r="NT13" s="218" t="s">
        <v>1489</v>
      </c>
      <c r="NU13" s="218">
        <v>180</v>
      </c>
      <c r="NV13" s="218" t="s">
        <v>1490</v>
      </c>
      <c r="NW13" s="218">
        <v>65</v>
      </c>
      <c r="NX13" s="218">
        <v>200</v>
      </c>
      <c r="NY13" s="218">
        <v>200</v>
      </c>
      <c r="NZ13" s="218">
        <v>250</v>
      </c>
      <c r="OA13" s="218">
        <v>250</v>
      </c>
      <c r="OB13" s="218">
        <v>300</v>
      </c>
      <c r="OC13" s="218">
        <v>300</v>
      </c>
      <c r="OD13" s="218">
        <v>400</v>
      </c>
      <c r="OE13" s="218">
        <v>400</v>
      </c>
      <c r="OF13" s="218">
        <v>550</v>
      </c>
      <c r="OG13" s="218">
        <v>550</v>
      </c>
      <c r="OH13" s="218">
        <v>750</v>
      </c>
      <c r="OI13" s="218">
        <v>750</v>
      </c>
      <c r="OJ13" s="218"/>
      <c r="OK13" s="218"/>
      <c r="OL13" s="218"/>
      <c r="OM13" s="218"/>
      <c r="ON13" s="218">
        <v>100</v>
      </c>
      <c r="OO13" s="218">
        <v>200</v>
      </c>
      <c r="OP13" s="218">
        <v>300</v>
      </c>
    </row>
    <row r="14" spans="1:406" s="216" customFormat="1" ht="30" x14ac:dyDescent="0.25">
      <c r="A14" s="227" t="s">
        <v>1504</v>
      </c>
      <c r="B14" s="214" t="s">
        <v>1401</v>
      </c>
      <c r="C14" s="214" t="s">
        <v>1505</v>
      </c>
      <c r="D14" s="214" t="s">
        <v>1505</v>
      </c>
      <c r="E14" s="214" t="s">
        <v>1505</v>
      </c>
      <c r="F14" s="214" t="s">
        <v>1505</v>
      </c>
      <c r="G14" s="214" t="s">
        <v>1505</v>
      </c>
      <c r="H14" s="214" t="s">
        <v>1505</v>
      </c>
      <c r="I14" s="214" t="s">
        <v>1505</v>
      </c>
      <c r="J14" s="214" t="s">
        <v>1505</v>
      </c>
      <c r="K14" s="214" t="s">
        <v>1506</v>
      </c>
      <c r="L14" s="214" t="s">
        <v>1506</v>
      </c>
      <c r="M14" s="214" t="s">
        <v>1506</v>
      </c>
      <c r="N14" s="214" t="s">
        <v>1506</v>
      </c>
      <c r="O14" s="214" t="s">
        <v>1506</v>
      </c>
      <c r="P14" s="214" t="s">
        <v>1506</v>
      </c>
      <c r="Q14" s="214" t="s">
        <v>1506</v>
      </c>
      <c r="R14" s="214" t="s">
        <v>1506</v>
      </c>
      <c r="S14" s="214" t="s">
        <v>1506</v>
      </c>
      <c r="T14" s="214" t="s">
        <v>1507</v>
      </c>
      <c r="U14" s="214" t="s">
        <v>1507</v>
      </c>
      <c r="V14" s="214" t="s">
        <v>1507</v>
      </c>
      <c r="W14" s="214" t="s">
        <v>1507</v>
      </c>
      <c r="X14" s="214" t="s">
        <v>1507</v>
      </c>
      <c r="Y14" s="214" t="s">
        <v>1507</v>
      </c>
      <c r="Z14" s="214" t="s">
        <v>1507</v>
      </c>
      <c r="AA14" s="214" t="s">
        <v>1507</v>
      </c>
      <c r="AB14" s="214" t="s">
        <v>1507</v>
      </c>
      <c r="AC14" s="214" t="s">
        <v>1508</v>
      </c>
      <c r="AD14" s="214" t="s">
        <v>1508</v>
      </c>
      <c r="AE14" s="214" t="s">
        <v>1508</v>
      </c>
      <c r="AF14" s="214" t="s">
        <v>1508</v>
      </c>
      <c r="AG14" s="214" t="s">
        <v>1508</v>
      </c>
      <c r="AH14" s="214" t="s">
        <v>1508</v>
      </c>
      <c r="AI14" s="214" t="s">
        <v>1508</v>
      </c>
      <c r="AJ14" s="214" t="s">
        <v>1508</v>
      </c>
      <c r="AK14" s="214" t="s">
        <v>1508</v>
      </c>
      <c r="AL14" s="214" t="s">
        <v>1509</v>
      </c>
      <c r="AM14" s="214" t="s">
        <v>1509</v>
      </c>
      <c r="AN14" s="214" t="s">
        <v>1509</v>
      </c>
      <c r="AO14" s="214" t="s">
        <v>1509</v>
      </c>
      <c r="AP14" s="214" t="s">
        <v>1509</v>
      </c>
      <c r="AQ14" s="214" t="s">
        <v>1509</v>
      </c>
      <c r="AR14" s="214" t="s">
        <v>1509</v>
      </c>
      <c r="AS14" s="214" t="s">
        <v>1509</v>
      </c>
      <c r="AT14" s="214" t="s">
        <v>1509</v>
      </c>
      <c r="AU14" s="214" t="s">
        <v>1510</v>
      </c>
      <c r="AV14" s="214" t="s">
        <v>1510</v>
      </c>
      <c r="AW14" s="214" t="s">
        <v>1510</v>
      </c>
      <c r="AX14" s="214" t="s">
        <v>1510</v>
      </c>
      <c r="AY14" s="214" t="s">
        <v>1510</v>
      </c>
      <c r="AZ14" s="214" t="s">
        <v>1510</v>
      </c>
      <c r="BA14" s="214" t="s">
        <v>1510</v>
      </c>
      <c r="BB14" s="214" t="s">
        <v>1510</v>
      </c>
      <c r="BC14" s="214" t="s">
        <v>1510</v>
      </c>
      <c r="BD14" s="214" t="s">
        <v>1505</v>
      </c>
      <c r="BE14" s="214" t="s">
        <v>1401</v>
      </c>
      <c r="BF14" s="214" t="s">
        <v>1401</v>
      </c>
      <c r="BG14" s="214" t="s">
        <v>1401</v>
      </c>
      <c r="BH14" s="214" t="s">
        <v>1401</v>
      </c>
      <c r="BI14" s="214" t="s">
        <v>1401</v>
      </c>
      <c r="BJ14" s="214" t="s">
        <v>1401</v>
      </c>
      <c r="BK14" s="214" t="s">
        <v>1508</v>
      </c>
      <c r="BL14" s="214" t="s">
        <v>1511</v>
      </c>
      <c r="BM14" s="214" t="s">
        <v>1512</v>
      </c>
      <c r="BN14" s="214" t="s">
        <v>1513</v>
      </c>
      <c r="BO14" s="214" t="s">
        <v>1430</v>
      </c>
      <c r="BP14" s="214" t="s">
        <v>1514</v>
      </c>
      <c r="BQ14" s="214" t="s">
        <v>1515</v>
      </c>
      <c r="BR14" s="214" t="s">
        <v>1516</v>
      </c>
      <c r="BS14" s="214" t="s">
        <v>1517</v>
      </c>
      <c r="BT14" s="214" t="s">
        <v>1505</v>
      </c>
      <c r="BU14" s="214" t="s">
        <v>1506</v>
      </c>
      <c r="BV14" s="214" t="s">
        <v>1507</v>
      </c>
      <c r="BW14" s="214" t="s">
        <v>1514</v>
      </c>
      <c r="BX14" s="214" t="s">
        <v>1508</v>
      </c>
      <c r="BY14" s="214" t="s">
        <v>1511</v>
      </c>
      <c r="BZ14" s="214" t="s">
        <v>1518</v>
      </c>
      <c r="CA14" s="214" t="s">
        <v>1430</v>
      </c>
      <c r="CB14" s="214" t="s">
        <v>1430</v>
      </c>
      <c r="CC14" s="214" t="s">
        <v>1519</v>
      </c>
      <c r="CD14" s="214" t="s">
        <v>1519</v>
      </c>
      <c r="CE14" s="214" t="s">
        <v>1514</v>
      </c>
      <c r="CF14" s="214" t="s">
        <v>1514</v>
      </c>
      <c r="CG14" s="214" t="s">
        <v>1520</v>
      </c>
      <c r="CH14" s="214" t="s">
        <v>1520</v>
      </c>
      <c r="CI14" s="214" t="s">
        <v>1509</v>
      </c>
      <c r="CJ14" s="214" t="s">
        <v>1509</v>
      </c>
      <c r="CK14" s="214" t="s">
        <v>1513</v>
      </c>
      <c r="CL14" s="214" t="s">
        <v>1519</v>
      </c>
      <c r="CM14" s="214" t="s">
        <v>1519</v>
      </c>
      <c r="CN14" s="214" t="s">
        <v>1519</v>
      </c>
      <c r="CO14" s="214" t="s">
        <v>1519</v>
      </c>
      <c r="CP14" s="214" t="s">
        <v>1514</v>
      </c>
      <c r="CQ14" s="214" t="s">
        <v>1514</v>
      </c>
      <c r="CR14" s="214" t="s">
        <v>1514</v>
      </c>
      <c r="CS14" s="214" t="s">
        <v>1514</v>
      </c>
      <c r="CT14" s="214" t="s">
        <v>1520</v>
      </c>
      <c r="CU14" s="214" t="s">
        <v>1520</v>
      </c>
      <c r="CV14" s="214" t="s">
        <v>1520</v>
      </c>
      <c r="CW14" s="214" t="s">
        <v>1520</v>
      </c>
      <c r="CX14" s="214" t="s">
        <v>1509</v>
      </c>
      <c r="CY14" s="214" t="s">
        <v>1509</v>
      </c>
      <c r="CZ14" s="214" t="s">
        <v>1509</v>
      </c>
      <c r="DA14" s="214" t="s">
        <v>1509</v>
      </c>
      <c r="DB14" s="214" t="s">
        <v>1518</v>
      </c>
      <c r="DC14" s="214" t="s">
        <v>1518</v>
      </c>
      <c r="DD14" s="214" t="s">
        <v>1518</v>
      </c>
      <c r="DE14" s="214" t="s">
        <v>1518</v>
      </c>
      <c r="DF14" s="214" t="s">
        <v>1518</v>
      </c>
      <c r="DG14" s="214" t="s">
        <v>1518</v>
      </c>
      <c r="DH14" s="214" t="s">
        <v>1518</v>
      </c>
      <c r="DI14" s="214" t="s">
        <v>1518</v>
      </c>
      <c r="DJ14" s="214" t="s">
        <v>1518</v>
      </c>
      <c r="DK14" s="214" t="s">
        <v>1521</v>
      </c>
      <c r="DL14" s="214" t="s">
        <v>1521</v>
      </c>
      <c r="DM14" s="214" t="s">
        <v>1521</v>
      </c>
      <c r="DN14" s="214" t="s">
        <v>1521</v>
      </c>
      <c r="DO14" s="214" t="s">
        <v>1521</v>
      </c>
      <c r="DP14" s="214" t="s">
        <v>1521</v>
      </c>
      <c r="DQ14" s="214" t="s">
        <v>1521</v>
      </c>
      <c r="DR14" s="214" t="s">
        <v>1521</v>
      </c>
      <c r="DS14" s="214" t="s">
        <v>1521</v>
      </c>
      <c r="DT14" s="214" t="s">
        <v>1509</v>
      </c>
      <c r="DU14" s="214" t="s">
        <v>1509</v>
      </c>
      <c r="DV14" s="214" t="s">
        <v>1509</v>
      </c>
      <c r="DW14" s="214" t="s">
        <v>1509</v>
      </c>
      <c r="DX14" s="214" t="s">
        <v>1509</v>
      </c>
      <c r="DY14" s="214" t="s">
        <v>1509</v>
      </c>
      <c r="DZ14" s="214" t="s">
        <v>1509</v>
      </c>
      <c r="EA14" s="214" t="s">
        <v>1509</v>
      </c>
      <c r="EB14" s="214" t="s">
        <v>1509</v>
      </c>
      <c r="EC14" s="214" t="s">
        <v>1510</v>
      </c>
      <c r="ED14" s="214" t="s">
        <v>1510</v>
      </c>
      <c r="EE14" s="214" t="s">
        <v>1510</v>
      </c>
      <c r="EF14" s="214" t="s">
        <v>1510</v>
      </c>
      <c r="EG14" s="214" t="s">
        <v>1510</v>
      </c>
      <c r="EH14" s="214" t="s">
        <v>1510</v>
      </c>
      <c r="EI14" s="214" t="s">
        <v>1510</v>
      </c>
      <c r="EJ14" s="214" t="s">
        <v>1510</v>
      </c>
      <c r="EK14" s="214" t="s">
        <v>1510</v>
      </c>
      <c r="EL14" s="214" t="s">
        <v>1516</v>
      </c>
      <c r="EM14" s="214" t="s">
        <v>1516</v>
      </c>
      <c r="EN14" s="214" t="s">
        <v>1516</v>
      </c>
      <c r="EO14" s="214" t="s">
        <v>1516</v>
      </c>
      <c r="EP14" s="214" t="s">
        <v>1516</v>
      </c>
      <c r="EQ14" s="214" t="s">
        <v>1516</v>
      </c>
      <c r="ER14" s="214" t="s">
        <v>1516</v>
      </c>
      <c r="ES14" s="214" t="s">
        <v>1516</v>
      </c>
      <c r="ET14" s="214" t="s">
        <v>1516</v>
      </c>
      <c r="EU14" s="214" t="s">
        <v>1401</v>
      </c>
      <c r="EV14" s="214" t="s">
        <v>1401</v>
      </c>
      <c r="EW14" s="214" t="s">
        <v>1401</v>
      </c>
      <c r="EX14" s="214" t="s">
        <v>1401</v>
      </c>
      <c r="EY14" s="214" t="s">
        <v>1518</v>
      </c>
      <c r="EZ14" s="214" t="s">
        <v>1518</v>
      </c>
      <c r="FA14" s="214" t="s">
        <v>1401</v>
      </c>
      <c r="FB14" s="214" t="s">
        <v>1430</v>
      </c>
      <c r="FC14" s="214" t="s">
        <v>1514</v>
      </c>
      <c r="FD14" s="214" t="s">
        <v>1430</v>
      </c>
      <c r="FE14" s="214" t="s">
        <v>1430</v>
      </c>
      <c r="FF14" s="214" t="s">
        <v>1514</v>
      </c>
      <c r="FG14" s="214" t="s">
        <v>1514</v>
      </c>
      <c r="FH14" s="214" t="s">
        <v>1514</v>
      </c>
      <c r="FI14" s="214" t="s">
        <v>1430</v>
      </c>
      <c r="FJ14" s="214" t="s">
        <v>1519</v>
      </c>
      <c r="FK14" s="214" t="s">
        <v>1520</v>
      </c>
      <c r="FL14" s="214" t="s">
        <v>1519</v>
      </c>
      <c r="FM14" s="214" t="s">
        <v>1519</v>
      </c>
      <c r="FN14" s="214" t="s">
        <v>1520</v>
      </c>
      <c r="FO14" s="214" t="s">
        <v>1520</v>
      </c>
      <c r="FP14" s="214" t="s">
        <v>1520</v>
      </c>
      <c r="FQ14" s="214" t="s">
        <v>1519</v>
      </c>
      <c r="FR14" s="214" t="s">
        <v>1514</v>
      </c>
      <c r="FS14" s="214" t="s">
        <v>1509</v>
      </c>
      <c r="FT14" s="214" t="s">
        <v>1514</v>
      </c>
      <c r="FU14" s="214" t="s">
        <v>1514</v>
      </c>
      <c r="FV14" s="214" t="s">
        <v>1509</v>
      </c>
      <c r="FW14" s="214" t="s">
        <v>1509</v>
      </c>
      <c r="FX14" s="214" t="s">
        <v>1509</v>
      </c>
      <c r="FY14" s="214" t="s">
        <v>1514</v>
      </c>
      <c r="FZ14" s="214" t="s">
        <v>1520</v>
      </c>
      <c r="GA14" s="214" t="s">
        <v>1515</v>
      </c>
      <c r="GB14" s="214" t="s">
        <v>1520</v>
      </c>
      <c r="GC14" s="214" t="s">
        <v>1520</v>
      </c>
      <c r="GD14" s="214" t="s">
        <v>1515</v>
      </c>
      <c r="GE14" s="214" t="s">
        <v>1515</v>
      </c>
      <c r="GF14" s="214" t="s">
        <v>1515</v>
      </c>
      <c r="GG14" s="214" t="s">
        <v>1520</v>
      </c>
      <c r="GH14" s="214" t="s">
        <v>1509</v>
      </c>
      <c r="GI14" s="214" t="s">
        <v>1510</v>
      </c>
      <c r="GJ14" s="214" t="s">
        <v>1509</v>
      </c>
      <c r="GK14" s="214" t="s">
        <v>1509</v>
      </c>
      <c r="GL14" s="214" t="s">
        <v>1510</v>
      </c>
      <c r="GM14" s="214" t="s">
        <v>1510</v>
      </c>
      <c r="GN14" s="214" t="s">
        <v>1510</v>
      </c>
      <c r="GO14" s="214" t="s">
        <v>1509</v>
      </c>
      <c r="GP14" s="214" t="s">
        <v>1514</v>
      </c>
      <c r="GQ14" s="214" t="s">
        <v>1514</v>
      </c>
      <c r="GR14" s="214" t="s">
        <v>1509</v>
      </c>
      <c r="GS14" s="214" t="s">
        <v>1509</v>
      </c>
      <c r="GT14" s="214" t="s">
        <v>1510</v>
      </c>
      <c r="GU14" s="214" t="s">
        <v>1510</v>
      </c>
      <c r="GV14" s="214" t="s">
        <v>1516</v>
      </c>
      <c r="GW14" s="214" t="s">
        <v>1516</v>
      </c>
      <c r="GX14" s="214" t="s">
        <v>1517</v>
      </c>
      <c r="GY14" s="214" t="s">
        <v>1517</v>
      </c>
      <c r="GZ14" s="214" t="s">
        <v>1401</v>
      </c>
      <c r="HA14" s="214" t="s">
        <v>1430</v>
      </c>
      <c r="HB14" s="214" t="s">
        <v>1430</v>
      </c>
      <c r="HC14" s="214" t="s">
        <v>1430</v>
      </c>
      <c r="HD14" s="214" t="s">
        <v>1401</v>
      </c>
      <c r="HE14" s="214" t="s">
        <v>1401</v>
      </c>
      <c r="HF14" s="214" t="s">
        <v>1401</v>
      </c>
      <c r="HG14" s="214" t="s">
        <v>1401</v>
      </c>
      <c r="HH14" s="214" t="s">
        <v>1401</v>
      </c>
      <c r="HI14" s="214" t="s">
        <v>1401</v>
      </c>
      <c r="HJ14" s="214" t="s">
        <v>1401</v>
      </c>
      <c r="HK14" s="214" t="s">
        <v>1401</v>
      </c>
      <c r="HL14" s="214" t="s">
        <v>1401</v>
      </c>
      <c r="HM14" s="214" t="s">
        <v>1518</v>
      </c>
      <c r="HN14" s="214" t="s">
        <v>1518</v>
      </c>
      <c r="HO14" s="214" t="s">
        <v>1518</v>
      </c>
      <c r="HP14" s="214" t="s">
        <v>1513</v>
      </c>
      <c r="HQ14" s="214" t="s">
        <v>1513</v>
      </c>
      <c r="HR14" s="214" t="s">
        <v>1513</v>
      </c>
      <c r="HS14" s="214" t="s">
        <v>1513</v>
      </c>
      <c r="HT14" s="214" t="s">
        <v>1513</v>
      </c>
      <c r="HU14" s="214" t="s">
        <v>1513</v>
      </c>
      <c r="HV14" s="214" t="s">
        <v>1401</v>
      </c>
      <c r="HW14" s="214" t="s">
        <v>1522</v>
      </c>
      <c r="HX14" s="214" t="s">
        <v>1401</v>
      </c>
      <c r="HY14" s="214" t="s">
        <v>1522</v>
      </c>
      <c r="HZ14" s="214" t="s">
        <v>1401</v>
      </c>
      <c r="IA14" s="214" t="s">
        <v>1522</v>
      </c>
      <c r="IB14" s="214" t="s">
        <v>1401</v>
      </c>
      <c r="IC14" s="214" t="s">
        <v>1522</v>
      </c>
      <c r="ID14" s="214" t="s">
        <v>1401</v>
      </c>
      <c r="IE14" s="214" t="s">
        <v>1522</v>
      </c>
      <c r="IF14" s="214" t="s">
        <v>1401</v>
      </c>
      <c r="IG14" s="214" t="s">
        <v>1522</v>
      </c>
      <c r="IH14" s="214" t="s">
        <v>1401</v>
      </c>
      <c r="II14" s="214" t="s">
        <v>1522</v>
      </c>
      <c r="IJ14" s="214" t="s">
        <v>1401</v>
      </c>
      <c r="IK14" s="214" t="s">
        <v>1522</v>
      </c>
      <c r="IL14" s="214" t="s">
        <v>1401</v>
      </c>
      <c r="IM14" s="214" t="s">
        <v>1522</v>
      </c>
      <c r="IN14" s="214" t="s">
        <v>1401</v>
      </c>
      <c r="IO14" s="214" t="s">
        <v>1522</v>
      </c>
      <c r="IP14" s="214" t="s">
        <v>1401</v>
      </c>
      <c r="IQ14" s="214" t="s">
        <v>1518</v>
      </c>
      <c r="IR14" s="214" t="s">
        <v>1513</v>
      </c>
      <c r="IS14" s="214" t="s">
        <v>1430</v>
      </c>
      <c r="IT14" s="214" t="s">
        <v>1401</v>
      </c>
      <c r="IU14" s="214" t="s">
        <v>1401</v>
      </c>
      <c r="IV14" s="214" t="s">
        <v>1401</v>
      </c>
      <c r="IW14" s="214" t="s">
        <v>1401</v>
      </c>
      <c r="IX14" s="214" t="s">
        <v>1401</v>
      </c>
      <c r="IY14" s="214" t="s">
        <v>1401</v>
      </c>
      <c r="IZ14" s="214" t="s">
        <v>1401</v>
      </c>
      <c r="JA14" s="214" t="s">
        <v>1401</v>
      </c>
      <c r="JB14" s="214" t="s">
        <v>1523</v>
      </c>
      <c r="JC14" s="214" t="s">
        <v>1523</v>
      </c>
      <c r="JD14" s="214" t="s">
        <v>1523</v>
      </c>
      <c r="JE14" s="214" t="s">
        <v>1523</v>
      </c>
      <c r="JF14" s="214" t="s">
        <v>1523</v>
      </c>
      <c r="JG14" s="214" t="s">
        <v>1523</v>
      </c>
      <c r="JH14" s="214" t="s">
        <v>1523</v>
      </c>
      <c r="JI14" s="214" t="s">
        <v>1523</v>
      </c>
      <c r="JJ14" s="214" t="s">
        <v>1523</v>
      </c>
      <c r="JK14" s="214" t="s">
        <v>1523</v>
      </c>
      <c r="JL14" s="214" t="s">
        <v>1523</v>
      </c>
      <c r="JM14" s="214" t="s">
        <v>1523</v>
      </c>
      <c r="JN14" s="214" t="s">
        <v>1523</v>
      </c>
      <c r="JO14" s="214" t="s">
        <v>1523</v>
      </c>
      <c r="JP14" s="214" t="s">
        <v>1523</v>
      </c>
      <c r="JQ14" s="214" t="s">
        <v>1523</v>
      </c>
      <c r="JR14" s="214" t="s">
        <v>1523</v>
      </c>
      <c r="JS14" s="214" t="s">
        <v>1523</v>
      </c>
      <c r="JT14" s="214" t="s">
        <v>1401</v>
      </c>
      <c r="JU14" s="214" t="s">
        <v>1401</v>
      </c>
      <c r="JV14" s="214" t="s">
        <v>1401</v>
      </c>
      <c r="JW14" s="214" t="s">
        <v>1401</v>
      </c>
      <c r="JX14" s="214" t="s">
        <v>1401</v>
      </c>
      <c r="JY14" s="214" t="s">
        <v>1401</v>
      </c>
      <c r="JZ14" s="214" t="s">
        <v>1401</v>
      </c>
      <c r="KA14" s="214" t="s">
        <v>1401</v>
      </c>
      <c r="KB14" s="214" t="s">
        <v>1401</v>
      </c>
      <c r="KC14" s="214" t="s">
        <v>1401</v>
      </c>
      <c r="KD14" s="214" t="s">
        <v>1401</v>
      </c>
      <c r="KE14" s="214" t="s">
        <v>1524</v>
      </c>
      <c r="KF14" s="214" t="s">
        <v>1513</v>
      </c>
      <c r="KG14" s="214" t="s">
        <v>1513</v>
      </c>
      <c r="KH14" s="214" t="s">
        <v>1430</v>
      </c>
      <c r="KI14" s="214" t="s">
        <v>1514</v>
      </c>
      <c r="KJ14" s="214" t="s">
        <v>1509</v>
      </c>
      <c r="KK14" s="214" t="s">
        <v>1401</v>
      </c>
      <c r="KL14" s="214" t="s">
        <v>1401</v>
      </c>
      <c r="KM14" s="214" t="s">
        <v>1401</v>
      </c>
      <c r="KN14" s="214" t="s">
        <v>1401</v>
      </c>
      <c r="KO14" s="214" t="s">
        <v>1512</v>
      </c>
      <c r="KP14" s="214" t="s">
        <v>1518</v>
      </c>
      <c r="KQ14" s="214" t="s">
        <v>1430</v>
      </c>
      <c r="KR14" s="214" t="s">
        <v>1514</v>
      </c>
      <c r="KS14" s="214" t="s">
        <v>1512</v>
      </c>
      <c r="KT14" s="214" t="s">
        <v>1518</v>
      </c>
      <c r="KU14" s="214" t="s">
        <v>1430</v>
      </c>
      <c r="KV14" s="214" t="s">
        <v>1514</v>
      </c>
      <c r="KW14" s="214" t="s">
        <v>1509</v>
      </c>
      <c r="KX14" s="214" t="s">
        <v>1509</v>
      </c>
      <c r="KY14" s="214" t="s">
        <v>1509</v>
      </c>
      <c r="KZ14" s="214" t="s">
        <v>1509</v>
      </c>
      <c r="LA14" s="214" t="s">
        <v>1430</v>
      </c>
      <c r="LB14" s="214" t="s">
        <v>1514</v>
      </c>
      <c r="LC14" s="214" t="s">
        <v>1509</v>
      </c>
      <c r="LD14" s="214" t="s">
        <v>1510</v>
      </c>
      <c r="LE14" s="214" t="s">
        <v>1516</v>
      </c>
      <c r="LF14" s="214" t="s">
        <v>1401</v>
      </c>
      <c r="LG14" s="214" t="s">
        <v>1430</v>
      </c>
      <c r="LH14" s="214" t="s">
        <v>1430</v>
      </c>
      <c r="LI14" s="214" t="s">
        <v>1401</v>
      </c>
      <c r="LJ14" s="214" t="s">
        <v>1514</v>
      </c>
      <c r="LK14" s="214" t="s">
        <v>1509</v>
      </c>
      <c r="LL14" s="214" t="s">
        <v>1510</v>
      </c>
      <c r="LM14" s="214" t="s">
        <v>1525</v>
      </c>
      <c r="LN14" s="214" t="s">
        <v>1526</v>
      </c>
      <c r="LO14" s="214" t="s">
        <v>1527</v>
      </c>
      <c r="LP14" s="214" t="s">
        <v>1528</v>
      </c>
      <c r="LQ14" s="214" t="s">
        <v>1525</v>
      </c>
      <c r="LR14" s="214" t="s">
        <v>1526</v>
      </c>
      <c r="LS14" s="214" t="s">
        <v>1527</v>
      </c>
      <c r="LT14" s="214" t="s">
        <v>1528</v>
      </c>
      <c r="LU14" s="214" t="s">
        <v>1430</v>
      </c>
      <c r="LV14" s="214" t="s">
        <v>1519</v>
      </c>
      <c r="LW14" s="214" t="s">
        <v>1514</v>
      </c>
      <c r="LX14" s="214" t="s">
        <v>1520</v>
      </c>
      <c r="LY14" s="214" t="s">
        <v>1509</v>
      </c>
      <c r="LZ14" s="214" t="s">
        <v>1515</v>
      </c>
      <c r="MA14" s="214" t="s">
        <v>1510</v>
      </c>
      <c r="MB14" s="214" t="s">
        <v>1529</v>
      </c>
      <c r="MC14" s="214" t="s">
        <v>1516</v>
      </c>
      <c r="MD14" s="214" t="s">
        <v>1530</v>
      </c>
      <c r="ME14" s="214" t="s">
        <v>1517</v>
      </c>
      <c r="MF14" s="214" t="s">
        <v>1531</v>
      </c>
      <c r="MG14" s="214" t="s">
        <v>1524</v>
      </c>
      <c r="MH14" s="214" t="s">
        <v>1532</v>
      </c>
      <c r="MI14" s="214" t="s">
        <v>1507</v>
      </c>
      <c r="MJ14" s="214" t="s">
        <v>1533</v>
      </c>
      <c r="MK14" s="214" t="s">
        <v>1509</v>
      </c>
      <c r="ML14" s="214" t="s">
        <v>1401</v>
      </c>
      <c r="MM14" s="214" t="s">
        <v>1430</v>
      </c>
      <c r="MN14" s="214" t="s">
        <v>1524</v>
      </c>
      <c r="MO14" s="214" t="s">
        <v>1532</v>
      </c>
      <c r="MP14" s="214" t="s">
        <v>1507</v>
      </c>
      <c r="MQ14" s="214" t="s">
        <v>1533</v>
      </c>
      <c r="MR14" s="214" t="s">
        <v>1509</v>
      </c>
      <c r="MS14" s="214" t="s">
        <v>1519</v>
      </c>
      <c r="MT14" s="214" t="s">
        <v>1534</v>
      </c>
      <c r="MU14" s="214" t="s">
        <v>1510</v>
      </c>
      <c r="MV14" s="214" t="s">
        <v>1535</v>
      </c>
      <c r="MW14" s="214" t="s">
        <v>1531</v>
      </c>
      <c r="MX14" s="214" t="s">
        <v>1524</v>
      </c>
      <c r="MY14" s="214" t="s">
        <v>1532</v>
      </c>
      <c r="MZ14" s="214" t="s">
        <v>1507</v>
      </c>
      <c r="NA14" s="214" t="s">
        <v>1533</v>
      </c>
      <c r="NB14" s="214" t="s">
        <v>1509</v>
      </c>
      <c r="NC14" s="214" t="s">
        <v>1536</v>
      </c>
      <c r="ND14" s="214" t="s">
        <v>1537</v>
      </c>
      <c r="NE14" s="214" t="s">
        <v>1538</v>
      </c>
      <c r="NF14" s="214" t="s">
        <v>1525</v>
      </c>
      <c r="NG14" s="214" t="s">
        <v>1526</v>
      </c>
      <c r="NH14" s="214" t="s">
        <v>1539</v>
      </c>
      <c r="NI14" s="214" t="s">
        <v>1540</v>
      </c>
      <c r="NJ14" s="214" t="s">
        <v>1539</v>
      </c>
      <c r="NK14" s="214" t="s">
        <v>1541</v>
      </c>
      <c r="NL14" s="214" t="s">
        <v>1542</v>
      </c>
      <c r="NM14" s="214" t="s">
        <v>1525</v>
      </c>
      <c r="NN14" s="214" t="s">
        <v>1543</v>
      </c>
      <c r="NO14" s="214" t="s">
        <v>1536</v>
      </c>
      <c r="NP14" s="214" t="s">
        <v>1544</v>
      </c>
      <c r="NQ14" s="214" t="s">
        <v>1526</v>
      </c>
      <c r="NR14" s="214" t="s">
        <v>1545</v>
      </c>
      <c r="NS14" s="214" t="s">
        <v>1536</v>
      </c>
      <c r="NT14" s="214" t="s">
        <v>1527</v>
      </c>
      <c r="NU14" s="214" t="s">
        <v>1543</v>
      </c>
      <c r="NV14" s="214" t="s">
        <v>1528</v>
      </c>
      <c r="NW14" s="214" t="s">
        <v>1401</v>
      </c>
      <c r="NX14" s="214" t="s">
        <v>1401</v>
      </c>
      <c r="NY14" s="214" t="s">
        <v>1401</v>
      </c>
      <c r="NZ14" s="214" t="s">
        <v>1514</v>
      </c>
      <c r="OA14" s="214" t="s">
        <v>1514</v>
      </c>
      <c r="OB14" s="214" t="s">
        <v>1509</v>
      </c>
      <c r="OC14" s="214" t="s">
        <v>1509</v>
      </c>
      <c r="OD14" s="214" t="s">
        <v>1510</v>
      </c>
      <c r="OE14" s="214" t="s">
        <v>1510</v>
      </c>
      <c r="OF14" s="214" t="s">
        <v>1516</v>
      </c>
      <c r="OG14" s="214" t="s">
        <v>1516</v>
      </c>
      <c r="OH14" s="214" t="s">
        <v>1517</v>
      </c>
      <c r="OI14" s="214" t="s">
        <v>1517</v>
      </c>
      <c r="OJ14" s="214"/>
      <c r="OK14" s="214"/>
      <c r="OL14" s="214"/>
      <c r="OM14" s="214"/>
      <c r="ON14" s="214"/>
      <c r="OO14" s="214"/>
      <c r="OP14" s="214"/>
    </row>
    <row r="15" spans="1:406" x14ac:dyDescent="0.25">
      <c r="A15" s="224" t="s">
        <v>1546</v>
      </c>
      <c r="B15" s="218">
        <v>0</v>
      </c>
      <c r="C15" s="218">
        <v>20</v>
      </c>
      <c r="D15" s="218">
        <v>20</v>
      </c>
      <c r="E15" s="218">
        <v>20</v>
      </c>
      <c r="F15" s="218">
        <v>20</v>
      </c>
      <c r="G15" s="218">
        <v>20</v>
      </c>
      <c r="H15" s="218">
        <v>20</v>
      </c>
      <c r="I15" s="218">
        <v>20</v>
      </c>
      <c r="J15" s="218">
        <v>20</v>
      </c>
      <c r="K15" s="218">
        <v>70</v>
      </c>
      <c r="L15" s="218">
        <v>70</v>
      </c>
      <c r="M15" s="218">
        <v>70</v>
      </c>
      <c r="N15" s="218">
        <v>70</v>
      </c>
      <c r="O15" s="218">
        <v>70</v>
      </c>
      <c r="P15" s="218">
        <v>70</v>
      </c>
      <c r="Q15" s="218">
        <v>70</v>
      </c>
      <c r="R15" s="218">
        <v>70</v>
      </c>
      <c r="S15" s="218">
        <v>70</v>
      </c>
      <c r="T15" s="218">
        <v>120</v>
      </c>
      <c r="U15" s="218">
        <v>120</v>
      </c>
      <c r="V15" s="218">
        <v>120</v>
      </c>
      <c r="W15" s="218">
        <v>120</v>
      </c>
      <c r="X15" s="218">
        <v>120</v>
      </c>
      <c r="Y15" s="218">
        <v>120</v>
      </c>
      <c r="Z15" s="218">
        <v>120</v>
      </c>
      <c r="AA15" s="218">
        <v>120</v>
      </c>
      <c r="AB15" s="218">
        <v>120</v>
      </c>
      <c r="AC15" s="218">
        <v>170</v>
      </c>
      <c r="AD15" s="218">
        <v>170</v>
      </c>
      <c r="AE15" s="218">
        <v>170</v>
      </c>
      <c r="AF15" s="218">
        <v>170</v>
      </c>
      <c r="AG15" s="218">
        <v>170</v>
      </c>
      <c r="AH15" s="218">
        <v>170</v>
      </c>
      <c r="AI15" s="218">
        <v>170</v>
      </c>
      <c r="AJ15" s="218">
        <v>170</v>
      </c>
      <c r="AK15" s="218">
        <v>170</v>
      </c>
      <c r="AL15" s="218">
        <v>200</v>
      </c>
      <c r="AM15" s="218">
        <v>200</v>
      </c>
      <c r="AN15" s="218">
        <v>200</v>
      </c>
      <c r="AO15" s="218">
        <v>200</v>
      </c>
      <c r="AP15" s="218">
        <v>200</v>
      </c>
      <c r="AQ15" s="218">
        <v>200</v>
      </c>
      <c r="AR15" s="218">
        <v>200</v>
      </c>
      <c r="AS15" s="218">
        <v>200</v>
      </c>
      <c r="AT15" s="218">
        <v>200</v>
      </c>
      <c r="AU15" s="218">
        <v>250</v>
      </c>
      <c r="AV15" s="218">
        <v>250</v>
      </c>
      <c r="AW15" s="218">
        <v>250</v>
      </c>
      <c r="AX15" s="218">
        <v>250</v>
      </c>
      <c r="AY15" s="218">
        <v>250</v>
      </c>
      <c r="AZ15" s="218">
        <v>250</v>
      </c>
      <c r="BA15" s="218">
        <v>250</v>
      </c>
      <c r="BB15" s="218">
        <v>250</v>
      </c>
      <c r="BC15" s="218">
        <v>250</v>
      </c>
      <c r="BD15" s="218">
        <v>20</v>
      </c>
      <c r="BE15" s="218" t="s">
        <v>1547</v>
      </c>
      <c r="BF15" s="218" t="s">
        <v>1547</v>
      </c>
      <c r="BG15" s="218" t="s">
        <v>1547</v>
      </c>
      <c r="BH15" s="218" t="s">
        <v>1547</v>
      </c>
      <c r="BI15" s="218" t="s">
        <v>1547</v>
      </c>
      <c r="BJ15" s="218" t="s">
        <v>1547</v>
      </c>
      <c r="BK15" s="218">
        <v>170</v>
      </c>
      <c r="BL15" s="218">
        <v>220</v>
      </c>
      <c r="BM15" s="218">
        <v>25</v>
      </c>
      <c r="BN15" s="218">
        <v>75</v>
      </c>
      <c r="BO15" s="218">
        <v>100</v>
      </c>
      <c r="BP15" s="218">
        <v>150</v>
      </c>
      <c r="BQ15" s="218">
        <v>225</v>
      </c>
      <c r="BR15" s="218">
        <v>300</v>
      </c>
      <c r="BS15" s="218">
        <v>350</v>
      </c>
      <c r="BT15" s="218">
        <v>20</v>
      </c>
      <c r="BU15" s="218">
        <v>70</v>
      </c>
      <c r="BV15" s="218">
        <v>120</v>
      </c>
      <c r="BW15" s="218">
        <v>150</v>
      </c>
      <c r="BX15" s="218">
        <v>170</v>
      </c>
      <c r="BY15" s="218">
        <v>220</v>
      </c>
      <c r="BZ15" s="218">
        <v>50</v>
      </c>
      <c r="CA15" s="218">
        <v>100</v>
      </c>
      <c r="CB15" s="218">
        <v>100</v>
      </c>
      <c r="CC15" s="218">
        <v>125</v>
      </c>
      <c r="CD15" s="218">
        <v>125</v>
      </c>
      <c r="CE15" s="218">
        <v>150</v>
      </c>
      <c r="CF15" s="218">
        <v>150</v>
      </c>
      <c r="CG15" s="218">
        <v>175</v>
      </c>
      <c r="CH15" s="218">
        <v>175</v>
      </c>
      <c r="CI15" s="218">
        <v>200</v>
      </c>
      <c r="CJ15" s="218">
        <v>200</v>
      </c>
      <c r="CK15" s="218">
        <v>75</v>
      </c>
      <c r="CL15" s="218">
        <v>125</v>
      </c>
      <c r="CM15" s="218">
        <v>125</v>
      </c>
      <c r="CN15" s="218">
        <v>125</v>
      </c>
      <c r="CO15" s="218">
        <v>125</v>
      </c>
      <c r="CP15" s="218">
        <v>150</v>
      </c>
      <c r="CQ15" s="218">
        <v>150</v>
      </c>
      <c r="CR15" s="218">
        <v>150</v>
      </c>
      <c r="CS15" s="218">
        <v>150</v>
      </c>
      <c r="CT15" s="218">
        <v>175</v>
      </c>
      <c r="CU15" s="218">
        <v>175</v>
      </c>
      <c r="CV15" s="218">
        <v>175</v>
      </c>
      <c r="CW15" s="218">
        <v>175</v>
      </c>
      <c r="CX15" s="218">
        <v>200</v>
      </c>
      <c r="CY15" s="218">
        <v>200</v>
      </c>
      <c r="CZ15" s="218">
        <v>200</v>
      </c>
      <c r="DA15" s="218">
        <v>200</v>
      </c>
      <c r="DB15" s="218">
        <v>50</v>
      </c>
      <c r="DC15" s="218">
        <v>50</v>
      </c>
      <c r="DD15" s="218">
        <v>50</v>
      </c>
      <c r="DE15" s="218">
        <v>50</v>
      </c>
      <c r="DF15" s="218">
        <v>50</v>
      </c>
      <c r="DG15" s="218">
        <v>50</v>
      </c>
      <c r="DH15" s="218">
        <v>50</v>
      </c>
      <c r="DI15" s="218">
        <v>50</v>
      </c>
      <c r="DJ15" s="218">
        <v>50</v>
      </c>
      <c r="DK15" s="218">
        <v>100</v>
      </c>
      <c r="DL15" s="218">
        <v>100</v>
      </c>
      <c r="DM15" s="218">
        <v>100</v>
      </c>
      <c r="DN15" s="218">
        <v>100</v>
      </c>
      <c r="DO15" s="218">
        <v>100</v>
      </c>
      <c r="DP15" s="218">
        <v>100</v>
      </c>
      <c r="DQ15" s="218">
        <v>100</v>
      </c>
      <c r="DR15" s="218">
        <v>100</v>
      </c>
      <c r="DS15" s="218">
        <v>100</v>
      </c>
      <c r="DT15" s="218">
        <v>200</v>
      </c>
      <c r="DU15" s="218">
        <v>200</v>
      </c>
      <c r="DV15" s="218">
        <v>200</v>
      </c>
      <c r="DW15" s="218">
        <v>200</v>
      </c>
      <c r="DX15" s="218">
        <v>200</v>
      </c>
      <c r="DY15" s="218">
        <v>200</v>
      </c>
      <c r="DZ15" s="218">
        <v>200</v>
      </c>
      <c r="EA15" s="218">
        <v>200</v>
      </c>
      <c r="EB15" s="218">
        <v>200</v>
      </c>
      <c r="EC15" s="218">
        <v>250</v>
      </c>
      <c r="ED15" s="218">
        <v>250</v>
      </c>
      <c r="EE15" s="218">
        <v>250</v>
      </c>
      <c r="EF15" s="218">
        <v>250</v>
      </c>
      <c r="EG15" s="218">
        <v>250</v>
      </c>
      <c r="EH15" s="218">
        <v>250</v>
      </c>
      <c r="EI15" s="218">
        <v>250</v>
      </c>
      <c r="EJ15" s="218">
        <v>250</v>
      </c>
      <c r="EK15" s="218">
        <v>250</v>
      </c>
      <c r="EL15" s="218">
        <v>300</v>
      </c>
      <c r="EM15" s="218">
        <v>300</v>
      </c>
      <c r="EN15" s="218">
        <v>300</v>
      </c>
      <c r="EO15" s="218">
        <v>300</v>
      </c>
      <c r="EP15" s="218">
        <v>300</v>
      </c>
      <c r="EQ15" s="218">
        <v>300</v>
      </c>
      <c r="ER15" s="218">
        <v>300</v>
      </c>
      <c r="ES15" s="218">
        <v>300</v>
      </c>
      <c r="ET15" s="218">
        <v>300</v>
      </c>
      <c r="EU15" s="218">
        <v>0</v>
      </c>
      <c r="EV15" s="218">
        <v>0</v>
      </c>
      <c r="EW15" s="218">
        <v>0</v>
      </c>
      <c r="EX15" s="218">
        <v>0</v>
      </c>
      <c r="EY15" s="218">
        <v>50</v>
      </c>
      <c r="EZ15" s="218">
        <v>50</v>
      </c>
      <c r="FA15" s="218">
        <v>0</v>
      </c>
      <c r="FB15" s="218">
        <v>100</v>
      </c>
      <c r="FC15" s="218">
        <v>150</v>
      </c>
      <c r="FD15" s="218">
        <v>100</v>
      </c>
      <c r="FE15" s="218">
        <v>100</v>
      </c>
      <c r="FF15" s="218">
        <v>150</v>
      </c>
      <c r="FG15" s="218">
        <v>150</v>
      </c>
      <c r="FH15" s="218">
        <v>150</v>
      </c>
      <c r="FI15" s="218">
        <v>100</v>
      </c>
      <c r="FJ15" s="218">
        <v>125</v>
      </c>
      <c r="FK15" s="218">
        <v>175</v>
      </c>
      <c r="FL15" s="218">
        <v>125</v>
      </c>
      <c r="FM15" s="218">
        <v>125</v>
      </c>
      <c r="FN15" s="218">
        <v>175</v>
      </c>
      <c r="FO15" s="218">
        <v>175</v>
      </c>
      <c r="FP15" s="218">
        <v>175</v>
      </c>
      <c r="FQ15" s="218">
        <v>125</v>
      </c>
      <c r="FR15" s="218">
        <v>150</v>
      </c>
      <c r="FS15" s="218">
        <v>200</v>
      </c>
      <c r="FT15" s="218">
        <v>150</v>
      </c>
      <c r="FU15" s="218">
        <v>150</v>
      </c>
      <c r="FV15" s="218">
        <v>200</v>
      </c>
      <c r="FW15" s="218">
        <v>200</v>
      </c>
      <c r="FX15" s="218">
        <v>200</v>
      </c>
      <c r="FY15" s="218">
        <v>150</v>
      </c>
      <c r="FZ15" s="218">
        <v>175</v>
      </c>
      <c r="GA15" s="218">
        <v>225</v>
      </c>
      <c r="GB15" s="218">
        <v>175</v>
      </c>
      <c r="GC15" s="218">
        <v>175</v>
      </c>
      <c r="GD15" s="218">
        <v>225</v>
      </c>
      <c r="GE15" s="218">
        <v>225</v>
      </c>
      <c r="GF15" s="218">
        <v>225</v>
      </c>
      <c r="GG15" s="218">
        <v>175</v>
      </c>
      <c r="GH15" s="218">
        <v>200</v>
      </c>
      <c r="GI15" s="218">
        <v>250</v>
      </c>
      <c r="GJ15" s="218">
        <v>200</v>
      </c>
      <c r="GK15" s="218">
        <v>200</v>
      </c>
      <c r="GL15" s="218">
        <v>250</v>
      </c>
      <c r="GM15" s="218">
        <v>250</v>
      </c>
      <c r="GN15" s="218">
        <v>250</v>
      </c>
      <c r="GO15" s="218">
        <v>200</v>
      </c>
      <c r="GP15" s="218">
        <v>150</v>
      </c>
      <c r="GQ15" s="218">
        <v>150</v>
      </c>
      <c r="GR15" s="218">
        <v>200</v>
      </c>
      <c r="GS15" s="218">
        <v>200</v>
      </c>
      <c r="GT15" s="218">
        <v>250</v>
      </c>
      <c r="GU15" s="218">
        <v>250</v>
      </c>
      <c r="GV15" s="218">
        <v>300</v>
      </c>
      <c r="GW15" s="218">
        <v>300</v>
      </c>
      <c r="GX15" s="218">
        <v>350</v>
      </c>
      <c r="GY15" s="218">
        <v>350</v>
      </c>
      <c r="GZ15" s="218">
        <v>0</v>
      </c>
      <c r="HA15" s="218">
        <v>100</v>
      </c>
      <c r="HB15" s="218">
        <v>100</v>
      </c>
      <c r="HC15" s="218">
        <v>100</v>
      </c>
      <c r="HD15" s="218">
        <v>0</v>
      </c>
      <c r="HE15" s="218">
        <v>0</v>
      </c>
      <c r="HF15" s="218">
        <v>0</v>
      </c>
      <c r="HG15" s="218">
        <v>0</v>
      </c>
      <c r="HH15" s="218">
        <v>0</v>
      </c>
      <c r="HI15" s="218">
        <v>0</v>
      </c>
      <c r="HJ15" s="218">
        <v>0</v>
      </c>
      <c r="HK15" s="218">
        <v>0</v>
      </c>
      <c r="HL15" s="218">
        <v>0</v>
      </c>
      <c r="HM15" s="218">
        <v>50</v>
      </c>
      <c r="HN15" s="218">
        <v>50</v>
      </c>
      <c r="HO15" s="218">
        <v>50</v>
      </c>
      <c r="HP15" s="218">
        <v>75</v>
      </c>
      <c r="HQ15" s="218">
        <v>75</v>
      </c>
      <c r="HR15" s="218">
        <v>75</v>
      </c>
      <c r="HS15" s="218">
        <v>75</v>
      </c>
      <c r="HT15" s="218">
        <v>75</v>
      </c>
      <c r="HU15" s="218">
        <v>75</v>
      </c>
      <c r="HV15" s="218">
        <v>0</v>
      </c>
      <c r="HW15" s="218">
        <v>60</v>
      </c>
      <c r="HX15" s="218">
        <v>0</v>
      </c>
      <c r="HY15" s="218">
        <v>60</v>
      </c>
      <c r="HZ15" s="218">
        <v>0</v>
      </c>
      <c r="IA15" s="218">
        <v>60</v>
      </c>
      <c r="IB15" s="218">
        <v>0</v>
      </c>
      <c r="IC15" s="218">
        <v>60</v>
      </c>
      <c r="ID15" s="218">
        <v>0</v>
      </c>
      <c r="IE15" s="218">
        <v>60</v>
      </c>
      <c r="IF15" s="218">
        <v>0</v>
      </c>
      <c r="IG15" s="218">
        <v>60</v>
      </c>
      <c r="IH15" s="218">
        <v>0</v>
      </c>
      <c r="II15" s="218">
        <v>60</v>
      </c>
      <c r="IJ15" s="218">
        <v>0</v>
      </c>
      <c r="IK15" s="218">
        <v>60</v>
      </c>
      <c r="IL15" s="218">
        <v>0</v>
      </c>
      <c r="IM15" s="218">
        <v>60</v>
      </c>
      <c r="IN15" s="218">
        <v>0</v>
      </c>
      <c r="IO15" s="218">
        <v>60</v>
      </c>
      <c r="IP15" s="218">
        <v>0</v>
      </c>
      <c r="IQ15" s="218">
        <v>50</v>
      </c>
      <c r="IR15" s="218">
        <v>75</v>
      </c>
      <c r="IS15" s="218">
        <v>100</v>
      </c>
      <c r="IT15" s="218">
        <v>0</v>
      </c>
      <c r="IU15" s="218">
        <v>0</v>
      </c>
      <c r="IV15" s="218">
        <v>0</v>
      </c>
      <c r="IW15" s="218">
        <v>0</v>
      </c>
      <c r="IX15" s="218">
        <v>0</v>
      </c>
      <c r="IY15" s="218">
        <v>0</v>
      </c>
      <c r="IZ15" s="218">
        <v>0</v>
      </c>
      <c r="JA15" s="218">
        <v>0</v>
      </c>
      <c r="JB15" s="214" t="s">
        <v>1548</v>
      </c>
      <c r="JC15" s="214" t="s">
        <v>1548</v>
      </c>
      <c r="JD15" s="214" t="s">
        <v>1548</v>
      </c>
      <c r="JE15" s="214" t="s">
        <v>1548</v>
      </c>
      <c r="JF15" s="214" t="s">
        <v>1548</v>
      </c>
      <c r="JG15" s="214" t="s">
        <v>1548</v>
      </c>
      <c r="JH15" s="214" t="s">
        <v>1548</v>
      </c>
      <c r="JI15" s="214" t="s">
        <v>1548</v>
      </c>
      <c r="JJ15" s="214" t="s">
        <v>1548</v>
      </c>
      <c r="JK15" s="214" t="s">
        <v>1548</v>
      </c>
      <c r="JL15" s="214" t="s">
        <v>1548</v>
      </c>
      <c r="JM15" s="214" t="s">
        <v>1548</v>
      </c>
      <c r="JN15" s="214" t="s">
        <v>1548</v>
      </c>
      <c r="JO15" s="214" t="s">
        <v>1548</v>
      </c>
      <c r="JP15" s="214" t="s">
        <v>1548</v>
      </c>
      <c r="JQ15" s="214" t="s">
        <v>1548</v>
      </c>
      <c r="JR15" s="214" t="s">
        <v>1548</v>
      </c>
      <c r="JS15" s="214" t="s">
        <v>1548</v>
      </c>
      <c r="JT15" s="214" t="s">
        <v>1548</v>
      </c>
      <c r="JU15" s="214" t="s">
        <v>1548</v>
      </c>
      <c r="JV15" s="214" t="s">
        <v>1548</v>
      </c>
      <c r="JW15" s="214" t="s">
        <v>1548</v>
      </c>
      <c r="JX15" s="218">
        <v>0</v>
      </c>
      <c r="JY15" s="218">
        <v>0</v>
      </c>
      <c r="JZ15" s="218">
        <v>0</v>
      </c>
      <c r="KA15" s="218">
        <v>0</v>
      </c>
      <c r="KB15" s="218">
        <v>0</v>
      </c>
      <c r="KC15" s="218">
        <v>0</v>
      </c>
      <c r="KD15" s="218">
        <v>0</v>
      </c>
      <c r="KE15" s="218">
        <v>40</v>
      </c>
      <c r="KF15" s="218">
        <v>75</v>
      </c>
      <c r="KG15" s="218">
        <v>75</v>
      </c>
      <c r="KH15" s="218">
        <v>100</v>
      </c>
      <c r="KI15" s="218">
        <v>150</v>
      </c>
      <c r="KJ15" s="218">
        <v>200</v>
      </c>
      <c r="KK15" s="214" t="s">
        <v>1547</v>
      </c>
      <c r="KL15" s="214" t="s">
        <v>1547</v>
      </c>
      <c r="KM15" s="214" t="s">
        <v>1547</v>
      </c>
      <c r="KN15" s="214" t="s">
        <v>1547</v>
      </c>
      <c r="KO15" s="218">
        <v>25</v>
      </c>
      <c r="KP15" s="218">
        <v>50</v>
      </c>
      <c r="KQ15" s="218">
        <v>100</v>
      </c>
      <c r="KR15" s="218">
        <v>150</v>
      </c>
      <c r="KS15" s="218">
        <v>25</v>
      </c>
      <c r="KT15" s="218">
        <v>50</v>
      </c>
      <c r="KU15" s="218">
        <v>100</v>
      </c>
      <c r="KV15" s="218">
        <v>150</v>
      </c>
      <c r="KW15" s="218">
        <v>200</v>
      </c>
      <c r="KX15" s="218">
        <v>200</v>
      </c>
      <c r="KY15" s="218">
        <v>200</v>
      </c>
      <c r="KZ15" s="218">
        <v>200</v>
      </c>
      <c r="LA15" s="218">
        <v>100</v>
      </c>
      <c r="LB15" s="218">
        <v>150</v>
      </c>
      <c r="LC15" s="218">
        <v>200</v>
      </c>
      <c r="LD15" s="218">
        <v>250</v>
      </c>
      <c r="LE15" s="218">
        <v>300</v>
      </c>
      <c r="LF15" s="218">
        <v>0</v>
      </c>
      <c r="LG15" s="218">
        <v>100</v>
      </c>
      <c r="LH15" s="218">
        <v>100</v>
      </c>
      <c r="LI15" s="218">
        <v>0</v>
      </c>
      <c r="LJ15" s="218">
        <v>150</v>
      </c>
      <c r="LK15" s="218">
        <v>200</v>
      </c>
      <c r="LL15" s="218">
        <v>250</v>
      </c>
      <c r="LM15" s="218">
        <v>212</v>
      </c>
      <c r="LN15" s="218">
        <v>262</v>
      </c>
      <c r="LO15" s="218">
        <v>327</v>
      </c>
      <c r="LP15" s="218">
        <v>376</v>
      </c>
      <c r="LQ15" s="218">
        <v>212</v>
      </c>
      <c r="LR15" s="218">
        <v>262</v>
      </c>
      <c r="LS15" s="218">
        <v>327</v>
      </c>
      <c r="LT15" s="218">
        <v>376</v>
      </c>
      <c r="LU15" s="218">
        <v>100</v>
      </c>
      <c r="LV15" s="218">
        <v>125</v>
      </c>
      <c r="LW15" s="218">
        <v>150</v>
      </c>
      <c r="LX15" s="218">
        <v>175</v>
      </c>
      <c r="LY15" s="218">
        <v>200</v>
      </c>
      <c r="LZ15" s="218">
        <v>225</v>
      </c>
      <c r="MA15" s="218">
        <v>250</v>
      </c>
      <c r="MB15" s="218">
        <v>275</v>
      </c>
      <c r="MC15" s="218">
        <v>300</v>
      </c>
      <c r="MD15" s="218">
        <v>325</v>
      </c>
      <c r="ME15" s="218">
        <v>350</v>
      </c>
      <c r="MF15" s="218">
        <v>375</v>
      </c>
      <c r="MG15" s="218" t="s">
        <v>1549</v>
      </c>
      <c r="MH15" s="218" t="s">
        <v>1550</v>
      </c>
      <c r="MI15" s="218" t="s">
        <v>1551</v>
      </c>
      <c r="MJ15" s="218" t="s">
        <v>1552</v>
      </c>
      <c r="MK15" s="218" t="s">
        <v>1468</v>
      </c>
      <c r="ML15" s="218">
        <v>0</v>
      </c>
      <c r="MM15" s="218">
        <v>100</v>
      </c>
      <c r="MN15" s="218">
        <v>40</v>
      </c>
      <c r="MO15" s="218">
        <v>80</v>
      </c>
      <c r="MP15" s="218">
        <v>120</v>
      </c>
      <c r="MQ15" s="218">
        <v>160</v>
      </c>
      <c r="MR15" s="218">
        <v>200</v>
      </c>
      <c r="MS15" s="218">
        <v>125</v>
      </c>
      <c r="MT15" s="218">
        <v>187</v>
      </c>
      <c r="MU15" s="218">
        <v>250</v>
      </c>
      <c r="MV15" s="218">
        <v>312</v>
      </c>
      <c r="MW15" s="218">
        <v>375</v>
      </c>
      <c r="MX15" s="218" t="s">
        <v>1549</v>
      </c>
      <c r="MY15" s="218" t="s">
        <v>1550</v>
      </c>
      <c r="MZ15" s="218" t="s">
        <v>1551</v>
      </c>
      <c r="NA15" s="218" t="s">
        <v>1552</v>
      </c>
      <c r="NB15" s="218" t="s">
        <v>1468</v>
      </c>
      <c r="NC15" s="218">
        <v>114</v>
      </c>
      <c r="ND15" s="218">
        <v>98</v>
      </c>
      <c r="NE15" s="218">
        <v>147</v>
      </c>
      <c r="NF15" s="218">
        <v>212</v>
      </c>
      <c r="NG15" s="218">
        <v>262</v>
      </c>
      <c r="NH15" s="218">
        <v>131</v>
      </c>
      <c r="NI15" s="218">
        <v>82</v>
      </c>
      <c r="NJ15" s="218">
        <v>131</v>
      </c>
      <c r="NK15" s="218">
        <v>196</v>
      </c>
      <c r="NL15" s="218">
        <v>245</v>
      </c>
      <c r="NM15" s="218">
        <v>212</v>
      </c>
      <c r="NN15" s="218">
        <v>49</v>
      </c>
      <c r="NO15" s="218">
        <v>114</v>
      </c>
      <c r="NP15" s="218">
        <v>163</v>
      </c>
      <c r="NQ15" s="218">
        <v>262</v>
      </c>
      <c r="NR15" s="218">
        <v>65</v>
      </c>
      <c r="NS15" s="218">
        <v>114</v>
      </c>
      <c r="NT15" s="218">
        <v>327</v>
      </c>
      <c r="NU15" s="218">
        <v>49</v>
      </c>
      <c r="NV15" s="218">
        <v>376</v>
      </c>
      <c r="NW15" s="218">
        <v>0</v>
      </c>
      <c r="NX15" s="218">
        <v>0</v>
      </c>
      <c r="NY15" s="218">
        <v>0</v>
      </c>
      <c r="NZ15" s="218">
        <v>150</v>
      </c>
      <c r="OA15" s="218">
        <v>150</v>
      </c>
      <c r="OB15" s="218">
        <v>200</v>
      </c>
      <c r="OC15" s="218">
        <v>200</v>
      </c>
      <c r="OD15" s="218">
        <v>250</v>
      </c>
      <c r="OE15" s="218">
        <v>250</v>
      </c>
      <c r="OF15" s="218">
        <v>300</v>
      </c>
      <c r="OG15" s="218">
        <v>300</v>
      </c>
      <c r="OH15" s="218">
        <v>350</v>
      </c>
      <c r="OI15" s="218">
        <v>350</v>
      </c>
      <c r="OJ15" s="218"/>
      <c r="OK15" s="218"/>
      <c r="OL15" s="218"/>
      <c r="OM15" s="218"/>
      <c r="ON15" s="218"/>
      <c r="OO15" s="218"/>
      <c r="OP15" s="218"/>
    </row>
    <row r="16" spans="1:406" x14ac:dyDescent="0.25">
      <c r="A16" s="228" t="s">
        <v>1553</v>
      </c>
      <c r="B16" s="213">
        <v>0.7</v>
      </c>
      <c r="C16" s="213">
        <v>1</v>
      </c>
      <c r="D16" s="213">
        <v>1</v>
      </c>
      <c r="E16" s="213">
        <v>1</v>
      </c>
      <c r="F16" s="213">
        <v>1</v>
      </c>
      <c r="G16" s="213">
        <v>1</v>
      </c>
      <c r="H16" s="213">
        <v>1</v>
      </c>
      <c r="I16" s="213">
        <v>1</v>
      </c>
      <c r="J16" s="213">
        <v>1</v>
      </c>
      <c r="K16" s="213">
        <v>1.25</v>
      </c>
      <c r="L16" s="213">
        <v>1.25</v>
      </c>
      <c r="M16" s="213">
        <v>1.25</v>
      </c>
      <c r="N16" s="213">
        <v>1.25</v>
      </c>
      <c r="O16" s="213">
        <v>1.25</v>
      </c>
      <c r="P16" s="213">
        <v>1.25</v>
      </c>
      <c r="Q16" s="213">
        <v>1.25</v>
      </c>
      <c r="R16" s="213">
        <v>1.25</v>
      </c>
      <c r="S16" s="213">
        <v>1.25</v>
      </c>
      <c r="T16" s="213">
        <v>1.5</v>
      </c>
      <c r="U16" s="213">
        <v>1.5</v>
      </c>
      <c r="V16" s="213">
        <v>1.5</v>
      </c>
      <c r="W16" s="213">
        <v>1.5</v>
      </c>
      <c r="X16" s="213">
        <v>1.5</v>
      </c>
      <c r="Y16" s="213">
        <v>1.5</v>
      </c>
      <c r="Z16" s="213">
        <v>1.5</v>
      </c>
      <c r="AA16" s="213">
        <v>1.5</v>
      </c>
      <c r="AB16" s="213">
        <v>1.5</v>
      </c>
      <c r="AC16" s="213">
        <v>2</v>
      </c>
      <c r="AD16" s="213">
        <v>2</v>
      </c>
      <c r="AE16" s="213">
        <v>2</v>
      </c>
      <c r="AF16" s="213">
        <v>2</v>
      </c>
      <c r="AG16" s="213">
        <v>2</v>
      </c>
      <c r="AH16" s="213">
        <v>2</v>
      </c>
      <c r="AI16" s="213">
        <v>2</v>
      </c>
      <c r="AJ16" s="213">
        <v>2</v>
      </c>
      <c r="AK16" s="213">
        <v>2</v>
      </c>
      <c r="AL16" s="213">
        <v>2.5</v>
      </c>
      <c r="AM16" s="213">
        <v>2.5</v>
      </c>
      <c r="AN16" s="213">
        <v>2.5</v>
      </c>
      <c r="AO16" s="213">
        <v>2.5</v>
      </c>
      <c r="AP16" s="213">
        <v>2.5</v>
      </c>
      <c r="AQ16" s="213">
        <v>2.5</v>
      </c>
      <c r="AR16" s="213">
        <v>2.5</v>
      </c>
      <c r="AS16" s="213">
        <v>2.5</v>
      </c>
      <c r="AT16" s="213">
        <v>2.5</v>
      </c>
      <c r="AU16" s="213">
        <v>3</v>
      </c>
      <c r="AV16" s="213">
        <v>3</v>
      </c>
      <c r="AW16" s="213">
        <v>3</v>
      </c>
      <c r="AX16" s="213">
        <v>3</v>
      </c>
      <c r="AY16" s="213">
        <v>3</v>
      </c>
      <c r="AZ16" s="213">
        <v>3</v>
      </c>
      <c r="BA16" s="213">
        <v>3</v>
      </c>
      <c r="BB16" s="213">
        <v>3</v>
      </c>
      <c r="BC16" s="213">
        <v>3</v>
      </c>
      <c r="BD16" s="213">
        <v>1</v>
      </c>
      <c r="BE16" s="213">
        <v>1.25</v>
      </c>
      <c r="BF16" s="213">
        <v>1</v>
      </c>
      <c r="BG16" s="213">
        <v>1.5</v>
      </c>
      <c r="BH16" s="213">
        <v>1.25</v>
      </c>
      <c r="BI16" s="213">
        <v>2</v>
      </c>
      <c r="BJ16" s="213">
        <v>1.5</v>
      </c>
      <c r="BK16" s="213">
        <v>2.5</v>
      </c>
      <c r="BL16" s="213">
        <v>3</v>
      </c>
      <c r="BM16" s="213">
        <v>1</v>
      </c>
      <c r="BN16" s="213">
        <v>1.3</v>
      </c>
      <c r="BO16" s="213">
        <v>1.5</v>
      </c>
      <c r="BP16" s="213">
        <v>2</v>
      </c>
      <c r="BQ16" s="213">
        <v>2.8</v>
      </c>
      <c r="BR16" s="213">
        <v>3.8</v>
      </c>
      <c r="BS16" s="213">
        <v>5</v>
      </c>
      <c r="BT16" s="213">
        <v>1</v>
      </c>
      <c r="BU16" s="213">
        <v>1.25</v>
      </c>
      <c r="BV16" s="213">
        <v>1.5</v>
      </c>
      <c r="BW16" s="213">
        <v>2</v>
      </c>
      <c r="BX16" s="213">
        <v>2.5</v>
      </c>
      <c r="BY16" s="213">
        <v>3</v>
      </c>
      <c r="BZ16" s="213">
        <v>1</v>
      </c>
      <c r="CA16" s="213">
        <v>1.25</v>
      </c>
      <c r="CB16" s="213">
        <v>1.25</v>
      </c>
      <c r="CC16" s="213">
        <v>1.5</v>
      </c>
      <c r="CD16" s="213">
        <v>1.5</v>
      </c>
      <c r="CE16" s="213">
        <v>1.75</v>
      </c>
      <c r="CF16" s="213">
        <v>1.75</v>
      </c>
      <c r="CG16" s="213">
        <v>2</v>
      </c>
      <c r="CH16" s="213">
        <v>2</v>
      </c>
      <c r="CI16" s="213">
        <v>2.5</v>
      </c>
      <c r="CJ16" s="213">
        <v>2.5</v>
      </c>
      <c r="CK16" s="213">
        <v>1</v>
      </c>
      <c r="CL16" s="213">
        <v>1.25</v>
      </c>
      <c r="CM16" s="213">
        <v>1.25</v>
      </c>
      <c r="CN16" s="213">
        <v>1.25</v>
      </c>
      <c r="CO16" s="213">
        <v>1.25</v>
      </c>
      <c r="CP16" s="213">
        <v>1.5</v>
      </c>
      <c r="CQ16" s="213">
        <v>1.5</v>
      </c>
      <c r="CR16" s="213">
        <v>1.5</v>
      </c>
      <c r="CS16" s="213">
        <v>1.5</v>
      </c>
      <c r="CT16" s="213">
        <v>2</v>
      </c>
      <c r="CU16" s="213">
        <v>2</v>
      </c>
      <c r="CV16" s="213">
        <v>2</v>
      </c>
      <c r="CW16" s="213">
        <v>2</v>
      </c>
      <c r="CX16" s="213">
        <v>2.5</v>
      </c>
      <c r="CY16" s="213">
        <v>2.5</v>
      </c>
      <c r="CZ16" s="213">
        <v>2.5</v>
      </c>
      <c r="DA16" s="213">
        <v>2.5</v>
      </c>
      <c r="DB16" s="213">
        <v>1.25</v>
      </c>
      <c r="DC16" s="213">
        <v>1.25</v>
      </c>
      <c r="DD16" s="213">
        <v>1.25</v>
      </c>
      <c r="DE16" s="213">
        <v>1.25</v>
      </c>
      <c r="DF16" s="213">
        <v>1.25</v>
      </c>
      <c r="DG16" s="213">
        <v>1.25</v>
      </c>
      <c r="DH16" s="213">
        <v>1.25</v>
      </c>
      <c r="DI16" s="213">
        <v>1.25</v>
      </c>
      <c r="DJ16" s="213">
        <v>1.25</v>
      </c>
      <c r="DK16" s="213">
        <v>1.5</v>
      </c>
      <c r="DL16" s="213">
        <v>1.5</v>
      </c>
      <c r="DM16" s="213">
        <v>1.5</v>
      </c>
      <c r="DN16" s="213">
        <v>1.5</v>
      </c>
      <c r="DO16" s="213">
        <v>1.5</v>
      </c>
      <c r="DP16" s="213">
        <v>1.5</v>
      </c>
      <c r="DQ16" s="213">
        <v>1.5</v>
      </c>
      <c r="DR16" s="213">
        <v>1.5</v>
      </c>
      <c r="DS16" s="213">
        <v>1.5</v>
      </c>
      <c r="DT16" s="213">
        <v>2</v>
      </c>
      <c r="DU16" s="213">
        <v>2</v>
      </c>
      <c r="DV16" s="213">
        <v>2</v>
      </c>
      <c r="DW16" s="213">
        <v>2</v>
      </c>
      <c r="DX16" s="213">
        <v>2</v>
      </c>
      <c r="DY16" s="213">
        <v>2</v>
      </c>
      <c r="DZ16" s="213">
        <v>2</v>
      </c>
      <c r="EA16" s="213">
        <v>2</v>
      </c>
      <c r="EB16" s="213">
        <v>2</v>
      </c>
      <c r="EC16" s="213">
        <v>2.5</v>
      </c>
      <c r="ED16" s="213">
        <v>2.5</v>
      </c>
      <c r="EE16" s="213">
        <v>2.5</v>
      </c>
      <c r="EF16" s="213">
        <v>2.5</v>
      </c>
      <c r="EG16" s="213">
        <v>2.5</v>
      </c>
      <c r="EH16" s="213">
        <v>2.5</v>
      </c>
      <c r="EI16" s="213">
        <v>2.5</v>
      </c>
      <c r="EJ16" s="213">
        <v>2.5</v>
      </c>
      <c r="EK16" s="213">
        <v>2.5</v>
      </c>
      <c r="EL16" s="213">
        <v>4</v>
      </c>
      <c r="EM16" s="213">
        <v>4</v>
      </c>
      <c r="EN16" s="213">
        <v>4</v>
      </c>
      <c r="EO16" s="213">
        <v>4</v>
      </c>
      <c r="EP16" s="213">
        <v>4</v>
      </c>
      <c r="EQ16" s="213">
        <v>4</v>
      </c>
      <c r="ER16" s="213">
        <v>4</v>
      </c>
      <c r="ES16" s="213">
        <v>4</v>
      </c>
      <c r="ET16" s="213">
        <v>4</v>
      </c>
      <c r="EU16" s="213">
        <v>0.7</v>
      </c>
      <c r="EV16" s="213">
        <v>0.7</v>
      </c>
      <c r="EW16" s="213">
        <v>0.7</v>
      </c>
      <c r="EX16" s="213">
        <v>0.7</v>
      </c>
      <c r="EY16" s="213">
        <v>1</v>
      </c>
      <c r="EZ16" s="213">
        <v>1</v>
      </c>
      <c r="FA16" s="213">
        <v>1</v>
      </c>
      <c r="FB16" s="213">
        <v>1</v>
      </c>
      <c r="FC16" s="213">
        <v>1</v>
      </c>
      <c r="FD16" s="213">
        <v>1</v>
      </c>
      <c r="FE16" s="213">
        <v>1</v>
      </c>
      <c r="FF16" s="213">
        <v>1</v>
      </c>
      <c r="FG16" s="213">
        <v>1</v>
      </c>
      <c r="FH16" s="213">
        <v>1</v>
      </c>
      <c r="FI16" s="213">
        <v>1</v>
      </c>
      <c r="FJ16" s="213">
        <v>1.25</v>
      </c>
      <c r="FK16" s="213">
        <v>1.25</v>
      </c>
      <c r="FL16" s="213">
        <v>1.25</v>
      </c>
      <c r="FM16" s="213">
        <v>1.25</v>
      </c>
      <c r="FN16" s="213">
        <v>1.25</v>
      </c>
      <c r="FO16" s="213">
        <v>1.25</v>
      </c>
      <c r="FP16" s="213">
        <v>1.25</v>
      </c>
      <c r="FQ16" s="213">
        <v>1.25</v>
      </c>
      <c r="FR16" s="213">
        <v>1.5</v>
      </c>
      <c r="FS16" s="213">
        <v>1.5</v>
      </c>
      <c r="FT16" s="213">
        <v>1.5</v>
      </c>
      <c r="FU16" s="213">
        <v>1.5</v>
      </c>
      <c r="FV16" s="213">
        <v>1.5</v>
      </c>
      <c r="FW16" s="213">
        <v>1.5</v>
      </c>
      <c r="FX16" s="213">
        <v>1.5</v>
      </c>
      <c r="FY16" s="213">
        <v>1.5</v>
      </c>
      <c r="FZ16" s="213">
        <v>2</v>
      </c>
      <c r="GA16" s="213">
        <v>2</v>
      </c>
      <c r="GB16" s="213">
        <v>2</v>
      </c>
      <c r="GC16" s="213">
        <v>2</v>
      </c>
      <c r="GD16" s="213">
        <v>2</v>
      </c>
      <c r="GE16" s="213">
        <v>2</v>
      </c>
      <c r="GF16" s="213">
        <v>2</v>
      </c>
      <c r="GG16" s="213">
        <v>2</v>
      </c>
      <c r="GH16" s="213">
        <v>3</v>
      </c>
      <c r="GI16" s="213">
        <v>3</v>
      </c>
      <c r="GJ16" s="213">
        <v>3</v>
      </c>
      <c r="GK16" s="213">
        <v>3</v>
      </c>
      <c r="GL16" s="213">
        <v>3</v>
      </c>
      <c r="GM16" s="213">
        <v>3</v>
      </c>
      <c r="GN16" s="213">
        <v>3</v>
      </c>
      <c r="GO16" s="213">
        <v>3</v>
      </c>
      <c r="GP16" s="213">
        <v>1.5</v>
      </c>
      <c r="GQ16" s="213">
        <v>1.5</v>
      </c>
      <c r="GR16" s="213">
        <v>2</v>
      </c>
      <c r="GS16" s="213">
        <v>2</v>
      </c>
      <c r="GT16" s="213">
        <v>2.5</v>
      </c>
      <c r="GU16" s="213">
        <v>2.5</v>
      </c>
      <c r="GV16" s="213">
        <v>3</v>
      </c>
      <c r="GW16" s="213">
        <v>3</v>
      </c>
      <c r="GX16" s="213">
        <v>4</v>
      </c>
      <c r="GY16" s="213">
        <v>4</v>
      </c>
      <c r="GZ16" s="213">
        <v>1</v>
      </c>
      <c r="HA16" s="213">
        <v>1</v>
      </c>
      <c r="HB16" s="213">
        <v>1.25</v>
      </c>
      <c r="HC16" s="213">
        <v>1.5</v>
      </c>
      <c r="HD16" s="213">
        <v>1</v>
      </c>
      <c r="HE16" s="213">
        <v>1</v>
      </c>
      <c r="HF16" s="213">
        <v>1</v>
      </c>
      <c r="HG16" s="213">
        <v>1.25</v>
      </c>
      <c r="HH16" s="213">
        <v>1.25</v>
      </c>
      <c r="HI16" s="213">
        <v>1.25</v>
      </c>
      <c r="HJ16" s="213">
        <v>1.25</v>
      </c>
      <c r="HK16" s="213">
        <v>1.25</v>
      </c>
      <c r="HL16" s="213">
        <v>1.25</v>
      </c>
      <c r="HM16" s="213">
        <v>1.5</v>
      </c>
      <c r="HN16" s="213">
        <v>1.5</v>
      </c>
      <c r="HO16" s="213">
        <v>1.5</v>
      </c>
      <c r="HP16" s="213">
        <v>1.75</v>
      </c>
      <c r="HQ16" s="213">
        <v>1.75</v>
      </c>
      <c r="HR16" s="213">
        <v>1.75</v>
      </c>
      <c r="HS16" s="213">
        <v>2</v>
      </c>
      <c r="HT16" s="213">
        <v>2</v>
      </c>
      <c r="HU16" s="213">
        <v>2</v>
      </c>
      <c r="HV16" s="213">
        <v>1</v>
      </c>
      <c r="HW16" s="213">
        <v>1</v>
      </c>
      <c r="HX16" s="213">
        <v>1</v>
      </c>
      <c r="HY16" s="213">
        <v>1</v>
      </c>
      <c r="HZ16" s="213">
        <v>1</v>
      </c>
      <c r="IA16" s="213">
        <v>1</v>
      </c>
      <c r="IB16" s="213">
        <v>1</v>
      </c>
      <c r="IC16" s="213">
        <v>1</v>
      </c>
      <c r="ID16" s="213">
        <v>1</v>
      </c>
      <c r="IE16" s="213">
        <v>1</v>
      </c>
      <c r="IF16" s="213">
        <v>1</v>
      </c>
      <c r="IG16" s="213">
        <v>1</v>
      </c>
      <c r="IH16" s="213">
        <v>1</v>
      </c>
      <c r="II16" s="213">
        <v>1</v>
      </c>
      <c r="IJ16" s="213">
        <v>1</v>
      </c>
      <c r="IK16" s="213">
        <v>1</v>
      </c>
      <c r="IL16" s="213">
        <v>1</v>
      </c>
      <c r="IM16" s="213">
        <v>1</v>
      </c>
      <c r="IN16" s="213">
        <v>1</v>
      </c>
      <c r="IO16" s="213">
        <v>1</v>
      </c>
      <c r="IP16" s="213">
        <v>1</v>
      </c>
      <c r="IQ16" s="213">
        <v>1.25</v>
      </c>
      <c r="IR16" s="213">
        <v>1.5</v>
      </c>
      <c r="IS16" s="213">
        <v>1.75</v>
      </c>
      <c r="IT16" s="213">
        <v>1</v>
      </c>
      <c r="IU16" s="213">
        <v>1</v>
      </c>
      <c r="IV16" s="213">
        <v>1.25</v>
      </c>
      <c r="IW16" s="213">
        <v>1.5</v>
      </c>
      <c r="IX16" s="213">
        <v>1.75</v>
      </c>
      <c r="IY16" s="213">
        <v>1.75</v>
      </c>
      <c r="IZ16" s="213">
        <v>1.75</v>
      </c>
      <c r="JA16" s="213">
        <v>0.7</v>
      </c>
      <c r="JB16" s="214" t="s">
        <v>1401</v>
      </c>
      <c r="JC16" s="214" t="s">
        <v>1401</v>
      </c>
      <c r="JD16" s="214" t="s">
        <v>1402</v>
      </c>
      <c r="JE16" s="214" t="s">
        <v>1402</v>
      </c>
      <c r="JF16" s="214" t="s">
        <v>1402</v>
      </c>
      <c r="JG16" s="214" t="s">
        <v>1402</v>
      </c>
      <c r="JH16" s="214" t="s">
        <v>1401</v>
      </c>
      <c r="JI16" s="214" t="s">
        <v>1401</v>
      </c>
      <c r="JJ16" s="214" t="s">
        <v>1401</v>
      </c>
      <c r="JK16" s="214" t="s">
        <v>1401</v>
      </c>
      <c r="JL16" s="214" t="s">
        <v>1423</v>
      </c>
      <c r="JM16" s="214" t="s">
        <v>1423</v>
      </c>
      <c r="JN16" s="214" t="s">
        <v>1423</v>
      </c>
      <c r="JO16" s="214" t="s">
        <v>1423</v>
      </c>
      <c r="JP16" s="214" t="s">
        <v>1408</v>
      </c>
      <c r="JQ16" s="214" t="s">
        <v>1408</v>
      </c>
      <c r="JR16" s="214" t="s">
        <v>1408</v>
      </c>
      <c r="JS16" s="214" t="s">
        <v>1408</v>
      </c>
      <c r="JT16" s="214" t="s">
        <v>1409</v>
      </c>
      <c r="JU16" s="214" t="s">
        <v>1409</v>
      </c>
      <c r="JV16" s="214" t="s">
        <v>1409</v>
      </c>
      <c r="JW16" s="214" t="s">
        <v>1409</v>
      </c>
      <c r="JX16" s="213">
        <v>0.7</v>
      </c>
      <c r="JY16" s="213">
        <v>0.7</v>
      </c>
      <c r="JZ16" s="213">
        <v>0.7</v>
      </c>
      <c r="KA16" s="213">
        <v>0.7</v>
      </c>
      <c r="KB16" s="213">
        <v>0.7</v>
      </c>
      <c r="KC16" s="213">
        <v>0.7</v>
      </c>
      <c r="KD16" s="213">
        <v>0.7</v>
      </c>
      <c r="KE16" s="213">
        <v>1</v>
      </c>
      <c r="KF16" s="213">
        <v>1</v>
      </c>
      <c r="KG16" s="213">
        <v>1.25</v>
      </c>
      <c r="KH16" s="213">
        <v>1.5</v>
      </c>
      <c r="KI16" s="213">
        <v>1.75</v>
      </c>
      <c r="KJ16" s="213">
        <v>2</v>
      </c>
      <c r="KK16" s="213">
        <v>0.5</v>
      </c>
      <c r="KL16" s="213">
        <v>0.75</v>
      </c>
      <c r="KM16" s="213">
        <v>1</v>
      </c>
      <c r="KN16" s="213">
        <v>2</v>
      </c>
      <c r="KO16" s="213">
        <v>1</v>
      </c>
      <c r="KP16" s="213">
        <v>1.25</v>
      </c>
      <c r="KQ16" s="213">
        <v>1.5</v>
      </c>
      <c r="KR16" s="213">
        <v>1.75</v>
      </c>
      <c r="KS16" s="213">
        <v>1</v>
      </c>
      <c r="KT16" s="213">
        <v>1.25</v>
      </c>
      <c r="KU16" s="213">
        <v>1.5</v>
      </c>
      <c r="KV16" s="213">
        <v>1.75</v>
      </c>
      <c r="KW16" s="213">
        <v>1.75</v>
      </c>
      <c r="KX16" s="213">
        <v>2</v>
      </c>
      <c r="KY16" s="213">
        <v>2.5</v>
      </c>
      <c r="KZ16" s="213">
        <v>3</v>
      </c>
      <c r="LA16" s="213">
        <v>1.25</v>
      </c>
      <c r="LB16" s="213">
        <v>1.5</v>
      </c>
      <c r="LC16" s="213">
        <v>1.75</v>
      </c>
      <c r="LD16" s="213">
        <v>2</v>
      </c>
      <c r="LE16" s="213">
        <v>2.5</v>
      </c>
      <c r="LF16" s="213">
        <v>1</v>
      </c>
      <c r="LG16" s="213">
        <v>1</v>
      </c>
      <c r="LH16" s="213">
        <v>1</v>
      </c>
      <c r="LI16" s="213">
        <v>1</v>
      </c>
      <c r="LJ16" s="213">
        <v>1.5</v>
      </c>
      <c r="LK16" s="213">
        <v>2</v>
      </c>
      <c r="LL16" s="213">
        <v>3</v>
      </c>
      <c r="LM16" s="213">
        <v>1.7</v>
      </c>
      <c r="LN16" s="213">
        <v>2.7</v>
      </c>
      <c r="LO16" s="213">
        <v>3.7</v>
      </c>
      <c r="LP16" s="213">
        <v>4.7</v>
      </c>
      <c r="LQ16" s="213">
        <v>1.7</v>
      </c>
      <c r="LR16" s="213">
        <v>2.7</v>
      </c>
      <c r="LS16" s="213">
        <v>3.7</v>
      </c>
      <c r="LT16" s="213">
        <v>4.7</v>
      </c>
      <c r="LU16" s="213">
        <v>1.5</v>
      </c>
      <c r="LV16" s="213">
        <v>1.75</v>
      </c>
      <c r="LW16" s="213">
        <v>2</v>
      </c>
      <c r="LX16" s="213">
        <v>2.25</v>
      </c>
      <c r="LY16" s="213">
        <v>2.5</v>
      </c>
      <c r="LZ16" s="213">
        <v>2.75</v>
      </c>
      <c r="MA16" s="213">
        <v>3</v>
      </c>
      <c r="MB16" s="213">
        <v>3.5</v>
      </c>
      <c r="MC16" s="213">
        <v>4</v>
      </c>
      <c r="MD16" s="213">
        <v>4.5</v>
      </c>
      <c r="ME16" s="213">
        <v>5</v>
      </c>
      <c r="MF16" s="213">
        <v>5.5</v>
      </c>
      <c r="MG16" s="213">
        <v>0.25</v>
      </c>
      <c r="MH16" s="213">
        <v>0.5</v>
      </c>
      <c r="MI16" s="213">
        <v>0.75</v>
      </c>
      <c r="MJ16" s="213">
        <v>1</v>
      </c>
      <c r="MK16" s="213">
        <v>1.25</v>
      </c>
      <c r="ML16" s="213">
        <v>1</v>
      </c>
      <c r="MM16" s="213">
        <v>1.5</v>
      </c>
      <c r="MN16" s="213">
        <v>0.25</v>
      </c>
      <c r="MO16" s="213">
        <v>0.5</v>
      </c>
      <c r="MP16" s="213">
        <v>0.75</v>
      </c>
      <c r="MQ16" s="213">
        <v>1</v>
      </c>
      <c r="MR16" s="213">
        <v>1.25</v>
      </c>
      <c r="MS16" s="213">
        <v>1.5</v>
      </c>
      <c r="MT16" s="213">
        <v>1.7</v>
      </c>
      <c r="MU16" s="213">
        <v>2.7</v>
      </c>
      <c r="MV16" s="213">
        <v>3.7</v>
      </c>
      <c r="MW16" s="213">
        <v>4.7</v>
      </c>
      <c r="MX16" s="213">
        <v>0.25</v>
      </c>
      <c r="MY16" s="213">
        <v>0.5</v>
      </c>
      <c r="MZ16" s="213">
        <v>0.75</v>
      </c>
      <c r="NA16" s="213">
        <v>1</v>
      </c>
      <c r="NB16" s="213">
        <v>1.25</v>
      </c>
      <c r="NC16" s="213">
        <v>1</v>
      </c>
      <c r="ND16" s="213">
        <v>0.7</v>
      </c>
      <c r="NE16" s="213">
        <v>1.7</v>
      </c>
      <c r="NF16" s="213">
        <v>2.7</v>
      </c>
      <c r="NG16" s="213">
        <v>3.7</v>
      </c>
      <c r="NH16" s="213">
        <v>1.5</v>
      </c>
      <c r="NI16" s="213">
        <v>0.7</v>
      </c>
      <c r="NJ16" s="213">
        <v>1.2</v>
      </c>
      <c r="NK16" s="213">
        <v>2.2000000000000002</v>
      </c>
      <c r="NL16" s="213">
        <v>3.2</v>
      </c>
      <c r="NM16" s="213">
        <v>1.7</v>
      </c>
      <c r="NN16" s="213">
        <v>1.2</v>
      </c>
      <c r="NO16" s="213">
        <v>2.2000000000000002</v>
      </c>
      <c r="NP16" s="213">
        <v>3.2</v>
      </c>
      <c r="NQ16" s="213">
        <v>2.7</v>
      </c>
      <c r="NR16" s="213">
        <v>1.7</v>
      </c>
      <c r="NS16" s="213">
        <v>2.7</v>
      </c>
      <c r="NT16" s="213">
        <v>3.7</v>
      </c>
      <c r="NU16" s="213">
        <v>1.7</v>
      </c>
      <c r="NV16" s="213">
        <v>4.7</v>
      </c>
      <c r="NW16" s="213">
        <v>2.7</v>
      </c>
      <c r="NX16" s="213">
        <v>1</v>
      </c>
      <c r="NY16" s="213">
        <v>1</v>
      </c>
      <c r="NZ16" s="213">
        <v>1.5</v>
      </c>
      <c r="OA16" s="213">
        <v>1.5</v>
      </c>
      <c r="OB16" s="213">
        <v>2</v>
      </c>
      <c r="OC16" s="213">
        <v>2</v>
      </c>
      <c r="OD16" s="213">
        <v>2.5</v>
      </c>
      <c r="OE16" s="213">
        <v>2.5</v>
      </c>
      <c r="OF16" s="213">
        <v>3</v>
      </c>
      <c r="OG16" s="213">
        <v>3</v>
      </c>
      <c r="OH16" s="213">
        <v>4</v>
      </c>
      <c r="OI16" s="213">
        <v>4</v>
      </c>
      <c r="OJ16" s="213"/>
      <c r="OK16" s="213">
        <v>0.5</v>
      </c>
      <c r="OL16" s="213">
        <v>1</v>
      </c>
      <c r="OM16" s="213">
        <v>2</v>
      </c>
      <c r="ON16" s="213"/>
      <c r="OO16" s="213"/>
      <c r="OP16" s="213"/>
    </row>
    <row r="17" spans="1:406" ht="30" x14ac:dyDescent="0.25">
      <c r="A17" s="228" t="s">
        <v>1554</v>
      </c>
      <c r="B17" s="213">
        <v>0.7</v>
      </c>
      <c r="C17" s="213">
        <v>1</v>
      </c>
      <c r="D17" s="213">
        <v>1</v>
      </c>
      <c r="E17" s="213">
        <v>1</v>
      </c>
      <c r="F17" s="213">
        <v>1</v>
      </c>
      <c r="G17" s="213">
        <v>1</v>
      </c>
      <c r="H17" s="213">
        <v>1</v>
      </c>
      <c r="I17" s="213">
        <v>1</v>
      </c>
      <c r="J17" s="213">
        <v>1</v>
      </c>
      <c r="K17" s="213">
        <v>1.05</v>
      </c>
      <c r="L17" s="213">
        <v>1.05</v>
      </c>
      <c r="M17" s="213">
        <v>1.05</v>
      </c>
      <c r="N17" s="213">
        <v>1.05</v>
      </c>
      <c r="O17" s="213">
        <v>1.05</v>
      </c>
      <c r="P17" s="213">
        <v>1.05</v>
      </c>
      <c r="Q17" s="213">
        <v>1.05</v>
      </c>
      <c r="R17" s="213">
        <v>1.05</v>
      </c>
      <c r="S17" s="213">
        <v>1.05</v>
      </c>
      <c r="T17" s="213">
        <v>1.3</v>
      </c>
      <c r="U17" s="213">
        <v>1.3</v>
      </c>
      <c r="V17" s="213">
        <v>1.3</v>
      </c>
      <c r="W17" s="213">
        <v>1.3</v>
      </c>
      <c r="X17" s="213">
        <v>1.3</v>
      </c>
      <c r="Y17" s="213">
        <v>1.3</v>
      </c>
      <c r="Z17" s="213">
        <v>1.3</v>
      </c>
      <c r="AA17" s="213">
        <v>1.3</v>
      </c>
      <c r="AB17" s="213">
        <v>1.3</v>
      </c>
      <c r="AC17" s="213">
        <v>1.8</v>
      </c>
      <c r="AD17" s="213">
        <v>1.8</v>
      </c>
      <c r="AE17" s="213">
        <v>1.8</v>
      </c>
      <c r="AF17" s="213">
        <v>1.8</v>
      </c>
      <c r="AG17" s="213">
        <v>1.8</v>
      </c>
      <c r="AH17" s="213">
        <v>1.8</v>
      </c>
      <c r="AI17" s="213">
        <v>1.8</v>
      </c>
      <c r="AJ17" s="213">
        <v>1.8</v>
      </c>
      <c r="AK17" s="213">
        <v>1.8</v>
      </c>
      <c r="AL17" s="213">
        <v>2</v>
      </c>
      <c r="AM17" s="213">
        <v>2</v>
      </c>
      <c r="AN17" s="213">
        <v>2</v>
      </c>
      <c r="AO17" s="213">
        <v>2</v>
      </c>
      <c r="AP17" s="213">
        <v>2</v>
      </c>
      <c r="AQ17" s="213">
        <v>2</v>
      </c>
      <c r="AR17" s="213">
        <v>2</v>
      </c>
      <c r="AS17" s="213">
        <v>2</v>
      </c>
      <c r="AT17" s="213">
        <v>2</v>
      </c>
      <c r="AU17" s="213">
        <v>2</v>
      </c>
      <c r="AV17" s="213">
        <v>2</v>
      </c>
      <c r="AW17" s="213">
        <v>2</v>
      </c>
      <c r="AX17" s="213">
        <v>2</v>
      </c>
      <c r="AY17" s="213">
        <v>2</v>
      </c>
      <c r="AZ17" s="213">
        <v>2</v>
      </c>
      <c r="BA17" s="213">
        <v>2</v>
      </c>
      <c r="BB17" s="213">
        <v>2</v>
      </c>
      <c r="BC17" s="213">
        <v>2</v>
      </c>
      <c r="BD17" s="213">
        <v>1</v>
      </c>
      <c r="BE17" s="213">
        <v>1.25</v>
      </c>
      <c r="BF17" s="213">
        <v>1</v>
      </c>
      <c r="BG17" s="213">
        <v>1.5</v>
      </c>
      <c r="BH17" s="213">
        <v>1.25</v>
      </c>
      <c r="BI17" s="213">
        <v>2</v>
      </c>
      <c r="BJ17" s="213">
        <v>1.5</v>
      </c>
      <c r="BK17" s="213">
        <v>2</v>
      </c>
      <c r="BL17" s="213">
        <v>2</v>
      </c>
      <c r="BM17" s="213">
        <v>1</v>
      </c>
      <c r="BN17" s="213">
        <v>1.1000000000000001</v>
      </c>
      <c r="BO17" s="213">
        <v>1.3</v>
      </c>
      <c r="BP17" s="213">
        <v>1.8</v>
      </c>
      <c r="BQ17" s="213">
        <v>2</v>
      </c>
      <c r="BR17" s="213">
        <v>2</v>
      </c>
      <c r="BS17" s="213">
        <v>2</v>
      </c>
      <c r="BT17" s="213">
        <v>1</v>
      </c>
      <c r="BU17" s="213">
        <v>1</v>
      </c>
      <c r="BV17" s="213">
        <v>1.25</v>
      </c>
      <c r="BW17" s="213">
        <v>1.5</v>
      </c>
      <c r="BX17" s="213">
        <v>1.75</v>
      </c>
      <c r="BY17" s="213">
        <v>2</v>
      </c>
      <c r="BZ17" s="213">
        <v>1</v>
      </c>
      <c r="CA17" s="213">
        <v>1.05</v>
      </c>
      <c r="CB17" s="213">
        <v>1.05</v>
      </c>
      <c r="CC17" s="213">
        <v>1.3</v>
      </c>
      <c r="CD17" s="213">
        <v>1.3</v>
      </c>
      <c r="CE17" s="213">
        <v>1.55</v>
      </c>
      <c r="CF17" s="213">
        <v>1.55</v>
      </c>
      <c r="CG17" s="213">
        <v>1.8</v>
      </c>
      <c r="CH17" s="213">
        <v>1.8</v>
      </c>
      <c r="CI17" s="213">
        <v>2</v>
      </c>
      <c r="CJ17" s="213">
        <v>2</v>
      </c>
      <c r="CK17" s="213">
        <v>1</v>
      </c>
      <c r="CL17" s="213">
        <v>1.05</v>
      </c>
      <c r="CM17" s="213">
        <v>1.05</v>
      </c>
      <c r="CN17" s="213">
        <v>1.05</v>
      </c>
      <c r="CO17" s="213">
        <v>1.05</v>
      </c>
      <c r="CP17" s="213">
        <v>1.3</v>
      </c>
      <c r="CQ17" s="213">
        <v>1.3</v>
      </c>
      <c r="CR17" s="213">
        <v>1.3</v>
      </c>
      <c r="CS17" s="213">
        <v>1.3</v>
      </c>
      <c r="CT17" s="213">
        <v>1.8</v>
      </c>
      <c r="CU17" s="213">
        <v>1.8</v>
      </c>
      <c r="CV17" s="213">
        <v>1.8</v>
      </c>
      <c r="CW17" s="213">
        <v>1.8</v>
      </c>
      <c r="CX17" s="213">
        <v>2</v>
      </c>
      <c r="CY17" s="213">
        <v>2</v>
      </c>
      <c r="CZ17" s="213">
        <v>2</v>
      </c>
      <c r="DA17" s="213">
        <v>2</v>
      </c>
      <c r="DB17" s="213">
        <v>1.05</v>
      </c>
      <c r="DC17" s="213">
        <v>1.05</v>
      </c>
      <c r="DD17" s="213">
        <v>1.05</v>
      </c>
      <c r="DE17" s="213">
        <v>1.05</v>
      </c>
      <c r="DF17" s="213">
        <v>1.05</v>
      </c>
      <c r="DG17" s="213">
        <v>1.05</v>
      </c>
      <c r="DH17" s="213">
        <v>1.05</v>
      </c>
      <c r="DI17" s="213">
        <v>1.05</v>
      </c>
      <c r="DJ17" s="213">
        <v>1.05</v>
      </c>
      <c r="DK17" s="213">
        <v>1.3</v>
      </c>
      <c r="DL17" s="213">
        <v>1.3</v>
      </c>
      <c r="DM17" s="213">
        <v>1.3</v>
      </c>
      <c r="DN17" s="213">
        <v>1.3</v>
      </c>
      <c r="DO17" s="213">
        <v>1.3</v>
      </c>
      <c r="DP17" s="213">
        <v>1.3</v>
      </c>
      <c r="DQ17" s="213">
        <v>1.3</v>
      </c>
      <c r="DR17" s="213">
        <v>1.3</v>
      </c>
      <c r="DS17" s="213">
        <v>1.3</v>
      </c>
      <c r="DT17" s="213">
        <v>1.8</v>
      </c>
      <c r="DU17" s="213">
        <v>1.8</v>
      </c>
      <c r="DV17" s="213">
        <v>1.8</v>
      </c>
      <c r="DW17" s="213">
        <v>1.8</v>
      </c>
      <c r="DX17" s="213">
        <v>1.8</v>
      </c>
      <c r="DY17" s="213">
        <v>1.8</v>
      </c>
      <c r="DZ17" s="213">
        <v>1.8</v>
      </c>
      <c r="EA17" s="213">
        <v>1.8</v>
      </c>
      <c r="EB17" s="213">
        <v>1.8</v>
      </c>
      <c r="EC17" s="213">
        <v>2</v>
      </c>
      <c r="ED17" s="213">
        <v>2</v>
      </c>
      <c r="EE17" s="213">
        <v>2</v>
      </c>
      <c r="EF17" s="213">
        <v>2</v>
      </c>
      <c r="EG17" s="213">
        <v>2</v>
      </c>
      <c r="EH17" s="213">
        <v>2</v>
      </c>
      <c r="EI17" s="213">
        <v>2</v>
      </c>
      <c r="EJ17" s="213">
        <v>2</v>
      </c>
      <c r="EK17" s="213">
        <v>2</v>
      </c>
      <c r="EL17" s="213">
        <v>2</v>
      </c>
      <c r="EM17" s="213">
        <v>2</v>
      </c>
      <c r="EN17" s="213">
        <v>2</v>
      </c>
      <c r="EO17" s="213">
        <v>2</v>
      </c>
      <c r="EP17" s="213">
        <v>2</v>
      </c>
      <c r="EQ17" s="213">
        <v>2</v>
      </c>
      <c r="ER17" s="213">
        <v>2</v>
      </c>
      <c r="ES17" s="213">
        <v>2</v>
      </c>
      <c r="ET17" s="213">
        <v>2</v>
      </c>
      <c r="EU17" s="213">
        <v>0.7</v>
      </c>
      <c r="EV17" s="213">
        <v>0.7</v>
      </c>
      <c r="EW17" s="213">
        <v>0.7</v>
      </c>
      <c r="EX17" s="213">
        <v>0.7</v>
      </c>
      <c r="EY17" s="213">
        <v>1</v>
      </c>
      <c r="EZ17" s="213">
        <v>1</v>
      </c>
      <c r="FA17" s="213">
        <v>1</v>
      </c>
      <c r="FB17" s="213">
        <v>1</v>
      </c>
      <c r="FC17" s="213">
        <v>1</v>
      </c>
      <c r="FD17" s="213">
        <v>1</v>
      </c>
      <c r="FE17" s="213">
        <v>1</v>
      </c>
      <c r="FF17" s="213">
        <v>1</v>
      </c>
      <c r="FG17" s="213">
        <v>1</v>
      </c>
      <c r="FH17" s="213">
        <v>1</v>
      </c>
      <c r="FI17" s="213">
        <v>1</v>
      </c>
      <c r="FJ17" s="213">
        <v>1.05</v>
      </c>
      <c r="FK17" s="213">
        <v>1.05</v>
      </c>
      <c r="FL17" s="213">
        <v>1.05</v>
      </c>
      <c r="FM17" s="213">
        <v>1.05</v>
      </c>
      <c r="FN17" s="213">
        <v>1.05</v>
      </c>
      <c r="FO17" s="213">
        <v>1.05</v>
      </c>
      <c r="FP17" s="213">
        <v>1.05</v>
      </c>
      <c r="FQ17" s="213">
        <v>1.05</v>
      </c>
      <c r="FR17" s="213">
        <v>1.3</v>
      </c>
      <c r="FS17" s="213">
        <v>1.3</v>
      </c>
      <c r="FT17" s="213">
        <v>1.3</v>
      </c>
      <c r="FU17" s="213">
        <v>1.3</v>
      </c>
      <c r="FV17" s="213">
        <v>1.3</v>
      </c>
      <c r="FW17" s="213">
        <v>1.3</v>
      </c>
      <c r="FX17" s="213">
        <v>1.3</v>
      </c>
      <c r="FY17" s="213">
        <v>1.3</v>
      </c>
      <c r="FZ17" s="213">
        <v>1.8</v>
      </c>
      <c r="GA17" s="213">
        <v>1.8</v>
      </c>
      <c r="GB17" s="213">
        <v>1.8</v>
      </c>
      <c r="GC17" s="213">
        <v>1.8</v>
      </c>
      <c r="GD17" s="213">
        <v>1.8</v>
      </c>
      <c r="GE17" s="213">
        <v>1.8</v>
      </c>
      <c r="GF17" s="213">
        <v>1.8</v>
      </c>
      <c r="GG17" s="213">
        <v>1.8</v>
      </c>
      <c r="GH17" s="213">
        <v>2</v>
      </c>
      <c r="GI17" s="213">
        <v>2</v>
      </c>
      <c r="GJ17" s="213">
        <v>2</v>
      </c>
      <c r="GK17" s="213">
        <v>2</v>
      </c>
      <c r="GL17" s="213">
        <v>2</v>
      </c>
      <c r="GM17" s="213">
        <v>2</v>
      </c>
      <c r="GN17" s="213">
        <v>2</v>
      </c>
      <c r="GO17" s="213">
        <v>2</v>
      </c>
      <c r="GP17" s="213">
        <v>1.25</v>
      </c>
      <c r="GQ17" s="213">
        <v>1.25</v>
      </c>
      <c r="GR17" s="213">
        <v>1.75</v>
      </c>
      <c r="GS17" s="213">
        <v>1.75</v>
      </c>
      <c r="GT17" s="213">
        <v>2</v>
      </c>
      <c r="GU17" s="213">
        <v>2</v>
      </c>
      <c r="GV17" s="213">
        <v>2</v>
      </c>
      <c r="GW17" s="213">
        <v>2</v>
      </c>
      <c r="GX17" s="213">
        <v>2</v>
      </c>
      <c r="GY17" s="213">
        <v>2</v>
      </c>
      <c r="GZ17" s="213">
        <v>1</v>
      </c>
      <c r="HA17" s="213">
        <v>1</v>
      </c>
      <c r="HB17" s="213">
        <v>1.05</v>
      </c>
      <c r="HC17" s="213">
        <v>1.3</v>
      </c>
      <c r="HD17" s="213">
        <v>1</v>
      </c>
      <c r="HE17" s="213">
        <v>1</v>
      </c>
      <c r="HF17" s="213">
        <v>1</v>
      </c>
      <c r="HG17" s="213">
        <v>1</v>
      </c>
      <c r="HH17" s="213">
        <v>1</v>
      </c>
      <c r="HI17" s="213">
        <v>1</v>
      </c>
      <c r="HJ17" s="213">
        <v>1.05</v>
      </c>
      <c r="HK17" s="213">
        <v>1.05</v>
      </c>
      <c r="HL17" s="213">
        <v>1.05</v>
      </c>
      <c r="HM17" s="213">
        <v>1.05</v>
      </c>
      <c r="HN17" s="213">
        <v>1.05</v>
      </c>
      <c r="HO17" s="213">
        <v>1.05</v>
      </c>
      <c r="HP17" s="213">
        <v>1.05</v>
      </c>
      <c r="HQ17" s="213">
        <v>1.05</v>
      </c>
      <c r="HR17" s="213">
        <v>1.05</v>
      </c>
      <c r="HS17" s="213">
        <v>1.05</v>
      </c>
      <c r="HT17" s="213">
        <v>1.05</v>
      </c>
      <c r="HU17" s="213">
        <v>1.05</v>
      </c>
      <c r="HV17" s="213">
        <v>1</v>
      </c>
      <c r="HW17" s="213">
        <v>1</v>
      </c>
      <c r="HX17" s="213">
        <v>1</v>
      </c>
      <c r="HY17" s="213">
        <v>1</v>
      </c>
      <c r="HZ17" s="213">
        <v>1</v>
      </c>
      <c r="IA17" s="213">
        <v>1</v>
      </c>
      <c r="IB17" s="213">
        <v>1</v>
      </c>
      <c r="IC17" s="213">
        <v>1</v>
      </c>
      <c r="ID17" s="213">
        <v>1</v>
      </c>
      <c r="IE17" s="213">
        <v>1</v>
      </c>
      <c r="IF17" s="213">
        <v>1</v>
      </c>
      <c r="IG17" s="213">
        <v>1</v>
      </c>
      <c r="IH17" s="213">
        <v>1.55</v>
      </c>
      <c r="II17" s="213">
        <v>1.55</v>
      </c>
      <c r="IJ17" s="213">
        <v>1.55</v>
      </c>
      <c r="IK17" s="213">
        <v>1.55</v>
      </c>
      <c r="IL17" s="213">
        <v>1.8</v>
      </c>
      <c r="IM17" s="213">
        <v>1.8</v>
      </c>
      <c r="IN17" s="213">
        <v>1.8</v>
      </c>
      <c r="IO17" s="213">
        <v>1.8</v>
      </c>
      <c r="IP17" s="213">
        <v>1</v>
      </c>
      <c r="IQ17" s="213">
        <v>1</v>
      </c>
      <c r="IR17" s="213">
        <v>1.2</v>
      </c>
      <c r="IS17" s="213">
        <v>1.35</v>
      </c>
      <c r="IT17" s="213">
        <v>1</v>
      </c>
      <c r="IU17" s="213">
        <v>1</v>
      </c>
      <c r="IV17" s="213">
        <v>1.05</v>
      </c>
      <c r="IW17" s="213">
        <v>1.3</v>
      </c>
      <c r="IX17" s="213">
        <v>1.55</v>
      </c>
      <c r="IY17" s="213">
        <v>1.55</v>
      </c>
      <c r="IZ17" s="213">
        <v>1.55</v>
      </c>
      <c r="JA17" s="213">
        <v>0.7</v>
      </c>
      <c r="JB17" s="214" t="s">
        <v>1401</v>
      </c>
      <c r="JC17" s="214" t="s">
        <v>1401</v>
      </c>
      <c r="JD17" s="214" t="s">
        <v>1401</v>
      </c>
      <c r="JE17" s="214" t="s">
        <v>1401</v>
      </c>
      <c r="JF17" s="214" t="s">
        <v>1401</v>
      </c>
      <c r="JG17" s="214" t="s">
        <v>1401</v>
      </c>
      <c r="JH17" s="214" t="s">
        <v>1401</v>
      </c>
      <c r="JI17" s="214" t="s">
        <v>1401</v>
      </c>
      <c r="JJ17" s="214" t="s">
        <v>1401</v>
      </c>
      <c r="JK17" s="214" t="s">
        <v>1401</v>
      </c>
      <c r="JL17" s="214" t="s">
        <v>1555</v>
      </c>
      <c r="JM17" s="214" t="s">
        <v>1555</v>
      </c>
      <c r="JN17" s="214" t="s">
        <v>1555</v>
      </c>
      <c r="JO17" s="214" t="s">
        <v>1555</v>
      </c>
      <c r="JP17" s="214" t="s">
        <v>1423</v>
      </c>
      <c r="JQ17" s="214" t="s">
        <v>1423</v>
      </c>
      <c r="JR17" s="214" t="s">
        <v>1423</v>
      </c>
      <c r="JS17" s="214" t="s">
        <v>1423</v>
      </c>
      <c r="JT17" s="214" t="s">
        <v>1424</v>
      </c>
      <c r="JU17" s="214" t="s">
        <v>1424</v>
      </c>
      <c r="JV17" s="214" t="s">
        <v>1424</v>
      </c>
      <c r="JW17" s="214" t="s">
        <v>1424</v>
      </c>
      <c r="JX17" s="213">
        <v>0.7</v>
      </c>
      <c r="JY17" s="213">
        <v>0.7</v>
      </c>
      <c r="JZ17" s="213">
        <v>0.7</v>
      </c>
      <c r="KA17" s="213">
        <v>0.7</v>
      </c>
      <c r="KB17" s="213">
        <v>0.7</v>
      </c>
      <c r="KC17" s="213">
        <v>0.7</v>
      </c>
      <c r="KD17" s="213">
        <v>0.7</v>
      </c>
      <c r="KE17" s="213">
        <v>1</v>
      </c>
      <c r="KF17" s="213">
        <v>1</v>
      </c>
      <c r="KG17" s="213">
        <v>1.05</v>
      </c>
      <c r="KH17" s="213">
        <v>1.3</v>
      </c>
      <c r="KI17" s="213">
        <v>1.55</v>
      </c>
      <c r="KJ17" s="213">
        <v>1.8</v>
      </c>
      <c r="KK17" s="213">
        <v>0.5</v>
      </c>
      <c r="KL17" s="213">
        <v>0.75</v>
      </c>
      <c r="KM17" s="213">
        <v>1</v>
      </c>
      <c r="KN17" s="213">
        <v>2</v>
      </c>
      <c r="KO17" s="213">
        <v>1</v>
      </c>
      <c r="KP17" s="213">
        <v>1</v>
      </c>
      <c r="KQ17" s="213">
        <v>1.25</v>
      </c>
      <c r="KR17" s="213">
        <v>1.5</v>
      </c>
      <c r="KS17" s="213">
        <v>1</v>
      </c>
      <c r="KT17" s="213">
        <v>1</v>
      </c>
      <c r="KU17" s="213">
        <v>1.25</v>
      </c>
      <c r="KV17" s="213">
        <v>1.5</v>
      </c>
      <c r="KW17" s="213">
        <v>1.25</v>
      </c>
      <c r="KX17" s="213">
        <v>1.5</v>
      </c>
      <c r="KY17" s="213">
        <v>1.75</v>
      </c>
      <c r="KZ17" s="213">
        <v>2</v>
      </c>
      <c r="LA17" s="213">
        <v>1</v>
      </c>
      <c r="LB17" s="213">
        <v>1.25</v>
      </c>
      <c r="LC17" s="213">
        <v>1.5</v>
      </c>
      <c r="LD17" s="213">
        <v>1.75</v>
      </c>
      <c r="LE17" s="213">
        <v>2</v>
      </c>
      <c r="LF17" s="213">
        <v>1</v>
      </c>
      <c r="LG17" s="213">
        <v>1</v>
      </c>
      <c r="LH17" s="213">
        <v>1</v>
      </c>
      <c r="LI17" s="213">
        <v>1</v>
      </c>
      <c r="LJ17" s="213">
        <v>1.5</v>
      </c>
      <c r="LK17" s="213">
        <v>2</v>
      </c>
      <c r="LL17" s="213">
        <v>2</v>
      </c>
      <c r="LM17" s="213">
        <v>1.5</v>
      </c>
      <c r="LN17" s="213">
        <v>2</v>
      </c>
      <c r="LO17" s="213">
        <v>2</v>
      </c>
      <c r="LP17" s="213">
        <v>2</v>
      </c>
      <c r="LQ17" s="213">
        <v>1.7</v>
      </c>
      <c r="LR17" s="213">
        <v>2.7</v>
      </c>
      <c r="LS17" s="213">
        <v>3.7</v>
      </c>
      <c r="LT17" s="213">
        <v>4.7</v>
      </c>
      <c r="LU17" s="213">
        <v>1.3</v>
      </c>
      <c r="LV17" s="213">
        <v>1.55</v>
      </c>
      <c r="LW17" s="213">
        <v>1.8</v>
      </c>
      <c r="LX17" s="213">
        <v>2</v>
      </c>
      <c r="LY17" s="213">
        <v>2</v>
      </c>
      <c r="LZ17" s="213">
        <v>2</v>
      </c>
      <c r="MA17" s="213">
        <v>2</v>
      </c>
      <c r="MB17" s="213">
        <v>2</v>
      </c>
      <c r="MC17" s="213">
        <v>2</v>
      </c>
      <c r="MD17" s="213">
        <v>2</v>
      </c>
      <c r="ME17" s="213">
        <v>2</v>
      </c>
      <c r="MF17" s="213">
        <v>2</v>
      </c>
      <c r="MG17" s="213">
        <v>0.25</v>
      </c>
      <c r="MH17" s="213">
        <v>0.5</v>
      </c>
      <c r="MI17" s="213">
        <v>0.75</v>
      </c>
      <c r="MJ17" s="213">
        <v>1</v>
      </c>
      <c r="MK17" s="213">
        <v>1.25</v>
      </c>
      <c r="ML17" s="213">
        <v>1</v>
      </c>
      <c r="MM17" s="213">
        <v>1.3</v>
      </c>
      <c r="MN17" s="213">
        <v>0.05</v>
      </c>
      <c r="MO17" s="213">
        <v>0.3</v>
      </c>
      <c r="MP17" s="213">
        <v>0.55000000000000004</v>
      </c>
      <c r="MQ17" s="213">
        <v>0.7</v>
      </c>
      <c r="MR17" s="213">
        <v>0.7</v>
      </c>
      <c r="MS17" s="213">
        <v>1.3</v>
      </c>
      <c r="MT17" s="213">
        <v>1.5</v>
      </c>
      <c r="MU17" s="213">
        <v>2</v>
      </c>
      <c r="MV17" s="213">
        <v>2</v>
      </c>
      <c r="MW17" s="213">
        <v>2</v>
      </c>
      <c r="MX17" s="213">
        <v>0.25</v>
      </c>
      <c r="MY17" s="213">
        <v>0.5</v>
      </c>
      <c r="MZ17" s="213">
        <v>0.75</v>
      </c>
      <c r="NA17" s="213">
        <v>1</v>
      </c>
      <c r="NB17" s="213">
        <v>1.25</v>
      </c>
      <c r="NC17" s="213">
        <v>1</v>
      </c>
      <c r="ND17" s="213">
        <v>0.7</v>
      </c>
      <c r="NE17" s="213">
        <v>1.5</v>
      </c>
      <c r="NF17" s="213">
        <v>2.5</v>
      </c>
      <c r="NG17" s="213">
        <v>3.5</v>
      </c>
      <c r="NH17" s="213">
        <v>1.3</v>
      </c>
      <c r="NI17" s="213">
        <v>0.6</v>
      </c>
      <c r="NJ17" s="213">
        <v>1.1000000000000001</v>
      </c>
      <c r="NK17" s="213">
        <v>2.1</v>
      </c>
      <c r="NL17" s="213">
        <v>3.1</v>
      </c>
      <c r="NM17" s="213">
        <v>1.5</v>
      </c>
      <c r="NN17" s="213">
        <v>1</v>
      </c>
      <c r="NO17" s="213">
        <v>2</v>
      </c>
      <c r="NP17" s="213">
        <v>3</v>
      </c>
      <c r="NQ17" s="213">
        <v>2</v>
      </c>
      <c r="NR17" s="213">
        <v>1</v>
      </c>
      <c r="NS17" s="213">
        <v>2</v>
      </c>
      <c r="NT17" s="213">
        <v>2</v>
      </c>
      <c r="NU17" s="213">
        <v>1</v>
      </c>
      <c r="NV17" s="213">
        <v>2</v>
      </c>
      <c r="NW17" s="214" t="s">
        <v>1396</v>
      </c>
      <c r="NX17" s="213">
        <v>1</v>
      </c>
      <c r="NY17" s="213">
        <v>1</v>
      </c>
      <c r="NZ17" s="213">
        <v>1.25</v>
      </c>
      <c r="OA17" s="213">
        <v>1.25</v>
      </c>
      <c r="OB17" s="213">
        <v>1.75</v>
      </c>
      <c r="OC17" s="213">
        <v>1.75</v>
      </c>
      <c r="OD17" s="213">
        <v>2</v>
      </c>
      <c r="OE17" s="213">
        <v>2</v>
      </c>
      <c r="OF17" s="213">
        <v>2</v>
      </c>
      <c r="OG17" s="213">
        <v>2</v>
      </c>
      <c r="OH17" s="213">
        <v>2</v>
      </c>
      <c r="OI17" s="213">
        <v>2</v>
      </c>
      <c r="OJ17" s="213"/>
      <c r="OK17" s="213">
        <v>0.5</v>
      </c>
      <c r="OL17" s="213">
        <v>1</v>
      </c>
      <c r="OM17" s="213">
        <v>2</v>
      </c>
      <c r="ON17" s="213"/>
      <c r="OO17" s="213"/>
      <c r="OP17" s="213"/>
    </row>
    <row r="18" spans="1:406" ht="45" x14ac:dyDescent="0.25">
      <c r="A18" s="229" t="s">
        <v>1556</v>
      </c>
      <c r="B18" s="214" t="s">
        <v>1557</v>
      </c>
      <c r="C18" s="214" t="s">
        <v>1558</v>
      </c>
      <c r="D18" s="221" t="s">
        <v>1559</v>
      </c>
      <c r="E18" s="214" t="s">
        <v>1558</v>
      </c>
      <c r="F18" s="221" t="s">
        <v>1559</v>
      </c>
      <c r="G18" s="214" t="s">
        <v>1558</v>
      </c>
      <c r="H18" s="221" t="s">
        <v>1559</v>
      </c>
      <c r="I18" s="214" t="s">
        <v>1558</v>
      </c>
      <c r="J18" s="221" t="s">
        <v>1559</v>
      </c>
      <c r="K18" s="214" t="s">
        <v>1558</v>
      </c>
      <c r="L18" s="221" t="s">
        <v>1559</v>
      </c>
      <c r="M18" s="221" t="s">
        <v>1559</v>
      </c>
      <c r="N18" s="221" t="s">
        <v>1559</v>
      </c>
      <c r="O18" s="221" t="s">
        <v>1559</v>
      </c>
      <c r="P18" s="221" t="s">
        <v>1559</v>
      </c>
      <c r="Q18" s="221" t="s">
        <v>1559</v>
      </c>
      <c r="R18" s="214" t="s">
        <v>1558</v>
      </c>
      <c r="S18" s="214" t="s">
        <v>1558</v>
      </c>
      <c r="T18" s="214" t="s">
        <v>1558</v>
      </c>
      <c r="U18" s="221" t="s">
        <v>1559</v>
      </c>
      <c r="V18" s="221" t="s">
        <v>1559</v>
      </c>
      <c r="W18" s="221" t="s">
        <v>1559</v>
      </c>
      <c r="X18" s="221" t="s">
        <v>1559</v>
      </c>
      <c r="Y18" s="221" t="s">
        <v>1559</v>
      </c>
      <c r="Z18" s="221" t="s">
        <v>1559</v>
      </c>
      <c r="AA18" s="214" t="s">
        <v>1558</v>
      </c>
      <c r="AB18" s="214" t="s">
        <v>1558</v>
      </c>
      <c r="AC18" s="214" t="s">
        <v>1558</v>
      </c>
      <c r="AD18" s="221" t="s">
        <v>1559</v>
      </c>
      <c r="AE18" s="221" t="s">
        <v>1559</v>
      </c>
      <c r="AF18" s="221" t="s">
        <v>1559</v>
      </c>
      <c r="AG18" s="221" t="s">
        <v>1559</v>
      </c>
      <c r="AH18" s="221" t="s">
        <v>1559</v>
      </c>
      <c r="AI18" s="221" t="s">
        <v>1559</v>
      </c>
      <c r="AJ18" s="214" t="s">
        <v>1558</v>
      </c>
      <c r="AK18" s="214" t="s">
        <v>1558</v>
      </c>
      <c r="AL18" s="214" t="s">
        <v>1558</v>
      </c>
      <c r="AM18" s="221" t="s">
        <v>1559</v>
      </c>
      <c r="AN18" s="221" t="s">
        <v>1559</v>
      </c>
      <c r="AO18" s="221" t="s">
        <v>1559</v>
      </c>
      <c r="AP18" s="221" t="s">
        <v>1559</v>
      </c>
      <c r="AQ18" s="221" t="s">
        <v>1559</v>
      </c>
      <c r="AR18" s="221" t="s">
        <v>1559</v>
      </c>
      <c r="AS18" s="214" t="s">
        <v>1558</v>
      </c>
      <c r="AT18" s="214" t="s">
        <v>1558</v>
      </c>
      <c r="AU18" s="214" t="s">
        <v>1558</v>
      </c>
      <c r="AV18" s="221" t="s">
        <v>1559</v>
      </c>
      <c r="AW18" s="221" t="s">
        <v>1559</v>
      </c>
      <c r="AX18" s="221" t="s">
        <v>1559</v>
      </c>
      <c r="AY18" s="221" t="s">
        <v>1559</v>
      </c>
      <c r="AZ18" s="221" t="s">
        <v>1559</v>
      </c>
      <c r="BA18" s="221" t="s">
        <v>1559</v>
      </c>
      <c r="BB18" s="214" t="s">
        <v>1558</v>
      </c>
      <c r="BC18" s="214" t="s">
        <v>1558</v>
      </c>
      <c r="BD18" s="214" t="s">
        <v>1559</v>
      </c>
      <c r="BE18" s="214" t="s">
        <v>1559</v>
      </c>
      <c r="BF18" s="214" t="s">
        <v>1559</v>
      </c>
      <c r="BG18" s="214" t="s">
        <v>1559</v>
      </c>
      <c r="BH18" s="214" t="s">
        <v>1559</v>
      </c>
      <c r="BI18" s="214" t="s">
        <v>1559</v>
      </c>
      <c r="BJ18" s="214" t="s">
        <v>1559</v>
      </c>
      <c r="BK18" s="214" t="s">
        <v>1559</v>
      </c>
      <c r="BL18" s="214" t="s">
        <v>1559</v>
      </c>
      <c r="BM18" s="214" t="s">
        <v>1559</v>
      </c>
      <c r="BN18" s="214" t="s">
        <v>1559</v>
      </c>
      <c r="BO18" s="214" t="s">
        <v>1559</v>
      </c>
      <c r="BP18" s="214" t="s">
        <v>1559</v>
      </c>
      <c r="BQ18" s="214" t="s">
        <v>1559</v>
      </c>
      <c r="BR18" s="214" t="s">
        <v>1559</v>
      </c>
      <c r="BS18" s="214" t="s">
        <v>1559</v>
      </c>
      <c r="BT18" s="214" t="s">
        <v>1559</v>
      </c>
      <c r="BU18" s="214" t="s">
        <v>1559</v>
      </c>
      <c r="BV18" s="214" t="s">
        <v>1559</v>
      </c>
      <c r="BW18" s="214" t="s">
        <v>1559</v>
      </c>
      <c r="BX18" s="214" t="s">
        <v>1559</v>
      </c>
      <c r="BY18" s="214" t="s">
        <v>1559</v>
      </c>
      <c r="BZ18" s="214" t="s">
        <v>1559</v>
      </c>
      <c r="CA18" s="214" t="s">
        <v>1559</v>
      </c>
      <c r="CB18" s="214" t="s">
        <v>1559</v>
      </c>
      <c r="CC18" s="214" t="s">
        <v>1559</v>
      </c>
      <c r="CD18" s="214" t="s">
        <v>1559</v>
      </c>
      <c r="CE18" s="214" t="s">
        <v>1559</v>
      </c>
      <c r="CF18" s="214" t="s">
        <v>1559</v>
      </c>
      <c r="CG18" s="214" t="s">
        <v>1559</v>
      </c>
      <c r="CH18" s="214" t="s">
        <v>1559</v>
      </c>
      <c r="CI18" s="214" t="s">
        <v>1559</v>
      </c>
      <c r="CJ18" s="214" t="s">
        <v>1559</v>
      </c>
      <c r="CK18" s="214" t="s">
        <v>1559</v>
      </c>
      <c r="CL18" s="214" t="s">
        <v>1559</v>
      </c>
      <c r="CM18" s="214" t="s">
        <v>1559</v>
      </c>
      <c r="CN18" s="214" t="s">
        <v>1559</v>
      </c>
      <c r="CO18" s="214" t="s">
        <v>1559</v>
      </c>
      <c r="CP18" s="214" t="s">
        <v>1559</v>
      </c>
      <c r="CQ18" s="214" t="s">
        <v>1559</v>
      </c>
      <c r="CR18" s="214" t="s">
        <v>1559</v>
      </c>
      <c r="CS18" s="214" t="s">
        <v>1559</v>
      </c>
      <c r="CT18" s="214" t="s">
        <v>1559</v>
      </c>
      <c r="CU18" s="214" t="s">
        <v>1559</v>
      </c>
      <c r="CV18" s="214" t="s">
        <v>1559</v>
      </c>
      <c r="CW18" s="214" t="s">
        <v>1559</v>
      </c>
      <c r="CX18" s="214" t="s">
        <v>1559</v>
      </c>
      <c r="CY18" s="214" t="s">
        <v>1559</v>
      </c>
      <c r="CZ18" s="214" t="s">
        <v>1559</v>
      </c>
      <c r="DA18" s="214" t="s">
        <v>1559</v>
      </c>
      <c r="DB18" s="214" t="s">
        <v>1559</v>
      </c>
      <c r="DC18" s="214" t="s">
        <v>1559</v>
      </c>
      <c r="DD18" s="214" t="s">
        <v>1559</v>
      </c>
      <c r="DE18" s="214" t="s">
        <v>1559</v>
      </c>
      <c r="DF18" s="214" t="s">
        <v>1559</v>
      </c>
      <c r="DG18" s="214" t="s">
        <v>1559</v>
      </c>
      <c r="DH18" s="214" t="s">
        <v>1559</v>
      </c>
      <c r="DI18" s="214" t="s">
        <v>1559</v>
      </c>
      <c r="DJ18" s="214" t="s">
        <v>1559</v>
      </c>
      <c r="DK18" s="214" t="s">
        <v>1559</v>
      </c>
      <c r="DL18" s="214" t="s">
        <v>1559</v>
      </c>
      <c r="DM18" s="214" t="s">
        <v>1559</v>
      </c>
      <c r="DN18" s="214" t="s">
        <v>1559</v>
      </c>
      <c r="DO18" s="214" t="s">
        <v>1559</v>
      </c>
      <c r="DP18" s="214" t="s">
        <v>1559</v>
      </c>
      <c r="DQ18" s="214" t="s">
        <v>1559</v>
      </c>
      <c r="DR18" s="214" t="s">
        <v>1559</v>
      </c>
      <c r="DS18" s="214" t="s">
        <v>1559</v>
      </c>
      <c r="DT18" s="214" t="s">
        <v>1559</v>
      </c>
      <c r="DU18" s="214" t="s">
        <v>1559</v>
      </c>
      <c r="DV18" s="214" t="s">
        <v>1559</v>
      </c>
      <c r="DW18" s="214" t="s">
        <v>1559</v>
      </c>
      <c r="DX18" s="214" t="s">
        <v>1559</v>
      </c>
      <c r="DY18" s="214" t="s">
        <v>1559</v>
      </c>
      <c r="DZ18" s="214" t="s">
        <v>1559</v>
      </c>
      <c r="EA18" s="214" t="s">
        <v>1559</v>
      </c>
      <c r="EB18" s="214" t="s">
        <v>1559</v>
      </c>
      <c r="EC18" s="214" t="s">
        <v>1559</v>
      </c>
      <c r="ED18" s="214" t="s">
        <v>1559</v>
      </c>
      <c r="EE18" s="214" t="s">
        <v>1559</v>
      </c>
      <c r="EF18" s="214" t="s">
        <v>1559</v>
      </c>
      <c r="EG18" s="214" t="s">
        <v>1559</v>
      </c>
      <c r="EH18" s="214" t="s">
        <v>1559</v>
      </c>
      <c r="EI18" s="214" t="s">
        <v>1559</v>
      </c>
      <c r="EJ18" s="214" t="s">
        <v>1559</v>
      </c>
      <c r="EK18" s="214" t="s">
        <v>1559</v>
      </c>
      <c r="EL18" s="214" t="s">
        <v>1559</v>
      </c>
      <c r="EM18" s="214" t="s">
        <v>1559</v>
      </c>
      <c r="EN18" s="214" t="s">
        <v>1559</v>
      </c>
      <c r="EO18" s="214" t="s">
        <v>1559</v>
      </c>
      <c r="EP18" s="214" t="s">
        <v>1559</v>
      </c>
      <c r="EQ18" s="214" t="s">
        <v>1559</v>
      </c>
      <c r="ER18" s="214" t="s">
        <v>1559</v>
      </c>
      <c r="ES18" s="214" t="s">
        <v>1559</v>
      </c>
      <c r="ET18" s="214" t="s">
        <v>1559</v>
      </c>
      <c r="EU18" s="214" t="s">
        <v>1557</v>
      </c>
      <c r="EV18" s="214" t="s">
        <v>1557</v>
      </c>
      <c r="EW18" s="214" t="s">
        <v>1557</v>
      </c>
      <c r="EX18" s="214" t="s">
        <v>1557</v>
      </c>
      <c r="EY18" s="214" t="s">
        <v>1559</v>
      </c>
      <c r="EZ18" s="214" t="s">
        <v>1559</v>
      </c>
      <c r="FA18" s="214" t="s">
        <v>1558</v>
      </c>
      <c r="FB18" s="214" t="s">
        <v>1558</v>
      </c>
      <c r="FC18" s="214" t="s">
        <v>1558</v>
      </c>
      <c r="FD18" s="214" t="s">
        <v>1559</v>
      </c>
      <c r="FE18" s="214" t="s">
        <v>1558</v>
      </c>
      <c r="FF18" s="214" t="s">
        <v>1559</v>
      </c>
      <c r="FG18" s="214" t="s">
        <v>1558</v>
      </c>
      <c r="FH18" s="214" t="s">
        <v>1559</v>
      </c>
      <c r="FI18" s="214" t="s">
        <v>1559</v>
      </c>
      <c r="FJ18" s="214" t="s">
        <v>1558</v>
      </c>
      <c r="FK18" s="214" t="s">
        <v>1558</v>
      </c>
      <c r="FL18" s="214" t="s">
        <v>1559</v>
      </c>
      <c r="FM18" s="214" t="s">
        <v>1558</v>
      </c>
      <c r="FN18" s="214" t="s">
        <v>1559</v>
      </c>
      <c r="FO18" s="214" t="s">
        <v>1558</v>
      </c>
      <c r="FP18" s="214" t="s">
        <v>1559</v>
      </c>
      <c r="FQ18" s="214" t="s">
        <v>1559</v>
      </c>
      <c r="FR18" s="214" t="s">
        <v>1558</v>
      </c>
      <c r="FS18" s="214" t="s">
        <v>1558</v>
      </c>
      <c r="FT18" s="214" t="s">
        <v>1559</v>
      </c>
      <c r="FU18" s="214" t="s">
        <v>1558</v>
      </c>
      <c r="FV18" s="214" t="s">
        <v>1559</v>
      </c>
      <c r="FW18" s="214" t="s">
        <v>1558</v>
      </c>
      <c r="FX18" s="214" t="s">
        <v>1559</v>
      </c>
      <c r="FY18" s="214" t="s">
        <v>1559</v>
      </c>
      <c r="FZ18" s="214" t="s">
        <v>1558</v>
      </c>
      <c r="GA18" s="214" t="s">
        <v>1558</v>
      </c>
      <c r="GB18" s="214" t="s">
        <v>1559</v>
      </c>
      <c r="GC18" s="214" t="s">
        <v>1558</v>
      </c>
      <c r="GD18" s="214" t="s">
        <v>1559</v>
      </c>
      <c r="GE18" s="214" t="s">
        <v>1558</v>
      </c>
      <c r="GF18" s="214" t="s">
        <v>1559</v>
      </c>
      <c r="GG18" s="214" t="s">
        <v>1559</v>
      </c>
      <c r="GH18" s="214" t="s">
        <v>1558</v>
      </c>
      <c r="GI18" s="214" t="s">
        <v>1558</v>
      </c>
      <c r="GJ18" s="214" t="s">
        <v>1559</v>
      </c>
      <c r="GK18" s="214" t="s">
        <v>1558</v>
      </c>
      <c r="GL18" s="214" t="s">
        <v>1559</v>
      </c>
      <c r="GM18" s="214" t="s">
        <v>1558</v>
      </c>
      <c r="GN18" s="214" t="s">
        <v>1559</v>
      </c>
      <c r="GO18" s="214" t="s">
        <v>1559</v>
      </c>
      <c r="GP18" s="214" t="s">
        <v>1559</v>
      </c>
      <c r="GQ18" s="214" t="s">
        <v>1559</v>
      </c>
      <c r="GR18" s="214" t="s">
        <v>1559</v>
      </c>
      <c r="GS18" s="214" t="s">
        <v>1559</v>
      </c>
      <c r="GT18" s="214" t="s">
        <v>1559</v>
      </c>
      <c r="GU18" s="214" t="s">
        <v>1559</v>
      </c>
      <c r="GV18" s="214" t="s">
        <v>1559</v>
      </c>
      <c r="GW18" s="214" t="s">
        <v>1559</v>
      </c>
      <c r="GX18" s="214" t="s">
        <v>1559</v>
      </c>
      <c r="GY18" s="214" t="s">
        <v>1559</v>
      </c>
      <c r="GZ18" s="214" t="s">
        <v>1559</v>
      </c>
      <c r="HA18" s="214" t="s">
        <v>1559</v>
      </c>
      <c r="HB18" s="214" t="s">
        <v>1559</v>
      </c>
      <c r="HC18" s="214" t="s">
        <v>1559</v>
      </c>
      <c r="HD18" s="214" t="s">
        <v>1559</v>
      </c>
      <c r="HE18" s="214" t="s">
        <v>1559</v>
      </c>
      <c r="HF18" s="214" t="s">
        <v>1559</v>
      </c>
      <c r="HG18" s="214" t="s">
        <v>1559</v>
      </c>
      <c r="HH18" s="214" t="s">
        <v>1559</v>
      </c>
      <c r="HI18" s="214" t="s">
        <v>1559</v>
      </c>
      <c r="HJ18" s="214" t="s">
        <v>1559</v>
      </c>
      <c r="HK18" s="214" t="s">
        <v>1559</v>
      </c>
      <c r="HL18" s="214" t="s">
        <v>1559</v>
      </c>
      <c r="HM18" s="214" t="s">
        <v>1559</v>
      </c>
      <c r="HN18" s="214" t="s">
        <v>1559</v>
      </c>
      <c r="HO18" s="214" t="s">
        <v>1559</v>
      </c>
      <c r="HP18" s="214" t="s">
        <v>1559</v>
      </c>
      <c r="HQ18" s="214" t="s">
        <v>1559</v>
      </c>
      <c r="HR18" s="214" t="s">
        <v>1559</v>
      </c>
      <c r="HS18" s="214" t="s">
        <v>1559</v>
      </c>
      <c r="HT18" s="214" t="s">
        <v>1559</v>
      </c>
      <c r="HU18" s="214" t="s">
        <v>1559</v>
      </c>
      <c r="HV18" s="214" t="s">
        <v>1559</v>
      </c>
      <c r="HW18" s="214" t="s">
        <v>1559</v>
      </c>
      <c r="HX18" s="214" t="s">
        <v>1559</v>
      </c>
      <c r="HY18" s="214" t="s">
        <v>1559</v>
      </c>
      <c r="HZ18" s="214" t="s">
        <v>1559</v>
      </c>
      <c r="IA18" s="214" t="s">
        <v>1559</v>
      </c>
      <c r="IB18" s="214" t="s">
        <v>1559</v>
      </c>
      <c r="IC18" s="214" t="s">
        <v>1559</v>
      </c>
      <c r="ID18" s="214" t="s">
        <v>1559</v>
      </c>
      <c r="IE18" s="214" t="s">
        <v>1559</v>
      </c>
      <c r="IF18" s="214" t="s">
        <v>1559</v>
      </c>
      <c r="IG18" s="214" t="s">
        <v>1559</v>
      </c>
      <c r="IH18" s="214" t="s">
        <v>1559</v>
      </c>
      <c r="II18" s="214" t="s">
        <v>1559</v>
      </c>
      <c r="IJ18" s="214" t="s">
        <v>1559</v>
      </c>
      <c r="IK18" s="214" t="s">
        <v>1559</v>
      </c>
      <c r="IL18" s="214" t="s">
        <v>1559</v>
      </c>
      <c r="IM18" s="214" t="s">
        <v>1559</v>
      </c>
      <c r="IN18" s="214" t="s">
        <v>1559</v>
      </c>
      <c r="IO18" s="214" t="s">
        <v>1559</v>
      </c>
      <c r="IP18" s="214" t="s">
        <v>1559</v>
      </c>
      <c r="IQ18" s="214" t="s">
        <v>1559</v>
      </c>
      <c r="IR18" s="214" t="s">
        <v>1559</v>
      </c>
      <c r="IS18" s="214" t="s">
        <v>1559</v>
      </c>
      <c r="IT18" s="214" t="s">
        <v>1559</v>
      </c>
      <c r="IU18" s="214" t="s">
        <v>1559</v>
      </c>
      <c r="IV18" s="214" t="s">
        <v>1559</v>
      </c>
      <c r="IW18" s="214" t="s">
        <v>1559</v>
      </c>
      <c r="IX18" s="214" t="s">
        <v>1559</v>
      </c>
      <c r="IY18" s="214" t="s">
        <v>1559</v>
      </c>
      <c r="IZ18" s="214" t="s">
        <v>1559</v>
      </c>
      <c r="JA18" s="214" t="s">
        <v>1557</v>
      </c>
      <c r="JB18" s="214" t="s">
        <v>1559</v>
      </c>
      <c r="JC18" s="214" t="s">
        <v>1559</v>
      </c>
      <c r="JD18" s="214" t="s">
        <v>1559</v>
      </c>
      <c r="JE18" s="214" t="s">
        <v>1559</v>
      </c>
      <c r="JF18" s="214" t="s">
        <v>1559</v>
      </c>
      <c r="JG18" s="214" t="s">
        <v>1559</v>
      </c>
      <c r="JH18" s="214" t="s">
        <v>1559</v>
      </c>
      <c r="JI18" s="214" t="s">
        <v>1559</v>
      </c>
      <c r="JJ18" s="214" t="s">
        <v>1559</v>
      </c>
      <c r="JK18" s="214" t="s">
        <v>1559</v>
      </c>
      <c r="JL18" s="214" t="s">
        <v>1559</v>
      </c>
      <c r="JM18" s="214" t="s">
        <v>1559</v>
      </c>
      <c r="JN18" s="214" t="s">
        <v>1559</v>
      </c>
      <c r="JO18" s="214" t="s">
        <v>1559</v>
      </c>
      <c r="JP18" s="214" t="s">
        <v>1559</v>
      </c>
      <c r="JQ18" s="214" t="s">
        <v>1559</v>
      </c>
      <c r="JR18" s="214" t="s">
        <v>1559</v>
      </c>
      <c r="JS18" s="214" t="s">
        <v>1559</v>
      </c>
      <c r="JT18" s="214" t="s">
        <v>1559</v>
      </c>
      <c r="JU18" s="214" t="s">
        <v>1559</v>
      </c>
      <c r="JV18" s="214" t="s">
        <v>1559</v>
      </c>
      <c r="JW18" s="214" t="s">
        <v>1559</v>
      </c>
      <c r="JX18" s="214" t="s">
        <v>1557</v>
      </c>
      <c r="JY18" s="214" t="s">
        <v>1557</v>
      </c>
      <c r="JZ18" s="214" t="s">
        <v>1557</v>
      </c>
      <c r="KA18" s="214" t="s">
        <v>1557</v>
      </c>
      <c r="KB18" s="214" t="s">
        <v>1557</v>
      </c>
      <c r="KC18" s="214" t="s">
        <v>1557</v>
      </c>
      <c r="KD18" s="214" t="s">
        <v>1557</v>
      </c>
      <c r="KE18" s="214" t="s">
        <v>1559</v>
      </c>
      <c r="KF18" s="214" t="s">
        <v>1559</v>
      </c>
      <c r="KG18" s="214" t="s">
        <v>1559</v>
      </c>
      <c r="KH18" s="214" t="s">
        <v>1559</v>
      </c>
      <c r="KI18" s="214" t="s">
        <v>1559</v>
      </c>
      <c r="KJ18" s="214" t="s">
        <v>1559</v>
      </c>
      <c r="KK18" s="214" t="s">
        <v>1559</v>
      </c>
      <c r="KL18" s="214" t="s">
        <v>1559</v>
      </c>
      <c r="KM18" s="214" t="s">
        <v>1559</v>
      </c>
      <c r="KN18" s="214" t="s">
        <v>1559</v>
      </c>
      <c r="KO18" s="214" t="s">
        <v>1558</v>
      </c>
      <c r="KP18" s="214" t="s">
        <v>1559</v>
      </c>
      <c r="KQ18" s="214" t="s">
        <v>1559</v>
      </c>
      <c r="KR18" s="214" t="s">
        <v>1559</v>
      </c>
      <c r="KS18" s="214" t="s">
        <v>1558</v>
      </c>
      <c r="KT18" s="214" t="s">
        <v>1559</v>
      </c>
      <c r="KU18" s="214" t="s">
        <v>1559</v>
      </c>
      <c r="KV18" s="214" t="s">
        <v>1559</v>
      </c>
      <c r="KW18" s="214" t="s">
        <v>1559</v>
      </c>
      <c r="KX18" s="214" t="s">
        <v>1559</v>
      </c>
      <c r="KY18" s="214" t="s">
        <v>1559</v>
      </c>
      <c r="KZ18" s="214" t="s">
        <v>1559</v>
      </c>
      <c r="LA18" s="214" t="s">
        <v>1559</v>
      </c>
      <c r="LB18" s="214" t="s">
        <v>1559</v>
      </c>
      <c r="LC18" s="214" t="s">
        <v>1559</v>
      </c>
      <c r="LD18" s="214" t="s">
        <v>1559</v>
      </c>
      <c r="LE18" s="214" t="s">
        <v>1559</v>
      </c>
      <c r="LF18" s="214" t="s">
        <v>1559</v>
      </c>
      <c r="LG18" s="214" t="s">
        <v>1559</v>
      </c>
      <c r="LH18" s="214" t="s">
        <v>1559</v>
      </c>
      <c r="LI18" s="214" t="s">
        <v>1559</v>
      </c>
      <c r="LJ18" s="214" t="s">
        <v>1559</v>
      </c>
      <c r="LK18" s="214" t="s">
        <v>1559</v>
      </c>
      <c r="LL18" s="214" t="s">
        <v>1559</v>
      </c>
      <c r="LM18" s="214" t="s">
        <v>1559</v>
      </c>
      <c r="LN18" s="214" t="s">
        <v>1559</v>
      </c>
      <c r="LO18" s="214" t="s">
        <v>1559</v>
      </c>
      <c r="LP18" s="214" t="s">
        <v>1559</v>
      </c>
      <c r="LQ18" s="214" t="s">
        <v>1559</v>
      </c>
      <c r="LR18" s="214" t="s">
        <v>1559</v>
      </c>
      <c r="LS18" s="214" t="s">
        <v>1559</v>
      </c>
      <c r="LT18" s="214" t="s">
        <v>1559</v>
      </c>
      <c r="LU18" s="214" t="s">
        <v>1559</v>
      </c>
      <c r="LV18" s="214" t="s">
        <v>1559</v>
      </c>
      <c r="LW18" s="214" t="s">
        <v>1559</v>
      </c>
      <c r="LX18" s="214" t="s">
        <v>1559</v>
      </c>
      <c r="LY18" s="214" t="s">
        <v>1559</v>
      </c>
      <c r="LZ18" s="214" t="s">
        <v>1559</v>
      </c>
      <c r="MA18" s="214" t="s">
        <v>1559</v>
      </c>
      <c r="MB18" s="214" t="s">
        <v>1559</v>
      </c>
      <c r="MC18" s="214" t="s">
        <v>1559</v>
      </c>
      <c r="MD18" s="214" t="s">
        <v>1559</v>
      </c>
      <c r="ME18" s="214" t="s">
        <v>1559</v>
      </c>
      <c r="MF18" s="214" t="s">
        <v>1559</v>
      </c>
      <c r="MG18" s="214" t="s">
        <v>1559</v>
      </c>
      <c r="MH18" s="214" t="s">
        <v>1559</v>
      </c>
      <c r="MI18" s="214" t="s">
        <v>1559</v>
      </c>
      <c r="MJ18" s="214" t="s">
        <v>1559</v>
      </c>
      <c r="MK18" s="214" t="s">
        <v>1559</v>
      </c>
      <c r="ML18" s="214" t="s">
        <v>1559</v>
      </c>
      <c r="MM18" s="214" t="s">
        <v>1559</v>
      </c>
      <c r="MN18" s="214" t="s">
        <v>1559</v>
      </c>
      <c r="MO18" s="214" t="s">
        <v>1559</v>
      </c>
      <c r="MP18" s="214" t="s">
        <v>1559</v>
      </c>
      <c r="MQ18" s="214" t="s">
        <v>1559</v>
      </c>
      <c r="MR18" s="214" t="s">
        <v>1559</v>
      </c>
      <c r="MS18" s="214" t="s">
        <v>1559</v>
      </c>
      <c r="MT18" s="214" t="s">
        <v>1559</v>
      </c>
      <c r="MU18" s="214" t="s">
        <v>1559</v>
      </c>
      <c r="MV18" s="214" t="s">
        <v>1559</v>
      </c>
      <c r="MW18" s="214" t="s">
        <v>1559</v>
      </c>
      <c r="MX18" s="214" t="s">
        <v>1559</v>
      </c>
      <c r="MY18" s="214" t="s">
        <v>1559</v>
      </c>
      <c r="MZ18" s="214" t="s">
        <v>1559</v>
      </c>
      <c r="NA18" s="214" t="s">
        <v>1559</v>
      </c>
      <c r="NB18" s="214" t="s">
        <v>1559</v>
      </c>
      <c r="NC18" s="214" t="s">
        <v>1559</v>
      </c>
      <c r="ND18" s="214" t="s">
        <v>1559</v>
      </c>
      <c r="NE18" s="214" t="s">
        <v>1559</v>
      </c>
      <c r="NF18" s="214" t="s">
        <v>1559</v>
      </c>
      <c r="NG18" s="214" t="s">
        <v>1559</v>
      </c>
      <c r="NH18" s="214" t="s">
        <v>1559</v>
      </c>
      <c r="NI18" s="214" t="s">
        <v>1559</v>
      </c>
      <c r="NJ18" s="214" t="s">
        <v>1559</v>
      </c>
      <c r="NK18" s="214" t="s">
        <v>1559</v>
      </c>
      <c r="NL18" s="214" t="s">
        <v>1559</v>
      </c>
      <c r="NM18" s="214" t="s">
        <v>1559</v>
      </c>
      <c r="NN18" s="214" t="s">
        <v>1559</v>
      </c>
      <c r="NO18" s="214" t="s">
        <v>1559</v>
      </c>
      <c r="NP18" s="214" t="s">
        <v>1559</v>
      </c>
      <c r="NQ18" s="214" t="s">
        <v>1559</v>
      </c>
      <c r="NR18" s="214" t="s">
        <v>1559</v>
      </c>
      <c r="NS18" s="214" t="s">
        <v>1559</v>
      </c>
      <c r="NT18" s="214" t="s">
        <v>1559</v>
      </c>
      <c r="NU18" s="214" t="s">
        <v>1559</v>
      </c>
      <c r="NV18" s="214" t="s">
        <v>1559</v>
      </c>
      <c r="NW18" s="214" t="s">
        <v>1559</v>
      </c>
      <c r="NX18" s="214" t="s">
        <v>1560</v>
      </c>
      <c r="NY18" s="214" t="s">
        <v>1560</v>
      </c>
      <c r="NZ18" s="214" t="s">
        <v>1559</v>
      </c>
      <c r="OA18" s="214" t="s">
        <v>1559</v>
      </c>
      <c r="OB18" s="214" t="s">
        <v>1559</v>
      </c>
      <c r="OC18" s="214" t="s">
        <v>1559</v>
      </c>
      <c r="OD18" s="214" t="s">
        <v>1559</v>
      </c>
      <c r="OE18" s="214" t="s">
        <v>1559</v>
      </c>
      <c r="OF18" s="214" t="s">
        <v>1559</v>
      </c>
      <c r="OG18" s="214" t="s">
        <v>1559</v>
      </c>
      <c r="OH18" s="214" t="s">
        <v>1559</v>
      </c>
      <c r="OI18" s="214" t="s">
        <v>1559</v>
      </c>
      <c r="OJ18" s="214"/>
      <c r="OK18" s="214"/>
      <c r="OL18" s="214"/>
      <c r="OM18" s="214"/>
      <c r="ON18" s="214"/>
      <c r="OO18" s="214"/>
      <c r="OP18" s="214"/>
    </row>
    <row r="19" spans="1:406" s="216" customFormat="1" ht="30" x14ac:dyDescent="0.25">
      <c r="A19" s="229" t="s">
        <v>1561</v>
      </c>
      <c r="B19" s="214" t="s">
        <v>1548</v>
      </c>
      <c r="C19" s="214" t="s">
        <v>1548</v>
      </c>
      <c r="D19" s="214" t="s">
        <v>1548</v>
      </c>
      <c r="E19" s="214" t="s">
        <v>1562</v>
      </c>
      <c r="F19" s="221" t="s">
        <v>1562</v>
      </c>
      <c r="G19" s="214" t="s">
        <v>1548</v>
      </c>
      <c r="H19" s="214" t="s">
        <v>1548</v>
      </c>
      <c r="I19" s="214" t="s">
        <v>1562</v>
      </c>
      <c r="J19" s="214" t="s">
        <v>1562</v>
      </c>
      <c r="K19" s="214" t="s">
        <v>1548</v>
      </c>
      <c r="L19" s="214" t="s">
        <v>1548</v>
      </c>
      <c r="M19" s="221" t="s">
        <v>1562</v>
      </c>
      <c r="N19" s="221" t="s">
        <v>1563</v>
      </c>
      <c r="O19" s="214" t="s">
        <v>1548</v>
      </c>
      <c r="P19" s="221" t="s">
        <v>1562</v>
      </c>
      <c r="Q19" s="221" t="s">
        <v>1563</v>
      </c>
      <c r="R19" s="221" t="s">
        <v>1562</v>
      </c>
      <c r="S19" s="221" t="s">
        <v>1563</v>
      </c>
      <c r="T19" s="214" t="s">
        <v>1548</v>
      </c>
      <c r="U19" s="214" t="s">
        <v>1548</v>
      </c>
      <c r="V19" s="221" t="s">
        <v>1562</v>
      </c>
      <c r="W19" s="221" t="s">
        <v>1563</v>
      </c>
      <c r="X19" s="214" t="s">
        <v>1548</v>
      </c>
      <c r="Y19" s="221" t="s">
        <v>1562</v>
      </c>
      <c r="Z19" s="221" t="s">
        <v>1563</v>
      </c>
      <c r="AA19" s="221" t="s">
        <v>1562</v>
      </c>
      <c r="AB19" s="221" t="s">
        <v>1563</v>
      </c>
      <c r="AC19" s="214" t="s">
        <v>1548</v>
      </c>
      <c r="AD19" s="214" t="s">
        <v>1548</v>
      </c>
      <c r="AE19" s="221" t="s">
        <v>1562</v>
      </c>
      <c r="AF19" s="221" t="s">
        <v>1563</v>
      </c>
      <c r="AG19" s="214" t="s">
        <v>1548</v>
      </c>
      <c r="AH19" s="221" t="s">
        <v>1562</v>
      </c>
      <c r="AI19" s="221" t="s">
        <v>1563</v>
      </c>
      <c r="AJ19" s="221" t="s">
        <v>1562</v>
      </c>
      <c r="AK19" s="221" t="s">
        <v>1563</v>
      </c>
      <c r="AL19" s="214" t="s">
        <v>1548</v>
      </c>
      <c r="AM19" s="214" t="s">
        <v>1548</v>
      </c>
      <c r="AN19" s="221" t="s">
        <v>1562</v>
      </c>
      <c r="AO19" s="221" t="s">
        <v>1563</v>
      </c>
      <c r="AP19" s="214" t="s">
        <v>1548</v>
      </c>
      <c r="AQ19" s="221" t="s">
        <v>1562</v>
      </c>
      <c r="AR19" s="221" t="s">
        <v>1563</v>
      </c>
      <c r="AS19" s="221" t="s">
        <v>1562</v>
      </c>
      <c r="AT19" s="221" t="s">
        <v>1563</v>
      </c>
      <c r="AU19" s="214" t="s">
        <v>1548</v>
      </c>
      <c r="AV19" s="214" t="s">
        <v>1548</v>
      </c>
      <c r="AW19" s="221" t="s">
        <v>1562</v>
      </c>
      <c r="AX19" s="221" t="s">
        <v>1563</v>
      </c>
      <c r="AY19" s="214" t="s">
        <v>1548</v>
      </c>
      <c r="AZ19" s="221" t="s">
        <v>1562</v>
      </c>
      <c r="BA19" s="221" t="s">
        <v>1563</v>
      </c>
      <c r="BB19" s="221" t="s">
        <v>1562</v>
      </c>
      <c r="BC19" s="221" t="s">
        <v>1563</v>
      </c>
      <c r="BD19" s="214" t="s">
        <v>1548</v>
      </c>
      <c r="BE19" s="214" t="s">
        <v>1562</v>
      </c>
      <c r="BF19" s="214" t="s">
        <v>1563</v>
      </c>
      <c r="BG19" s="214" t="s">
        <v>1563</v>
      </c>
      <c r="BH19" s="214" t="s">
        <v>1564</v>
      </c>
      <c r="BI19" s="214" t="s">
        <v>1563</v>
      </c>
      <c r="BJ19" s="214" t="s">
        <v>1564</v>
      </c>
      <c r="BK19" s="214" t="s">
        <v>1564</v>
      </c>
      <c r="BL19" s="214" t="s">
        <v>1564</v>
      </c>
      <c r="BM19" s="214" t="s">
        <v>1548</v>
      </c>
      <c r="BN19" s="214" t="s">
        <v>1565</v>
      </c>
      <c r="BO19" s="214" t="s">
        <v>1566</v>
      </c>
      <c r="BP19" s="214" t="s">
        <v>1567</v>
      </c>
      <c r="BQ19" s="214" t="s">
        <v>1568</v>
      </c>
      <c r="BR19" s="214" t="s">
        <v>1568</v>
      </c>
      <c r="BS19" s="214" t="s">
        <v>1568</v>
      </c>
      <c r="BT19" s="214" t="s">
        <v>1548</v>
      </c>
      <c r="BU19" s="214" t="s">
        <v>1548</v>
      </c>
      <c r="BV19" s="214" t="s">
        <v>1548</v>
      </c>
      <c r="BW19" s="214" t="s">
        <v>1548</v>
      </c>
      <c r="BX19" s="214" t="s">
        <v>1548</v>
      </c>
      <c r="BY19" s="214" t="s">
        <v>1548</v>
      </c>
      <c r="BZ19" s="214" t="s">
        <v>1569</v>
      </c>
      <c r="CA19" s="214" t="s">
        <v>1570</v>
      </c>
      <c r="CB19" s="214" t="s">
        <v>1570</v>
      </c>
      <c r="CC19" s="214" t="s">
        <v>1571</v>
      </c>
      <c r="CD19" s="214" t="s">
        <v>1571</v>
      </c>
      <c r="CE19" s="214" t="s">
        <v>1572</v>
      </c>
      <c r="CF19" s="214" t="s">
        <v>1572</v>
      </c>
      <c r="CG19" s="214" t="s">
        <v>1573</v>
      </c>
      <c r="CH19" s="214" t="s">
        <v>1573</v>
      </c>
      <c r="CI19" s="214" t="s">
        <v>1574</v>
      </c>
      <c r="CJ19" s="214" t="s">
        <v>1574</v>
      </c>
      <c r="CK19" s="214" t="s">
        <v>1563</v>
      </c>
      <c r="CL19" s="214" t="s">
        <v>1564</v>
      </c>
      <c r="CM19" s="214" t="s">
        <v>1564</v>
      </c>
      <c r="CN19" s="214" t="s">
        <v>1564</v>
      </c>
      <c r="CO19" s="214" t="s">
        <v>1564</v>
      </c>
      <c r="CP19" s="214" t="s">
        <v>1570</v>
      </c>
      <c r="CQ19" s="214" t="s">
        <v>1570</v>
      </c>
      <c r="CR19" s="214" t="s">
        <v>1570</v>
      </c>
      <c r="CS19" s="214" t="s">
        <v>1570</v>
      </c>
      <c r="CT19" s="214" t="s">
        <v>1572</v>
      </c>
      <c r="CU19" s="214" t="s">
        <v>1572</v>
      </c>
      <c r="CV19" s="214" t="s">
        <v>1572</v>
      </c>
      <c r="CW19" s="214" t="s">
        <v>1572</v>
      </c>
      <c r="CX19" s="214" t="s">
        <v>1573</v>
      </c>
      <c r="CY19" s="214" t="s">
        <v>1573</v>
      </c>
      <c r="CZ19" s="214" t="s">
        <v>1573</v>
      </c>
      <c r="DA19" s="214" t="s">
        <v>1573</v>
      </c>
      <c r="DB19" s="214" t="s">
        <v>1563</v>
      </c>
      <c r="DC19" s="214" t="s">
        <v>1563</v>
      </c>
      <c r="DD19" s="214" t="s">
        <v>1563</v>
      </c>
      <c r="DE19" s="214" t="s">
        <v>1563</v>
      </c>
      <c r="DF19" s="214" t="s">
        <v>1563</v>
      </c>
      <c r="DG19" s="214" t="s">
        <v>1563</v>
      </c>
      <c r="DH19" s="214" t="s">
        <v>1563</v>
      </c>
      <c r="DI19" s="214" t="s">
        <v>1563</v>
      </c>
      <c r="DJ19" s="214" t="s">
        <v>1563</v>
      </c>
      <c r="DK19" s="214" t="s">
        <v>1564</v>
      </c>
      <c r="DL19" s="214" t="s">
        <v>1564</v>
      </c>
      <c r="DM19" s="214" t="s">
        <v>1564</v>
      </c>
      <c r="DN19" s="214" t="s">
        <v>1564</v>
      </c>
      <c r="DO19" s="214" t="s">
        <v>1564</v>
      </c>
      <c r="DP19" s="214" t="s">
        <v>1564</v>
      </c>
      <c r="DQ19" s="214" t="s">
        <v>1564</v>
      </c>
      <c r="DR19" s="214" t="s">
        <v>1564</v>
      </c>
      <c r="DS19" s="214" t="s">
        <v>1564</v>
      </c>
      <c r="DT19" s="214" t="s">
        <v>1570</v>
      </c>
      <c r="DU19" s="214" t="s">
        <v>1570</v>
      </c>
      <c r="DV19" s="214" t="s">
        <v>1570</v>
      </c>
      <c r="DW19" s="214" t="s">
        <v>1570</v>
      </c>
      <c r="DX19" s="214" t="s">
        <v>1570</v>
      </c>
      <c r="DY19" s="214" t="s">
        <v>1570</v>
      </c>
      <c r="DZ19" s="214" t="s">
        <v>1570</v>
      </c>
      <c r="EA19" s="214" t="s">
        <v>1570</v>
      </c>
      <c r="EB19" s="214" t="s">
        <v>1570</v>
      </c>
      <c r="EC19" s="214" t="s">
        <v>1572</v>
      </c>
      <c r="ED19" s="214" t="s">
        <v>1572</v>
      </c>
      <c r="EE19" s="214" t="s">
        <v>1572</v>
      </c>
      <c r="EF19" s="214" t="s">
        <v>1572</v>
      </c>
      <c r="EG19" s="214" t="s">
        <v>1572</v>
      </c>
      <c r="EH19" s="214" t="s">
        <v>1572</v>
      </c>
      <c r="EI19" s="214" t="s">
        <v>1572</v>
      </c>
      <c r="EJ19" s="214" t="s">
        <v>1572</v>
      </c>
      <c r="EK19" s="214" t="s">
        <v>1572</v>
      </c>
      <c r="EL19" s="214" t="s">
        <v>1573</v>
      </c>
      <c r="EM19" s="214" t="s">
        <v>1573</v>
      </c>
      <c r="EN19" s="214" t="s">
        <v>1573</v>
      </c>
      <c r="EO19" s="214" t="s">
        <v>1573</v>
      </c>
      <c r="EP19" s="214" t="s">
        <v>1573</v>
      </c>
      <c r="EQ19" s="214" t="s">
        <v>1573</v>
      </c>
      <c r="ER19" s="214" t="s">
        <v>1573</v>
      </c>
      <c r="ES19" s="214" t="s">
        <v>1573</v>
      </c>
      <c r="ET19" s="214" t="s">
        <v>1573</v>
      </c>
      <c r="EU19" s="214" t="s">
        <v>1548</v>
      </c>
      <c r="EV19" s="214" t="s">
        <v>1548</v>
      </c>
      <c r="EW19" s="214" t="s">
        <v>1548</v>
      </c>
      <c r="EX19" s="214" t="s">
        <v>1548</v>
      </c>
      <c r="EY19" s="214" t="s">
        <v>1563</v>
      </c>
      <c r="EZ19" s="214" t="s">
        <v>1563</v>
      </c>
      <c r="FA19" s="214" t="s">
        <v>1548</v>
      </c>
      <c r="FB19" s="214" t="s">
        <v>1548</v>
      </c>
      <c r="FC19" s="214" t="s">
        <v>1548</v>
      </c>
      <c r="FD19" s="214" t="s">
        <v>1563</v>
      </c>
      <c r="FE19" s="214" t="s">
        <v>1548</v>
      </c>
      <c r="FF19" s="214" t="s">
        <v>1563</v>
      </c>
      <c r="FG19" s="214" t="s">
        <v>1548</v>
      </c>
      <c r="FH19" s="214" t="s">
        <v>1563</v>
      </c>
      <c r="FI19" s="214" t="s">
        <v>1563</v>
      </c>
      <c r="FJ19" s="214" t="s">
        <v>1548</v>
      </c>
      <c r="FK19" s="214" t="s">
        <v>1548</v>
      </c>
      <c r="FL19" s="214" t="s">
        <v>1563</v>
      </c>
      <c r="FM19" s="214" t="s">
        <v>1548</v>
      </c>
      <c r="FN19" s="214" t="s">
        <v>1563</v>
      </c>
      <c r="FO19" s="214" t="s">
        <v>1548</v>
      </c>
      <c r="FP19" s="214" t="s">
        <v>1563</v>
      </c>
      <c r="FQ19" s="214" t="s">
        <v>1563</v>
      </c>
      <c r="FR19" s="214" t="s">
        <v>1548</v>
      </c>
      <c r="FS19" s="214" t="s">
        <v>1548</v>
      </c>
      <c r="FT19" s="214" t="s">
        <v>1563</v>
      </c>
      <c r="FU19" s="214" t="s">
        <v>1548</v>
      </c>
      <c r="FV19" s="214" t="s">
        <v>1563</v>
      </c>
      <c r="FW19" s="214" t="s">
        <v>1548</v>
      </c>
      <c r="FX19" s="214" t="s">
        <v>1563</v>
      </c>
      <c r="FY19" s="214" t="s">
        <v>1563</v>
      </c>
      <c r="FZ19" s="214" t="s">
        <v>1548</v>
      </c>
      <c r="GA19" s="214" t="s">
        <v>1548</v>
      </c>
      <c r="GB19" s="214" t="s">
        <v>1563</v>
      </c>
      <c r="GC19" s="214" t="s">
        <v>1548</v>
      </c>
      <c r="GD19" s="214" t="s">
        <v>1563</v>
      </c>
      <c r="GE19" s="214" t="s">
        <v>1548</v>
      </c>
      <c r="GF19" s="214" t="s">
        <v>1563</v>
      </c>
      <c r="GG19" s="214" t="s">
        <v>1563</v>
      </c>
      <c r="GH19" s="214" t="s">
        <v>1548</v>
      </c>
      <c r="GI19" s="214" t="s">
        <v>1548</v>
      </c>
      <c r="GJ19" s="214" t="s">
        <v>1563</v>
      </c>
      <c r="GK19" s="214" t="s">
        <v>1548</v>
      </c>
      <c r="GL19" s="214" t="s">
        <v>1563</v>
      </c>
      <c r="GM19" s="214" t="s">
        <v>1548</v>
      </c>
      <c r="GN19" s="214" t="s">
        <v>1563</v>
      </c>
      <c r="GO19" s="214" t="s">
        <v>1563</v>
      </c>
      <c r="GP19" s="214" t="s">
        <v>1548</v>
      </c>
      <c r="GQ19" s="214" t="s">
        <v>1563</v>
      </c>
      <c r="GR19" s="214" t="s">
        <v>1548</v>
      </c>
      <c r="GS19" s="214" t="s">
        <v>1563</v>
      </c>
      <c r="GT19" s="214" t="s">
        <v>1548</v>
      </c>
      <c r="GU19" s="214" t="s">
        <v>1563</v>
      </c>
      <c r="GV19" s="214" t="s">
        <v>1548</v>
      </c>
      <c r="GW19" s="214" t="s">
        <v>1563</v>
      </c>
      <c r="GX19" s="214" t="s">
        <v>1548</v>
      </c>
      <c r="GY19" s="214" t="s">
        <v>1563</v>
      </c>
      <c r="GZ19" s="214" t="s">
        <v>1575</v>
      </c>
      <c r="HA19" s="214" t="s">
        <v>1565</v>
      </c>
      <c r="HB19" s="214" t="s">
        <v>1576</v>
      </c>
      <c r="HC19" s="214" t="s">
        <v>1562</v>
      </c>
      <c r="HD19" s="214" t="s">
        <v>1548</v>
      </c>
      <c r="HE19" s="214" t="s">
        <v>1548</v>
      </c>
      <c r="HF19" s="214" t="s">
        <v>1566</v>
      </c>
      <c r="HG19" s="214" t="s">
        <v>1548</v>
      </c>
      <c r="HH19" s="214" t="s">
        <v>1548</v>
      </c>
      <c r="HI19" s="214" t="s">
        <v>1566</v>
      </c>
      <c r="HJ19" s="214" t="s">
        <v>1548</v>
      </c>
      <c r="HK19" s="214" t="s">
        <v>1548</v>
      </c>
      <c r="HL19" s="214" t="s">
        <v>1566</v>
      </c>
      <c r="HM19" s="214" t="s">
        <v>1548</v>
      </c>
      <c r="HN19" s="214" t="s">
        <v>1548</v>
      </c>
      <c r="HO19" s="214" t="s">
        <v>1566</v>
      </c>
      <c r="HP19" s="214" t="s">
        <v>1548</v>
      </c>
      <c r="HQ19" s="214" t="s">
        <v>1548</v>
      </c>
      <c r="HR19" s="214" t="s">
        <v>1566</v>
      </c>
      <c r="HS19" s="214" t="s">
        <v>1548</v>
      </c>
      <c r="HT19" s="214" t="s">
        <v>1548</v>
      </c>
      <c r="HU19" s="214" t="s">
        <v>1566</v>
      </c>
      <c r="HV19" s="214" t="s">
        <v>1548</v>
      </c>
      <c r="HW19" s="214" t="s">
        <v>1548</v>
      </c>
      <c r="HX19" s="214" t="s">
        <v>1548</v>
      </c>
      <c r="HY19" s="214" t="s">
        <v>1548</v>
      </c>
      <c r="HZ19" s="214" t="s">
        <v>1548</v>
      </c>
      <c r="IA19" s="214" t="s">
        <v>1548</v>
      </c>
      <c r="IB19" s="214" t="s">
        <v>1548</v>
      </c>
      <c r="IC19" s="214" t="s">
        <v>1548</v>
      </c>
      <c r="ID19" s="214" t="s">
        <v>1548</v>
      </c>
      <c r="IE19" s="214" t="s">
        <v>1548</v>
      </c>
      <c r="IF19" s="214" t="s">
        <v>1548</v>
      </c>
      <c r="IG19" s="214" t="s">
        <v>1548</v>
      </c>
      <c r="IH19" s="214" t="s">
        <v>1548</v>
      </c>
      <c r="II19" s="214" t="s">
        <v>1548</v>
      </c>
      <c r="IJ19" s="214" t="s">
        <v>1548</v>
      </c>
      <c r="IK19" s="214" t="s">
        <v>1548</v>
      </c>
      <c r="IL19" s="214" t="s">
        <v>1548</v>
      </c>
      <c r="IM19" s="214" t="s">
        <v>1548</v>
      </c>
      <c r="IN19" s="214" t="s">
        <v>1548</v>
      </c>
      <c r="IO19" s="214" t="s">
        <v>1548</v>
      </c>
      <c r="IP19" s="214" t="s">
        <v>1548</v>
      </c>
      <c r="IQ19" s="214" t="s">
        <v>1548</v>
      </c>
      <c r="IR19" s="214" t="s">
        <v>1548</v>
      </c>
      <c r="IS19" s="214" t="s">
        <v>1548</v>
      </c>
      <c r="IT19" s="214" t="s">
        <v>1548</v>
      </c>
      <c r="IU19" s="214" t="s">
        <v>1548</v>
      </c>
      <c r="IV19" s="214" t="s">
        <v>1548</v>
      </c>
      <c r="IW19" s="214" t="s">
        <v>1548</v>
      </c>
      <c r="IX19" s="214" t="s">
        <v>1548</v>
      </c>
      <c r="IY19" s="214" t="s">
        <v>1548</v>
      </c>
      <c r="IZ19" s="214" t="s">
        <v>1548</v>
      </c>
      <c r="JA19" s="214" t="s">
        <v>1548</v>
      </c>
      <c r="JB19" s="214" t="s">
        <v>1548</v>
      </c>
      <c r="JC19" s="214" t="s">
        <v>1548</v>
      </c>
      <c r="JD19" s="214" t="s">
        <v>1548</v>
      </c>
      <c r="JE19" s="214" t="s">
        <v>1548</v>
      </c>
      <c r="JF19" s="214" t="s">
        <v>1548</v>
      </c>
      <c r="JG19" s="214" t="s">
        <v>1548</v>
      </c>
      <c r="JH19" s="214" t="s">
        <v>1577</v>
      </c>
      <c r="JI19" s="214" t="s">
        <v>1577</v>
      </c>
      <c r="JJ19" s="214" t="s">
        <v>1577</v>
      </c>
      <c r="JK19" s="214" t="s">
        <v>1577</v>
      </c>
      <c r="JL19" s="214" t="s">
        <v>1577</v>
      </c>
      <c r="JM19" s="214" t="s">
        <v>1577</v>
      </c>
      <c r="JN19" s="214" t="s">
        <v>1577</v>
      </c>
      <c r="JO19" s="214" t="s">
        <v>1577</v>
      </c>
      <c r="JP19" s="214" t="s">
        <v>1577</v>
      </c>
      <c r="JQ19" s="214" t="s">
        <v>1577</v>
      </c>
      <c r="JR19" s="214" t="s">
        <v>1577</v>
      </c>
      <c r="JS19" s="214" t="s">
        <v>1577</v>
      </c>
      <c r="JT19" s="214" t="s">
        <v>1577</v>
      </c>
      <c r="JU19" s="214" t="s">
        <v>1577</v>
      </c>
      <c r="JV19" s="214" t="s">
        <v>1577</v>
      </c>
      <c r="JW19" s="214" t="s">
        <v>1577</v>
      </c>
      <c r="JX19" s="214" t="s">
        <v>1548</v>
      </c>
      <c r="JY19" s="214" t="s">
        <v>1548</v>
      </c>
      <c r="JZ19" s="214" t="s">
        <v>1548</v>
      </c>
      <c r="KA19" s="214" t="s">
        <v>1548</v>
      </c>
      <c r="KB19" s="214" t="s">
        <v>1548</v>
      </c>
      <c r="KC19" s="214" t="s">
        <v>1548</v>
      </c>
      <c r="KD19" s="214" t="s">
        <v>1548</v>
      </c>
      <c r="KE19" s="214" t="s">
        <v>1577</v>
      </c>
      <c r="KF19" s="214" t="s">
        <v>1577</v>
      </c>
      <c r="KG19" s="214" t="s">
        <v>1577</v>
      </c>
      <c r="KH19" s="214" t="s">
        <v>1577</v>
      </c>
      <c r="KI19" s="214" t="s">
        <v>1577</v>
      </c>
      <c r="KJ19" s="214" t="s">
        <v>1577</v>
      </c>
      <c r="KK19" s="214" t="s">
        <v>1578</v>
      </c>
      <c r="KL19" s="214" t="s">
        <v>1579</v>
      </c>
      <c r="KM19" s="214" t="s">
        <v>1580</v>
      </c>
      <c r="KN19" s="214" t="s">
        <v>1581</v>
      </c>
      <c r="KO19" s="214" t="s">
        <v>1570</v>
      </c>
      <c r="KP19" s="214" t="s">
        <v>1570</v>
      </c>
      <c r="KQ19" s="214" t="s">
        <v>1570</v>
      </c>
      <c r="KR19" s="214" t="s">
        <v>1570</v>
      </c>
      <c r="KS19" s="214" t="s">
        <v>1570</v>
      </c>
      <c r="KT19" s="214" t="s">
        <v>1570</v>
      </c>
      <c r="KU19" s="214" t="s">
        <v>1570</v>
      </c>
      <c r="KV19" s="214" t="s">
        <v>1570</v>
      </c>
      <c r="KW19" s="214" t="s">
        <v>1570</v>
      </c>
      <c r="KX19" s="214" t="s">
        <v>1570</v>
      </c>
      <c r="KY19" s="214" t="s">
        <v>1570</v>
      </c>
      <c r="KZ19" s="214" t="s">
        <v>1570</v>
      </c>
      <c r="LA19" s="214" t="s">
        <v>1570</v>
      </c>
      <c r="LB19" s="214" t="s">
        <v>1570</v>
      </c>
      <c r="LC19" s="214" t="s">
        <v>1570</v>
      </c>
      <c r="LD19" s="214" t="s">
        <v>1570</v>
      </c>
      <c r="LE19" s="214" t="s">
        <v>1570</v>
      </c>
      <c r="LF19" s="214" t="s">
        <v>1548</v>
      </c>
      <c r="LG19" s="214" t="s">
        <v>1548</v>
      </c>
      <c r="LH19" s="214" t="s">
        <v>1548</v>
      </c>
      <c r="LI19" s="214" t="s">
        <v>1548</v>
      </c>
      <c r="LJ19" s="214" t="s">
        <v>1548</v>
      </c>
      <c r="LK19" s="214" t="s">
        <v>1563</v>
      </c>
      <c r="LL19" s="214" t="s">
        <v>1563</v>
      </c>
      <c r="LM19" s="214" t="s">
        <v>1576</v>
      </c>
      <c r="LN19" s="214" t="s">
        <v>1566</v>
      </c>
      <c r="LO19" s="214" t="s">
        <v>1582</v>
      </c>
      <c r="LP19" s="214" t="s">
        <v>1563</v>
      </c>
      <c r="LQ19" s="214" t="s">
        <v>1576</v>
      </c>
      <c r="LR19" s="214" t="s">
        <v>1566</v>
      </c>
      <c r="LS19" s="214" t="s">
        <v>1582</v>
      </c>
      <c r="LT19" s="214" t="s">
        <v>1563</v>
      </c>
      <c r="LU19" s="214" t="s">
        <v>1548</v>
      </c>
      <c r="LV19" s="214" t="s">
        <v>1548</v>
      </c>
      <c r="LW19" s="214" t="s">
        <v>1548</v>
      </c>
      <c r="LX19" s="214" t="s">
        <v>1548</v>
      </c>
      <c r="LY19" s="214" t="s">
        <v>1548</v>
      </c>
      <c r="LZ19" s="214" t="s">
        <v>1548</v>
      </c>
      <c r="MA19" s="214" t="s">
        <v>1548</v>
      </c>
      <c r="MB19" s="214" t="s">
        <v>1548</v>
      </c>
      <c r="MC19" s="214" t="s">
        <v>1548</v>
      </c>
      <c r="MD19" s="214" t="s">
        <v>1548</v>
      </c>
      <c r="ME19" s="214" t="s">
        <v>1548</v>
      </c>
      <c r="MF19" s="214" t="s">
        <v>1548</v>
      </c>
      <c r="MG19" s="214" t="s">
        <v>1548</v>
      </c>
      <c r="MH19" s="214" t="s">
        <v>1548</v>
      </c>
      <c r="MI19" s="214" t="s">
        <v>1548</v>
      </c>
      <c r="MJ19" s="214" t="s">
        <v>1548</v>
      </c>
      <c r="MK19" s="214" t="s">
        <v>1548</v>
      </c>
      <c r="ML19" s="214" t="s">
        <v>1548</v>
      </c>
      <c r="MM19" s="214" t="s">
        <v>1548</v>
      </c>
      <c r="MN19" s="214" t="s">
        <v>1548</v>
      </c>
      <c r="MO19" s="214" t="s">
        <v>1548</v>
      </c>
      <c r="MP19" s="214" t="s">
        <v>1548</v>
      </c>
      <c r="MQ19" s="214" t="s">
        <v>1548</v>
      </c>
      <c r="MR19" s="214" t="s">
        <v>1548</v>
      </c>
      <c r="MS19" s="214" t="s">
        <v>1548</v>
      </c>
      <c r="MT19" s="214" t="s">
        <v>1548</v>
      </c>
      <c r="MU19" s="214" t="s">
        <v>1548</v>
      </c>
      <c r="MV19" s="214" t="s">
        <v>1548</v>
      </c>
      <c r="MW19" s="214" t="s">
        <v>1548</v>
      </c>
      <c r="MX19" s="214" t="s">
        <v>1548</v>
      </c>
      <c r="MY19" s="214" t="s">
        <v>1548</v>
      </c>
      <c r="MZ19" s="214" t="s">
        <v>1548</v>
      </c>
      <c r="NA19" s="214" t="s">
        <v>1548</v>
      </c>
      <c r="NB19" s="214" t="s">
        <v>1548</v>
      </c>
      <c r="NC19" s="214" t="s">
        <v>1548</v>
      </c>
      <c r="ND19" s="214" t="s">
        <v>1576</v>
      </c>
      <c r="NE19" s="214" t="s">
        <v>1566</v>
      </c>
      <c r="NF19" s="214" t="s">
        <v>1582</v>
      </c>
      <c r="NG19" s="214" t="s">
        <v>1563</v>
      </c>
      <c r="NH19" s="214" t="s">
        <v>1548</v>
      </c>
      <c r="NI19" s="214" t="s">
        <v>1576</v>
      </c>
      <c r="NJ19" s="214" t="s">
        <v>1566</v>
      </c>
      <c r="NK19" s="214" t="s">
        <v>1582</v>
      </c>
      <c r="NL19" s="214" t="s">
        <v>1563</v>
      </c>
      <c r="NM19" s="214" t="s">
        <v>1576</v>
      </c>
      <c r="NN19" s="214" t="s">
        <v>1575</v>
      </c>
      <c r="NO19" s="214" t="s">
        <v>1576</v>
      </c>
      <c r="NP19" s="214" t="s">
        <v>1566</v>
      </c>
      <c r="NQ19" s="214" t="s">
        <v>1566</v>
      </c>
      <c r="NR19" s="214" t="s">
        <v>1575</v>
      </c>
      <c r="NS19" s="214" t="s">
        <v>1576</v>
      </c>
      <c r="NT19" s="214" t="s">
        <v>1582</v>
      </c>
      <c r="NU19" s="214" t="s">
        <v>1575</v>
      </c>
      <c r="NV19" s="214" t="s">
        <v>1563</v>
      </c>
      <c r="NW19" s="214" t="s">
        <v>1548</v>
      </c>
      <c r="NX19" s="214" t="s">
        <v>1548</v>
      </c>
      <c r="NY19" s="214" t="s">
        <v>1583</v>
      </c>
      <c r="NZ19" s="214" t="s">
        <v>1548</v>
      </c>
      <c r="OA19" s="214" t="s">
        <v>1583</v>
      </c>
      <c r="OB19" s="214" t="s">
        <v>1548</v>
      </c>
      <c r="OC19" s="214" t="s">
        <v>1583</v>
      </c>
      <c r="OD19" s="214" t="s">
        <v>1548</v>
      </c>
      <c r="OE19" s="214" t="s">
        <v>1583</v>
      </c>
      <c r="OF19" s="214" t="s">
        <v>1548</v>
      </c>
      <c r="OG19" s="214" t="s">
        <v>1583</v>
      </c>
      <c r="OH19" s="214" t="s">
        <v>1548</v>
      </c>
      <c r="OI19" s="214" t="s">
        <v>1583</v>
      </c>
      <c r="OJ19" s="214" t="s">
        <v>1583</v>
      </c>
      <c r="OK19" s="214"/>
      <c r="OL19" s="214"/>
      <c r="OM19" s="214"/>
      <c r="ON19" s="214"/>
      <c r="OO19" s="214"/>
      <c r="OP19" s="214"/>
    </row>
    <row r="20" spans="1:406" s="216" customFormat="1" x14ac:dyDescent="0.25">
      <c r="A20" s="230" t="s">
        <v>1584</v>
      </c>
      <c r="B20" s="214" t="s">
        <v>1548</v>
      </c>
      <c r="C20" s="214" t="s">
        <v>1548</v>
      </c>
      <c r="D20" s="214" t="s">
        <v>1548</v>
      </c>
      <c r="E20" s="221" t="s">
        <v>1585</v>
      </c>
      <c r="F20" s="221" t="s">
        <v>1585</v>
      </c>
      <c r="G20" s="214" t="s">
        <v>1548</v>
      </c>
      <c r="H20" s="214" t="s">
        <v>1548</v>
      </c>
      <c r="I20" s="221" t="s">
        <v>1585</v>
      </c>
      <c r="J20" s="221" t="s">
        <v>1585</v>
      </c>
      <c r="K20" s="214" t="s">
        <v>1548</v>
      </c>
      <c r="L20" s="214" t="s">
        <v>1548</v>
      </c>
      <c r="M20" s="221" t="s">
        <v>1585</v>
      </c>
      <c r="N20" s="221" t="s">
        <v>1574</v>
      </c>
      <c r="O20" s="214" t="s">
        <v>1548</v>
      </c>
      <c r="P20" s="221" t="s">
        <v>1585</v>
      </c>
      <c r="Q20" s="221" t="s">
        <v>1574</v>
      </c>
      <c r="R20" s="221" t="s">
        <v>1585</v>
      </c>
      <c r="S20" s="221" t="s">
        <v>1574</v>
      </c>
      <c r="T20" s="214" t="s">
        <v>1548</v>
      </c>
      <c r="U20" s="214" t="s">
        <v>1548</v>
      </c>
      <c r="V20" s="221" t="s">
        <v>1585</v>
      </c>
      <c r="W20" s="221" t="s">
        <v>1574</v>
      </c>
      <c r="X20" s="214" t="s">
        <v>1548</v>
      </c>
      <c r="Y20" s="221" t="s">
        <v>1585</v>
      </c>
      <c r="Z20" s="221" t="s">
        <v>1574</v>
      </c>
      <c r="AA20" s="221" t="s">
        <v>1585</v>
      </c>
      <c r="AB20" s="221" t="s">
        <v>1574</v>
      </c>
      <c r="AC20" s="214" t="s">
        <v>1548</v>
      </c>
      <c r="AD20" s="214" t="s">
        <v>1548</v>
      </c>
      <c r="AE20" s="221" t="s">
        <v>1585</v>
      </c>
      <c r="AF20" s="221" t="s">
        <v>1574</v>
      </c>
      <c r="AG20" s="214" t="s">
        <v>1548</v>
      </c>
      <c r="AH20" s="221" t="s">
        <v>1585</v>
      </c>
      <c r="AI20" s="221" t="s">
        <v>1574</v>
      </c>
      <c r="AJ20" s="221" t="s">
        <v>1585</v>
      </c>
      <c r="AK20" s="221" t="s">
        <v>1574</v>
      </c>
      <c r="AL20" s="214" t="s">
        <v>1548</v>
      </c>
      <c r="AM20" s="214" t="s">
        <v>1548</v>
      </c>
      <c r="AN20" s="221" t="s">
        <v>1585</v>
      </c>
      <c r="AO20" s="221" t="s">
        <v>1574</v>
      </c>
      <c r="AP20" s="214" t="s">
        <v>1548</v>
      </c>
      <c r="AQ20" s="221" t="s">
        <v>1585</v>
      </c>
      <c r="AR20" s="221" t="s">
        <v>1574</v>
      </c>
      <c r="AS20" s="221" t="s">
        <v>1585</v>
      </c>
      <c r="AT20" s="221" t="s">
        <v>1574</v>
      </c>
      <c r="AU20" s="214" t="s">
        <v>1548</v>
      </c>
      <c r="AV20" s="214" t="s">
        <v>1548</v>
      </c>
      <c r="AW20" s="221" t="s">
        <v>1585</v>
      </c>
      <c r="AX20" s="221" t="s">
        <v>1574</v>
      </c>
      <c r="AY20" s="214" t="s">
        <v>1548</v>
      </c>
      <c r="AZ20" s="221" t="s">
        <v>1585</v>
      </c>
      <c r="BA20" s="221" t="s">
        <v>1574</v>
      </c>
      <c r="BB20" s="221" t="s">
        <v>1585</v>
      </c>
      <c r="BC20" s="221" t="s">
        <v>1574</v>
      </c>
      <c r="BD20" s="214" t="s">
        <v>1548</v>
      </c>
      <c r="BE20" s="214" t="s">
        <v>1563</v>
      </c>
      <c r="BF20" s="214" t="s">
        <v>1548</v>
      </c>
      <c r="BG20" s="214" t="s">
        <v>1564</v>
      </c>
      <c r="BH20" s="214" t="s">
        <v>1563</v>
      </c>
      <c r="BI20" s="214" t="s">
        <v>1570</v>
      </c>
      <c r="BJ20" s="214" t="s">
        <v>1563</v>
      </c>
      <c r="BK20" s="214" t="s">
        <v>1572</v>
      </c>
      <c r="BL20" s="214" t="s">
        <v>1586</v>
      </c>
      <c r="BM20" s="214" t="s">
        <v>1548</v>
      </c>
      <c r="BN20" s="214" t="s">
        <v>1566</v>
      </c>
      <c r="BO20" s="214" t="s">
        <v>1587</v>
      </c>
      <c r="BP20" s="214" t="s">
        <v>1564</v>
      </c>
      <c r="BQ20" s="214" t="s">
        <v>1588</v>
      </c>
      <c r="BR20" s="214" t="s">
        <v>1573</v>
      </c>
      <c r="BS20" s="214" t="s">
        <v>1574</v>
      </c>
      <c r="BT20" s="214" t="s">
        <v>1548</v>
      </c>
      <c r="BU20" s="214" t="s">
        <v>1563</v>
      </c>
      <c r="BV20" s="214" t="s">
        <v>1564</v>
      </c>
      <c r="BW20" s="214" t="s">
        <v>1570</v>
      </c>
      <c r="BX20" s="214" t="s">
        <v>1585</v>
      </c>
      <c r="BY20" s="214" t="s">
        <v>1573</v>
      </c>
      <c r="BZ20" s="214" t="s">
        <v>1569</v>
      </c>
      <c r="CA20" s="214" t="s">
        <v>1570</v>
      </c>
      <c r="CB20" s="214" t="s">
        <v>1570</v>
      </c>
      <c r="CC20" s="214" t="s">
        <v>1571</v>
      </c>
      <c r="CD20" s="214" t="s">
        <v>1571</v>
      </c>
      <c r="CE20" s="214" t="s">
        <v>1572</v>
      </c>
      <c r="CF20" s="214" t="s">
        <v>1572</v>
      </c>
      <c r="CG20" s="214" t="s">
        <v>1573</v>
      </c>
      <c r="CH20" s="214" t="s">
        <v>1573</v>
      </c>
      <c r="CI20" s="214" t="s">
        <v>1574</v>
      </c>
      <c r="CJ20" s="214" t="s">
        <v>1574</v>
      </c>
      <c r="CK20" s="214" t="s">
        <v>1563</v>
      </c>
      <c r="CL20" s="214" t="s">
        <v>1564</v>
      </c>
      <c r="CM20" s="214" t="s">
        <v>1564</v>
      </c>
      <c r="CN20" s="214" t="s">
        <v>1564</v>
      </c>
      <c r="CO20" s="214" t="s">
        <v>1564</v>
      </c>
      <c r="CP20" s="214" t="s">
        <v>1570</v>
      </c>
      <c r="CQ20" s="214" t="s">
        <v>1570</v>
      </c>
      <c r="CR20" s="214" t="s">
        <v>1570</v>
      </c>
      <c r="CS20" s="214" t="s">
        <v>1570</v>
      </c>
      <c r="CT20" s="214" t="s">
        <v>1572</v>
      </c>
      <c r="CU20" s="214" t="s">
        <v>1572</v>
      </c>
      <c r="CV20" s="214" t="s">
        <v>1572</v>
      </c>
      <c r="CW20" s="214" t="s">
        <v>1572</v>
      </c>
      <c r="CX20" s="214" t="s">
        <v>1573</v>
      </c>
      <c r="CY20" s="214" t="s">
        <v>1573</v>
      </c>
      <c r="CZ20" s="214" t="s">
        <v>1573</v>
      </c>
      <c r="DA20" s="214" t="s">
        <v>1573</v>
      </c>
      <c r="DB20" s="214" t="s">
        <v>1570</v>
      </c>
      <c r="DC20" s="214" t="s">
        <v>1570</v>
      </c>
      <c r="DD20" s="214" t="s">
        <v>1570</v>
      </c>
      <c r="DE20" s="214" t="s">
        <v>1570</v>
      </c>
      <c r="DF20" s="214" t="s">
        <v>1570</v>
      </c>
      <c r="DG20" s="214" t="s">
        <v>1570</v>
      </c>
      <c r="DH20" s="214" t="s">
        <v>1570</v>
      </c>
      <c r="DI20" s="214" t="s">
        <v>1570</v>
      </c>
      <c r="DJ20" s="214" t="s">
        <v>1570</v>
      </c>
      <c r="DK20" s="214" t="s">
        <v>1572</v>
      </c>
      <c r="DL20" s="214" t="s">
        <v>1572</v>
      </c>
      <c r="DM20" s="214" t="s">
        <v>1572</v>
      </c>
      <c r="DN20" s="214" t="s">
        <v>1572</v>
      </c>
      <c r="DO20" s="214" t="s">
        <v>1572</v>
      </c>
      <c r="DP20" s="214" t="s">
        <v>1572</v>
      </c>
      <c r="DQ20" s="214" t="s">
        <v>1572</v>
      </c>
      <c r="DR20" s="214" t="s">
        <v>1572</v>
      </c>
      <c r="DS20" s="214" t="s">
        <v>1572</v>
      </c>
      <c r="DT20" s="214" t="s">
        <v>1573</v>
      </c>
      <c r="DU20" s="214" t="s">
        <v>1573</v>
      </c>
      <c r="DV20" s="214" t="s">
        <v>1573</v>
      </c>
      <c r="DW20" s="214" t="s">
        <v>1573</v>
      </c>
      <c r="DX20" s="214" t="s">
        <v>1573</v>
      </c>
      <c r="DY20" s="214" t="s">
        <v>1573</v>
      </c>
      <c r="DZ20" s="214" t="s">
        <v>1573</v>
      </c>
      <c r="EA20" s="214" t="s">
        <v>1573</v>
      </c>
      <c r="EB20" s="214" t="s">
        <v>1573</v>
      </c>
      <c r="EC20" s="214" t="s">
        <v>1574</v>
      </c>
      <c r="ED20" s="214" t="s">
        <v>1574</v>
      </c>
      <c r="EE20" s="214" t="s">
        <v>1574</v>
      </c>
      <c r="EF20" s="214" t="s">
        <v>1574</v>
      </c>
      <c r="EG20" s="214" t="s">
        <v>1574</v>
      </c>
      <c r="EH20" s="214" t="s">
        <v>1574</v>
      </c>
      <c r="EI20" s="214" t="s">
        <v>1574</v>
      </c>
      <c r="EJ20" s="214" t="s">
        <v>1574</v>
      </c>
      <c r="EK20" s="214" t="s">
        <v>1574</v>
      </c>
      <c r="EL20" s="214" t="s">
        <v>1589</v>
      </c>
      <c r="EM20" s="214" t="s">
        <v>1589</v>
      </c>
      <c r="EN20" s="214" t="s">
        <v>1589</v>
      </c>
      <c r="EO20" s="214" t="s">
        <v>1589</v>
      </c>
      <c r="EP20" s="214" t="s">
        <v>1589</v>
      </c>
      <c r="EQ20" s="214" t="s">
        <v>1589</v>
      </c>
      <c r="ER20" s="214" t="s">
        <v>1589</v>
      </c>
      <c r="ES20" s="214" t="s">
        <v>1589</v>
      </c>
      <c r="ET20" s="214" t="s">
        <v>1589</v>
      </c>
      <c r="EU20" s="214" t="s">
        <v>1548</v>
      </c>
      <c r="EV20" s="214" t="s">
        <v>1548</v>
      </c>
      <c r="EW20" s="214" t="s">
        <v>1548</v>
      </c>
      <c r="EX20" s="214" t="s">
        <v>1548</v>
      </c>
      <c r="EY20" s="214" t="s">
        <v>1563</v>
      </c>
      <c r="EZ20" s="214" t="s">
        <v>1563</v>
      </c>
      <c r="FA20" s="214" t="s">
        <v>1548</v>
      </c>
      <c r="FB20" s="214" t="s">
        <v>1548</v>
      </c>
      <c r="FC20" s="214" t="s">
        <v>1548</v>
      </c>
      <c r="FD20" s="214" t="s">
        <v>1585</v>
      </c>
      <c r="FE20" s="214" t="s">
        <v>1548</v>
      </c>
      <c r="FF20" s="214" t="s">
        <v>1585</v>
      </c>
      <c r="FG20" s="214" t="s">
        <v>1548</v>
      </c>
      <c r="FH20" s="214" t="s">
        <v>1585</v>
      </c>
      <c r="FI20" s="214" t="s">
        <v>1585</v>
      </c>
      <c r="FJ20" s="214" t="s">
        <v>1548</v>
      </c>
      <c r="FK20" s="214" t="s">
        <v>1548</v>
      </c>
      <c r="FL20" s="214" t="s">
        <v>1585</v>
      </c>
      <c r="FM20" s="214" t="s">
        <v>1548</v>
      </c>
      <c r="FN20" s="214" t="s">
        <v>1585</v>
      </c>
      <c r="FO20" s="214" t="s">
        <v>1548</v>
      </c>
      <c r="FP20" s="214" t="s">
        <v>1585</v>
      </c>
      <c r="FQ20" s="214" t="s">
        <v>1585</v>
      </c>
      <c r="FR20" s="214" t="s">
        <v>1548</v>
      </c>
      <c r="FS20" s="214" t="s">
        <v>1548</v>
      </c>
      <c r="FT20" s="214" t="s">
        <v>1585</v>
      </c>
      <c r="FU20" s="214" t="s">
        <v>1548</v>
      </c>
      <c r="FV20" s="214" t="s">
        <v>1585</v>
      </c>
      <c r="FW20" s="214" t="s">
        <v>1548</v>
      </c>
      <c r="FX20" s="214" t="s">
        <v>1585</v>
      </c>
      <c r="FY20" s="214" t="s">
        <v>1585</v>
      </c>
      <c r="FZ20" s="214" t="s">
        <v>1548</v>
      </c>
      <c r="GA20" s="214" t="s">
        <v>1548</v>
      </c>
      <c r="GB20" s="214" t="s">
        <v>1585</v>
      </c>
      <c r="GC20" s="214" t="s">
        <v>1548</v>
      </c>
      <c r="GD20" s="214" t="s">
        <v>1585</v>
      </c>
      <c r="GE20" s="214" t="s">
        <v>1548</v>
      </c>
      <c r="GF20" s="214" t="s">
        <v>1585</v>
      </c>
      <c r="GG20" s="214" t="s">
        <v>1585</v>
      </c>
      <c r="GH20" s="214" t="s">
        <v>1548</v>
      </c>
      <c r="GI20" s="214" t="s">
        <v>1548</v>
      </c>
      <c r="GJ20" s="214" t="s">
        <v>1585</v>
      </c>
      <c r="GK20" s="214" t="s">
        <v>1548</v>
      </c>
      <c r="GL20" s="214" t="s">
        <v>1585</v>
      </c>
      <c r="GM20" s="214" t="s">
        <v>1548</v>
      </c>
      <c r="GN20" s="214" t="s">
        <v>1585</v>
      </c>
      <c r="GO20" s="214" t="s">
        <v>1585</v>
      </c>
      <c r="GP20" s="214" t="s">
        <v>1548</v>
      </c>
      <c r="GQ20" s="214" t="s">
        <v>1586</v>
      </c>
      <c r="GR20" s="214" t="s">
        <v>1548</v>
      </c>
      <c r="GS20" s="214" t="s">
        <v>1586</v>
      </c>
      <c r="GT20" s="214" t="s">
        <v>1548</v>
      </c>
      <c r="GU20" s="214" t="s">
        <v>1586</v>
      </c>
      <c r="GV20" s="214" t="s">
        <v>1548</v>
      </c>
      <c r="GW20" s="214" t="s">
        <v>1586</v>
      </c>
      <c r="GX20" s="214" t="s">
        <v>1548</v>
      </c>
      <c r="GY20" s="214" t="s">
        <v>1586</v>
      </c>
      <c r="GZ20" s="214" t="s">
        <v>1548</v>
      </c>
      <c r="HA20" s="214" t="s">
        <v>1566</v>
      </c>
      <c r="HB20" s="214" t="s">
        <v>1563</v>
      </c>
      <c r="HC20" s="214" t="s">
        <v>1590</v>
      </c>
      <c r="HD20" s="214" t="s">
        <v>1548</v>
      </c>
      <c r="HE20" s="214" t="s">
        <v>1587</v>
      </c>
      <c r="HF20" s="214" t="s">
        <v>1564</v>
      </c>
      <c r="HG20" s="214" t="s">
        <v>1548</v>
      </c>
      <c r="HH20" s="214" t="s">
        <v>1587</v>
      </c>
      <c r="HI20" s="214" t="s">
        <v>1564</v>
      </c>
      <c r="HJ20" s="214" t="s">
        <v>1548</v>
      </c>
      <c r="HK20" s="214" t="s">
        <v>1587</v>
      </c>
      <c r="HL20" s="214" t="s">
        <v>1564</v>
      </c>
      <c r="HM20" s="214" t="s">
        <v>1548</v>
      </c>
      <c r="HN20" s="214" t="s">
        <v>1587</v>
      </c>
      <c r="HO20" s="214" t="s">
        <v>1564</v>
      </c>
      <c r="HP20" s="214" t="s">
        <v>1548</v>
      </c>
      <c r="HQ20" s="214" t="s">
        <v>1587</v>
      </c>
      <c r="HR20" s="214" t="s">
        <v>1564</v>
      </c>
      <c r="HS20" s="214" t="s">
        <v>1548</v>
      </c>
      <c r="HT20" s="214" t="s">
        <v>1587</v>
      </c>
      <c r="HU20" s="214" t="s">
        <v>1564</v>
      </c>
      <c r="HV20" s="214" t="s">
        <v>1548</v>
      </c>
      <c r="HW20" s="214" t="s">
        <v>1564</v>
      </c>
      <c r="HX20" s="214" t="s">
        <v>1548</v>
      </c>
      <c r="HY20" s="214" t="s">
        <v>1564</v>
      </c>
      <c r="HZ20" s="214" t="s">
        <v>1548</v>
      </c>
      <c r="IA20" s="214" t="s">
        <v>1564</v>
      </c>
      <c r="IB20" s="214" t="s">
        <v>1548</v>
      </c>
      <c r="IC20" s="214" t="s">
        <v>1564</v>
      </c>
      <c r="ID20" s="214" t="s">
        <v>1548</v>
      </c>
      <c r="IE20" s="214" t="s">
        <v>1564</v>
      </c>
      <c r="IF20" s="214" t="s">
        <v>1548</v>
      </c>
      <c r="IG20" s="214" t="s">
        <v>1564</v>
      </c>
      <c r="IH20" s="214" t="s">
        <v>1548</v>
      </c>
      <c r="II20" s="214" t="s">
        <v>1564</v>
      </c>
      <c r="IJ20" s="214" t="s">
        <v>1548</v>
      </c>
      <c r="IK20" s="214" t="s">
        <v>1564</v>
      </c>
      <c r="IL20" s="214" t="s">
        <v>1548</v>
      </c>
      <c r="IM20" s="214" t="s">
        <v>1564</v>
      </c>
      <c r="IN20" s="214" t="s">
        <v>1548</v>
      </c>
      <c r="IO20" s="214" t="s">
        <v>1564</v>
      </c>
      <c r="IP20" s="214" t="s">
        <v>1548</v>
      </c>
      <c r="IQ20" s="214" t="s">
        <v>1563</v>
      </c>
      <c r="IR20" s="214" t="s">
        <v>1564</v>
      </c>
      <c r="IS20" s="214" t="s">
        <v>1570</v>
      </c>
      <c r="IT20" s="214" t="s">
        <v>1563</v>
      </c>
      <c r="IU20" s="214" t="s">
        <v>1564</v>
      </c>
      <c r="IV20" s="214" t="s">
        <v>1570</v>
      </c>
      <c r="IW20" s="214" t="s">
        <v>1585</v>
      </c>
      <c r="IX20" s="214" t="s">
        <v>1572</v>
      </c>
      <c r="IY20" s="214" t="s">
        <v>1572</v>
      </c>
      <c r="IZ20" s="214" t="s">
        <v>1572</v>
      </c>
      <c r="JA20" s="214" t="s">
        <v>1548</v>
      </c>
      <c r="JB20" s="214" t="s">
        <v>1548</v>
      </c>
      <c r="JC20" s="214" t="s">
        <v>1548</v>
      </c>
      <c r="JD20" s="214" t="s">
        <v>1548</v>
      </c>
      <c r="JE20" s="214" t="s">
        <v>1548</v>
      </c>
      <c r="JF20" s="214" t="s">
        <v>1548</v>
      </c>
      <c r="JG20" s="214" t="s">
        <v>1548</v>
      </c>
      <c r="JH20" s="214" t="s">
        <v>1566</v>
      </c>
      <c r="JI20" s="214" t="s">
        <v>1566</v>
      </c>
      <c r="JJ20" s="214" t="s">
        <v>1566</v>
      </c>
      <c r="JK20" s="214" t="s">
        <v>1566</v>
      </c>
      <c r="JL20" s="214" t="s">
        <v>1587</v>
      </c>
      <c r="JM20" s="214" t="s">
        <v>1587</v>
      </c>
      <c r="JN20" s="214" t="s">
        <v>1587</v>
      </c>
      <c r="JO20" s="214" t="s">
        <v>1587</v>
      </c>
      <c r="JP20" s="214" t="s">
        <v>1588</v>
      </c>
      <c r="JQ20" s="214" t="s">
        <v>1588</v>
      </c>
      <c r="JR20" s="214" t="s">
        <v>1588</v>
      </c>
      <c r="JS20" s="214" t="s">
        <v>1588</v>
      </c>
      <c r="JT20" s="214" t="s">
        <v>1571</v>
      </c>
      <c r="JU20" s="214" t="s">
        <v>1571</v>
      </c>
      <c r="JV20" s="214" t="s">
        <v>1571</v>
      </c>
      <c r="JW20" s="214" t="s">
        <v>1571</v>
      </c>
      <c r="JX20" s="214" t="s">
        <v>1548</v>
      </c>
      <c r="JY20" s="214" t="s">
        <v>1548</v>
      </c>
      <c r="JZ20" s="214" t="s">
        <v>1548</v>
      </c>
      <c r="KA20" s="214" t="s">
        <v>1548</v>
      </c>
      <c r="KB20" s="214" t="s">
        <v>1548</v>
      </c>
      <c r="KC20" s="214" t="s">
        <v>1548</v>
      </c>
      <c r="KD20" s="214" t="s">
        <v>1548</v>
      </c>
      <c r="KE20" s="214" t="s">
        <v>1563</v>
      </c>
      <c r="KF20" s="214" t="s">
        <v>1563</v>
      </c>
      <c r="KG20" s="214" t="s">
        <v>1564</v>
      </c>
      <c r="KH20" s="214" t="s">
        <v>1570</v>
      </c>
      <c r="KI20" s="214" t="s">
        <v>1585</v>
      </c>
      <c r="KJ20" s="214" t="s">
        <v>1572</v>
      </c>
      <c r="KK20" s="214" t="s">
        <v>1591</v>
      </c>
      <c r="KL20" s="214" t="s">
        <v>1591</v>
      </c>
      <c r="KM20" s="214" t="s">
        <v>1592</v>
      </c>
      <c r="KN20" s="214" t="s">
        <v>1592</v>
      </c>
      <c r="KO20" s="214" t="s">
        <v>1548</v>
      </c>
      <c r="KP20" s="214" t="s">
        <v>1562</v>
      </c>
      <c r="KQ20" s="214" t="s">
        <v>1564</v>
      </c>
      <c r="KR20" s="214" t="s">
        <v>1570</v>
      </c>
      <c r="KS20" s="214" t="s">
        <v>1548</v>
      </c>
      <c r="KT20" s="214" t="s">
        <v>1562</v>
      </c>
      <c r="KU20" s="214" t="s">
        <v>1564</v>
      </c>
      <c r="KV20" s="214" t="s">
        <v>1570</v>
      </c>
      <c r="KW20" s="214" t="s">
        <v>1571</v>
      </c>
      <c r="KX20" s="214" t="s">
        <v>1572</v>
      </c>
      <c r="KY20" s="214" t="s">
        <v>1593</v>
      </c>
      <c r="KZ20" s="214" t="s">
        <v>1594</v>
      </c>
      <c r="LA20" s="214" t="s">
        <v>1571</v>
      </c>
      <c r="LB20" s="214" t="s">
        <v>1571</v>
      </c>
      <c r="LC20" s="214" t="s">
        <v>1572</v>
      </c>
      <c r="LD20" s="214" t="s">
        <v>1593</v>
      </c>
      <c r="LE20" s="214" t="s">
        <v>1594</v>
      </c>
      <c r="LF20" s="214" t="s">
        <v>1548</v>
      </c>
      <c r="LG20" s="214" t="s">
        <v>1548</v>
      </c>
      <c r="LH20" s="214" t="s">
        <v>1548</v>
      </c>
      <c r="LI20" s="214" t="s">
        <v>1563</v>
      </c>
      <c r="LJ20" s="214" t="s">
        <v>1588</v>
      </c>
      <c r="LK20" s="214" t="s">
        <v>1571</v>
      </c>
      <c r="LL20" s="214" t="s">
        <v>1574</v>
      </c>
      <c r="LM20" s="214" t="s">
        <v>1595</v>
      </c>
      <c r="LN20" s="214" t="s">
        <v>1571</v>
      </c>
      <c r="LO20" s="214" t="s">
        <v>1596</v>
      </c>
      <c r="LP20" s="214" t="s">
        <v>1572</v>
      </c>
      <c r="LQ20" s="214" t="s">
        <v>1595</v>
      </c>
      <c r="LR20" s="214" t="s">
        <v>1571</v>
      </c>
      <c r="LS20" s="214" t="s">
        <v>1596</v>
      </c>
      <c r="LT20" s="214" t="s">
        <v>1572</v>
      </c>
      <c r="LU20" s="214" t="s">
        <v>1569</v>
      </c>
      <c r="LV20" s="214" t="s">
        <v>1570</v>
      </c>
      <c r="LW20" s="214" t="s">
        <v>1571</v>
      </c>
      <c r="LX20" s="214" t="s">
        <v>1597</v>
      </c>
      <c r="LY20" s="214" t="s">
        <v>1591</v>
      </c>
      <c r="LZ20" s="214" t="s">
        <v>1593</v>
      </c>
      <c r="MA20" s="214" t="s">
        <v>1573</v>
      </c>
      <c r="MB20" s="214" t="s">
        <v>1598</v>
      </c>
      <c r="MC20" s="214" t="s">
        <v>1599</v>
      </c>
      <c r="MD20" s="214" t="s">
        <v>1600</v>
      </c>
      <c r="ME20" s="214" t="s">
        <v>1601</v>
      </c>
      <c r="MF20" s="214" t="s">
        <v>1589</v>
      </c>
      <c r="MG20" s="214" t="s">
        <v>1566</v>
      </c>
      <c r="MH20" s="214" t="s">
        <v>1587</v>
      </c>
      <c r="MI20" s="214" t="s">
        <v>1588</v>
      </c>
      <c r="MJ20" s="214" t="s">
        <v>1571</v>
      </c>
      <c r="MK20" s="214" t="s">
        <v>1572</v>
      </c>
      <c r="ML20" s="214" t="s">
        <v>1548</v>
      </c>
      <c r="MM20" s="214" t="s">
        <v>1548</v>
      </c>
      <c r="MN20" s="214" t="s">
        <v>1566</v>
      </c>
      <c r="MO20" s="214" t="s">
        <v>1587</v>
      </c>
      <c r="MP20" s="214" t="s">
        <v>1588</v>
      </c>
      <c r="MQ20" s="214" t="s">
        <v>1571</v>
      </c>
      <c r="MR20" s="214" t="s">
        <v>1572</v>
      </c>
      <c r="MS20" s="214" t="s">
        <v>1602</v>
      </c>
      <c r="MT20" s="214" t="s">
        <v>1603</v>
      </c>
      <c r="MU20" s="214" t="s">
        <v>1571</v>
      </c>
      <c r="MV20" s="214" t="s">
        <v>1604</v>
      </c>
      <c r="MW20" s="214" t="s">
        <v>1605</v>
      </c>
      <c r="MX20" s="214" t="s">
        <v>1566</v>
      </c>
      <c r="MY20" s="214" t="s">
        <v>1587</v>
      </c>
      <c r="MZ20" s="214" t="s">
        <v>1588</v>
      </c>
      <c r="NA20" s="214" t="s">
        <v>1571</v>
      </c>
      <c r="NB20" s="214" t="s">
        <v>1572</v>
      </c>
      <c r="NC20" s="214" t="s">
        <v>1564</v>
      </c>
      <c r="ND20" s="214" t="s">
        <v>1566</v>
      </c>
      <c r="NE20" s="214" t="s">
        <v>1567</v>
      </c>
      <c r="NF20" s="214" t="s">
        <v>1587</v>
      </c>
      <c r="NG20" s="214" t="s">
        <v>1564</v>
      </c>
      <c r="NH20" s="214" t="s">
        <v>1588</v>
      </c>
      <c r="NI20" s="214" t="s">
        <v>1565</v>
      </c>
      <c r="NJ20" s="214" t="s">
        <v>1566</v>
      </c>
      <c r="NK20" s="214" t="s">
        <v>1567</v>
      </c>
      <c r="NL20" s="214" t="s">
        <v>1587</v>
      </c>
      <c r="NM20" s="214" t="s">
        <v>1595</v>
      </c>
      <c r="NN20" s="214" t="s">
        <v>1606</v>
      </c>
      <c r="NO20" s="214" t="s">
        <v>1607</v>
      </c>
      <c r="NP20" s="214" t="s">
        <v>1608</v>
      </c>
      <c r="NQ20" s="214" t="s">
        <v>1571</v>
      </c>
      <c r="NR20" s="214" t="s">
        <v>1565</v>
      </c>
      <c r="NS20" s="214" t="s">
        <v>1566</v>
      </c>
      <c r="NT20" s="214" t="s">
        <v>1596</v>
      </c>
      <c r="NU20" s="214" t="s">
        <v>1565</v>
      </c>
      <c r="NV20" s="214" t="s">
        <v>1572</v>
      </c>
      <c r="NW20" s="214" t="s">
        <v>1548</v>
      </c>
      <c r="NX20" s="214" t="s">
        <v>1548</v>
      </c>
      <c r="NY20" s="214" t="s">
        <v>1609</v>
      </c>
      <c r="NZ20" s="214" t="s">
        <v>1548</v>
      </c>
      <c r="OA20" s="214" t="s">
        <v>1609</v>
      </c>
      <c r="OB20" s="214" t="s">
        <v>1548</v>
      </c>
      <c r="OC20" s="214" t="s">
        <v>1609</v>
      </c>
      <c r="OD20" s="214" t="s">
        <v>1548</v>
      </c>
      <c r="OE20" s="214" t="s">
        <v>1609</v>
      </c>
      <c r="OF20" s="214" t="s">
        <v>1548</v>
      </c>
      <c r="OG20" s="214" t="s">
        <v>1609</v>
      </c>
      <c r="OH20" s="214" t="s">
        <v>1548</v>
      </c>
      <c r="OI20" s="214" t="s">
        <v>1609</v>
      </c>
      <c r="OJ20" s="214" t="s">
        <v>1609</v>
      </c>
      <c r="OK20" s="214"/>
      <c r="OL20" s="214"/>
      <c r="OM20" s="214"/>
      <c r="ON20" s="214"/>
      <c r="OO20" s="214"/>
      <c r="OP20" s="214"/>
    </row>
    <row r="21" spans="1:406" s="216" customFormat="1" ht="30" x14ac:dyDescent="0.25">
      <c r="A21" s="230" t="s">
        <v>1610</v>
      </c>
      <c r="B21" s="214" t="s">
        <v>1401</v>
      </c>
      <c r="C21" s="214" t="s">
        <v>1401</v>
      </c>
      <c r="D21" s="214" t="s">
        <v>1401</v>
      </c>
      <c r="E21" s="221" t="s">
        <v>1514</v>
      </c>
      <c r="F21" s="221" t="s">
        <v>1514</v>
      </c>
      <c r="G21" s="214" t="s">
        <v>1401</v>
      </c>
      <c r="H21" s="214" t="s">
        <v>1401</v>
      </c>
      <c r="I21" s="221" t="s">
        <v>1514</v>
      </c>
      <c r="J21" s="221" t="s">
        <v>1514</v>
      </c>
      <c r="K21" s="214" t="s">
        <v>1401</v>
      </c>
      <c r="L21" s="214" t="s">
        <v>1401</v>
      </c>
      <c r="M21" s="221" t="s">
        <v>1514</v>
      </c>
      <c r="N21" s="221" t="s">
        <v>1516</v>
      </c>
      <c r="O21" s="214" t="s">
        <v>1401</v>
      </c>
      <c r="P21" s="221" t="s">
        <v>1514</v>
      </c>
      <c r="Q21" s="221" t="s">
        <v>1516</v>
      </c>
      <c r="R21" s="221" t="s">
        <v>1514</v>
      </c>
      <c r="S21" s="221" t="s">
        <v>1516</v>
      </c>
      <c r="T21" s="214" t="s">
        <v>1401</v>
      </c>
      <c r="U21" s="214" t="s">
        <v>1401</v>
      </c>
      <c r="V21" s="221" t="s">
        <v>1514</v>
      </c>
      <c r="W21" s="221" t="s">
        <v>1516</v>
      </c>
      <c r="X21" s="214" t="s">
        <v>1401</v>
      </c>
      <c r="Y21" s="221" t="s">
        <v>1514</v>
      </c>
      <c r="Z21" s="221" t="s">
        <v>1516</v>
      </c>
      <c r="AA21" s="221" t="s">
        <v>1514</v>
      </c>
      <c r="AB21" s="221" t="s">
        <v>1516</v>
      </c>
      <c r="AC21" s="214" t="s">
        <v>1401</v>
      </c>
      <c r="AD21" s="214" t="s">
        <v>1401</v>
      </c>
      <c r="AE21" s="221" t="s">
        <v>1514</v>
      </c>
      <c r="AF21" s="221" t="s">
        <v>1516</v>
      </c>
      <c r="AG21" s="214" t="s">
        <v>1401</v>
      </c>
      <c r="AH21" s="221" t="s">
        <v>1514</v>
      </c>
      <c r="AI21" s="221" t="s">
        <v>1516</v>
      </c>
      <c r="AJ21" s="221" t="s">
        <v>1514</v>
      </c>
      <c r="AK21" s="221" t="s">
        <v>1516</v>
      </c>
      <c r="AL21" s="214" t="s">
        <v>1401</v>
      </c>
      <c r="AM21" s="214" t="s">
        <v>1401</v>
      </c>
      <c r="AN21" s="221" t="s">
        <v>1514</v>
      </c>
      <c r="AO21" s="221" t="s">
        <v>1516</v>
      </c>
      <c r="AP21" s="214" t="s">
        <v>1401</v>
      </c>
      <c r="AQ21" s="221" t="s">
        <v>1514</v>
      </c>
      <c r="AR21" s="221" t="s">
        <v>1516</v>
      </c>
      <c r="AS21" s="221" t="s">
        <v>1514</v>
      </c>
      <c r="AT21" s="221" t="s">
        <v>1516</v>
      </c>
      <c r="AU21" s="214" t="s">
        <v>1401</v>
      </c>
      <c r="AV21" s="214" t="s">
        <v>1401</v>
      </c>
      <c r="AW21" s="221" t="s">
        <v>1514</v>
      </c>
      <c r="AX21" s="221" t="s">
        <v>1516</v>
      </c>
      <c r="AY21" s="214" t="s">
        <v>1401</v>
      </c>
      <c r="AZ21" s="221" t="s">
        <v>1514</v>
      </c>
      <c r="BA21" s="221" t="s">
        <v>1516</v>
      </c>
      <c r="BB21" s="221" t="s">
        <v>1514</v>
      </c>
      <c r="BC21" s="221" t="s">
        <v>1516</v>
      </c>
      <c r="BD21" s="214" t="s">
        <v>1401</v>
      </c>
      <c r="BE21" s="214" t="s">
        <v>1518</v>
      </c>
      <c r="BF21" s="214" t="s">
        <v>1518</v>
      </c>
      <c r="BG21" s="214" t="s">
        <v>1513</v>
      </c>
      <c r="BH21" s="214" t="s">
        <v>1518</v>
      </c>
      <c r="BI21" s="214" t="s">
        <v>1430</v>
      </c>
      <c r="BJ21" s="214" t="s">
        <v>1513</v>
      </c>
      <c r="BK21" s="214" t="s">
        <v>1509</v>
      </c>
      <c r="BL21" s="214" t="s">
        <v>1510</v>
      </c>
      <c r="BM21" s="214" t="s">
        <v>1401</v>
      </c>
      <c r="BN21" s="214" t="s">
        <v>1430</v>
      </c>
      <c r="BO21" s="214" t="s">
        <v>1514</v>
      </c>
      <c r="BP21" s="214" t="s">
        <v>1510</v>
      </c>
      <c r="BQ21" s="214" t="s">
        <v>1454</v>
      </c>
      <c r="BR21" s="214" t="s">
        <v>1611</v>
      </c>
      <c r="BS21" s="214" t="s">
        <v>1612</v>
      </c>
      <c r="BT21" s="214" t="s">
        <v>1401</v>
      </c>
      <c r="BU21" s="214" t="s">
        <v>1401</v>
      </c>
      <c r="BV21" s="214" t="s">
        <v>1401</v>
      </c>
      <c r="BW21" s="214" t="s">
        <v>1401</v>
      </c>
      <c r="BX21" s="214" t="s">
        <v>1401</v>
      </c>
      <c r="BY21" s="214" t="s">
        <v>1401</v>
      </c>
      <c r="BZ21" s="214" t="s">
        <v>1401</v>
      </c>
      <c r="CA21" s="214" t="s">
        <v>1401</v>
      </c>
      <c r="CB21" s="214" t="s">
        <v>1401</v>
      </c>
      <c r="CC21" s="214" t="s">
        <v>1401</v>
      </c>
      <c r="CD21" s="214" t="s">
        <v>1401</v>
      </c>
      <c r="CE21" s="214" t="s">
        <v>1401</v>
      </c>
      <c r="CF21" s="214" t="s">
        <v>1401</v>
      </c>
      <c r="CG21" s="214" t="s">
        <v>1401</v>
      </c>
      <c r="CH21" s="214" t="s">
        <v>1401</v>
      </c>
      <c r="CI21" s="214" t="s">
        <v>1401</v>
      </c>
      <c r="CJ21" s="214" t="s">
        <v>1401</v>
      </c>
      <c r="CK21" s="214" t="s">
        <v>1518</v>
      </c>
      <c r="CL21" s="214" t="s">
        <v>1513</v>
      </c>
      <c r="CM21" s="214" t="s">
        <v>1513</v>
      </c>
      <c r="CN21" s="214" t="s">
        <v>1513</v>
      </c>
      <c r="CO21" s="214" t="s">
        <v>1513</v>
      </c>
      <c r="CP21" s="214" t="s">
        <v>1430</v>
      </c>
      <c r="CQ21" s="214" t="s">
        <v>1430</v>
      </c>
      <c r="CR21" s="214" t="s">
        <v>1430</v>
      </c>
      <c r="CS21" s="214" t="s">
        <v>1430</v>
      </c>
      <c r="CT21" s="214" t="s">
        <v>1514</v>
      </c>
      <c r="CU21" s="214" t="s">
        <v>1514</v>
      </c>
      <c r="CV21" s="214" t="s">
        <v>1514</v>
      </c>
      <c r="CW21" s="214" t="s">
        <v>1514</v>
      </c>
      <c r="CX21" s="214" t="s">
        <v>1509</v>
      </c>
      <c r="CY21" s="214" t="s">
        <v>1509</v>
      </c>
      <c r="CZ21" s="214" t="s">
        <v>1509</v>
      </c>
      <c r="DA21" s="214" t="s">
        <v>1509</v>
      </c>
      <c r="DB21" s="214" t="s">
        <v>1430</v>
      </c>
      <c r="DC21" s="214" t="s">
        <v>1430</v>
      </c>
      <c r="DD21" s="214" t="s">
        <v>1430</v>
      </c>
      <c r="DE21" s="214" t="s">
        <v>1430</v>
      </c>
      <c r="DF21" s="214" t="s">
        <v>1430</v>
      </c>
      <c r="DG21" s="214" t="s">
        <v>1430</v>
      </c>
      <c r="DH21" s="214" t="s">
        <v>1430</v>
      </c>
      <c r="DI21" s="214" t="s">
        <v>1430</v>
      </c>
      <c r="DJ21" s="214" t="s">
        <v>1430</v>
      </c>
      <c r="DK21" s="214" t="s">
        <v>1514</v>
      </c>
      <c r="DL21" s="214" t="s">
        <v>1514</v>
      </c>
      <c r="DM21" s="214" t="s">
        <v>1514</v>
      </c>
      <c r="DN21" s="214" t="s">
        <v>1514</v>
      </c>
      <c r="DO21" s="214" t="s">
        <v>1514</v>
      </c>
      <c r="DP21" s="214" t="s">
        <v>1514</v>
      </c>
      <c r="DQ21" s="214" t="s">
        <v>1514</v>
      </c>
      <c r="DR21" s="214" t="s">
        <v>1514</v>
      </c>
      <c r="DS21" s="214" t="s">
        <v>1514</v>
      </c>
      <c r="DT21" s="214" t="s">
        <v>1510</v>
      </c>
      <c r="DU21" s="214" t="s">
        <v>1510</v>
      </c>
      <c r="DV21" s="214" t="s">
        <v>1510</v>
      </c>
      <c r="DW21" s="214" t="s">
        <v>1510</v>
      </c>
      <c r="DX21" s="214" t="s">
        <v>1510</v>
      </c>
      <c r="DY21" s="214" t="s">
        <v>1510</v>
      </c>
      <c r="DZ21" s="214" t="s">
        <v>1510</v>
      </c>
      <c r="EA21" s="214" t="s">
        <v>1510</v>
      </c>
      <c r="EB21" s="214" t="s">
        <v>1510</v>
      </c>
      <c r="EC21" s="214" t="s">
        <v>1516</v>
      </c>
      <c r="ED21" s="214" t="s">
        <v>1516</v>
      </c>
      <c r="EE21" s="214" t="s">
        <v>1516</v>
      </c>
      <c r="EF21" s="214" t="s">
        <v>1516</v>
      </c>
      <c r="EG21" s="214" t="s">
        <v>1516</v>
      </c>
      <c r="EH21" s="214" t="s">
        <v>1516</v>
      </c>
      <c r="EI21" s="214" t="s">
        <v>1516</v>
      </c>
      <c r="EJ21" s="214" t="s">
        <v>1516</v>
      </c>
      <c r="EK21" s="214" t="s">
        <v>1516</v>
      </c>
      <c r="EL21" s="214" t="s">
        <v>1454</v>
      </c>
      <c r="EM21" s="214" t="s">
        <v>1454</v>
      </c>
      <c r="EN21" s="214" t="s">
        <v>1454</v>
      </c>
      <c r="EO21" s="214" t="s">
        <v>1454</v>
      </c>
      <c r="EP21" s="214" t="s">
        <v>1454</v>
      </c>
      <c r="EQ21" s="214" t="s">
        <v>1454</v>
      </c>
      <c r="ER21" s="214" t="s">
        <v>1454</v>
      </c>
      <c r="ES21" s="214" t="s">
        <v>1454</v>
      </c>
      <c r="ET21" s="214" t="s">
        <v>1454</v>
      </c>
      <c r="EU21" s="214" t="s">
        <v>1401</v>
      </c>
      <c r="EV21" s="214" t="s">
        <v>1401</v>
      </c>
      <c r="EW21" s="214" t="s">
        <v>1401</v>
      </c>
      <c r="EX21" s="214" t="s">
        <v>1401</v>
      </c>
      <c r="EY21" s="214" t="s">
        <v>1401</v>
      </c>
      <c r="EZ21" s="214" t="s">
        <v>1401</v>
      </c>
      <c r="FA21" s="214" t="s">
        <v>1401</v>
      </c>
      <c r="FB21" s="214" t="s">
        <v>1401</v>
      </c>
      <c r="FC21" s="214" t="s">
        <v>1401</v>
      </c>
      <c r="FD21" s="214" t="s">
        <v>1613</v>
      </c>
      <c r="FE21" s="214" t="s">
        <v>1401</v>
      </c>
      <c r="FF21" s="214" t="s">
        <v>1613</v>
      </c>
      <c r="FG21" s="214" t="s">
        <v>1401</v>
      </c>
      <c r="FH21" s="214" t="s">
        <v>1613</v>
      </c>
      <c r="FI21" s="214" t="s">
        <v>1613</v>
      </c>
      <c r="FJ21" s="214" t="s">
        <v>1401</v>
      </c>
      <c r="FK21" s="214" t="s">
        <v>1401</v>
      </c>
      <c r="FL21" s="214" t="s">
        <v>1613</v>
      </c>
      <c r="FM21" s="214" t="s">
        <v>1401</v>
      </c>
      <c r="FN21" s="214" t="s">
        <v>1613</v>
      </c>
      <c r="FO21" s="214" t="s">
        <v>1401</v>
      </c>
      <c r="FP21" s="214" t="s">
        <v>1613</v>
      </c>
      <c r="FQ21" s="214" t="s">
        <v>1613</v>
      </c>
      <c r="FR21" s="214" t="s">
        <v>1401</v>
      </c>
      <c r="FS21" s="214" t="s">
        <v>1401</v>
      </c>
      <c r="FT21" s="214" t="s">
        <v>1613</v>
      </c>
      <c r="FU21" s="214" t="s">
        <v>1401</v>
      </c>
      <c r="FV21" s="214" t="s">
        <v>1613</v>
      </c>
      <c r="FW21" s="214" t="s">
        <v>1401</v>
      </c>
      <c r="FX21" s="214" t="s">
        <v>1613</v>
      </c>
      <c r="FY21" s="214" t="s">
        <v>1613</v>
      </c>
      <c r="FZ21" s="214" t="s">
        <v>1401</v>
      </c>
      <c r="GA21" s="214" t="s">
        <v>1401</v>
      </c>
      <c r="GB21" s="214" t="s">
        <v>1613</v>
      </c>
      <c r="GC21" s="214" t="s">
        <v>1401</v>
      </c>
      <c r="GD21" s="214" t="s">
        <v>1613</v>
      </c>
      <c r="GE21" s="214" t="s">
        <v>1401</v>
      </c>
      <c r="GF21" s="214" t="s">
        <v>1613</v>
      </c>
      <c r="GG21" s="214" t="s">
        <v>1613</v>
      </c>
      <c r="GH21" s="214" t="s">
        <v>1401</v>
      </c>
      <c r="GI21" s="214" t="s">
        <v>1401</v>
      </c>
      <c r="GJ21" s="214" t="s">
        <v>1613</v>
      </c>
      <c r="GK21" s="214" t="s">
        <v>1401</v>
      </c>
      <c r="GL21" s="214" t="s">
        <v>1613</v>
      </c>
      <c r="GM21" s="214" t="s">
        <v>1401</v>
      </c>
      <c r="GN21" s="214" t="s">
        <v>1613</v>
      </c>
      <c r="GO21" s="214" t="s">
        <v>1613</v>
      </c>
      <c r="GP21" s="214" t="s">
        <v>1430</v>
      </c>
      <c r="GQ21" s="214" t="s">
        <v>1430</v>
      </c>
      <c r="GR21" s="214" t="s">
        <v>1614</v>
      </c>
      <c r="GS21" s="214" t="s">
        <v>1614</v>
      </c>
      <c r="GT21" s="214" t="s">
        <v>1615</v>
      </c>
      <c r="GU21" s="214" t="s">
        <v>1615</v>
      </c>
      <c r="GV21" s="214" t="s">
        <v>1616</v>
      </c>
      <c r="GW21" s="214" t="s">
        <v>1616</v>
      </c>
      <c r="GX21" s="214" t="s">
        <v>1617</v>
      </c>
      <c r="GY21" s="214" t="s">
        <v>1617</v>
      </c>
      <c r="GZ21" s="214" t="s">
        <v>1618</v>
      </c>
      <c r="HA21" s="214" t="s">
        <v>1618</v>
      </c>
      <c r="HB21" s="214" t="s">
        <v>1618</v>
      </c>
      <c r="HC21" s="214" t="s">
        <v>1618</v>
      </c>
      <c r="HD21" s="214" t="s">
        <v>1618</v>
      </c>
      <c r="HE21" s="214" t="s">
        <v>1618</v>
      </c>
      <c r="HF21" s="214" t="s">
        <v>1430</v>
      </c>
      <c r="HG21" s="214" t="s">
        <v>1618</v>
      </c>
      <c r="HH21" s="214" t="s">
        <v>1618</v>
      </c>
      <c r="HI21" s="214" t="s">
        <v>1430</v>
      </c>
      <c r="HJ21" s="214" t="s">
        <v>1618</v>
      </c>
      <c r="HK21" s="214" t="s">
        <v>1618</v>
      </c>
      <c r="HL21" s="214" t="s">
        <v>1430</v>
      </c>
      <c r="HM21" s="214" t="s">
        <v>1618</v>
      </c>
      <c r="HN21" s="214" t="s">
        <v>1618</v>
      </c>
      <c r="HO21" s="214" t="s">
        <v>1430</v>
      </c>
      <c r="HP21" s="214" t="s">
        <v>1618</v>
      </c>
      <c r="HQ21" s="214" t="s">
        <v>1618</v>
      </c>
      <c r="HR21" s="214" t="s">
        <v>1430</v>
      </c>
      <c r="HS21" s="214" t="s">
        <v>1618</v>
      </c>
      <c r="HT21" s="214" t="s">
        <v>1618</v>
      </c>
      <c r="HU21" s="214" t="s">
        <v>1430</v>
      </c>
      <c r="HV21" s="214" t="s">
        <v>1618</v>
      </c>
      <c r="HW21" s="214" t="s">
        <v>1618</v>
      </c>
      <c r="HX21" s="214" t="s">
        <v>1619</v>
      </c>
      <c r="HY21" s="214" t="s">
        <v>1619</v>
      </c>
      <c r="HZ21" s="214" t="s">
        <v>1618</v>
      </c>
      <c r="IA21" s="214" t="s">
        <v>1618</v>
      </c>
      <c r="IB21" s="214" t="s">
        <v>1619</v>
      </c>
      <c r="IC21" s="214" t="s">
        <v>1619</v>
      </c>
      <c r="ID21" s="214" t="s">
        <v>1618</v>
      </c>
      <c r="IE21" s="214" t="s">
        <v>1618</v>
      </c>
      <c r="IF21" s="214" t="s">
        <v>1619</v>
      </c>
      <c r="IG21" s="214" t="s">
        <v>1619</v>
      </c>
      <c r="IH21" s="214" t="s">
        <v>1618</v>
      </c>
      <c r="II21" s="214" t="s">
        <v>1618</v>
      </c>
      <c r="IJ21" s="214" t="s">
        <v>1619</v>
      </c>
      <c r="IK21" s="214" t="s">
        <v>1619</v>
      </c>
      <c r="IL21" s="214" t="s">
        <v>1618</v>
      </c>
      <c r="IM21" s="214" t="s">
        <v>1618</v>
      </c>
      <c r="IN21" s="214" t="s">
        <v>1619</v>
      </c>
      <c r="IO21" s="214" t="s">
        <v>1619</v>
      </c>
      <c r="IP21" s="214" t="s">
        <v>1618</v>
      </c>
      <c r="IQ21" s="214" t="s">
        <v>1618</v>
      </c>
      <c r="IR21" s="214" t="s">
        <v>1618</v>
      </c>
      <c r="IS21" s="214" t="s">
        <v>1618</v>
      </c>
      <c r="IT21" s="214" t="s">
        <v>1512</v>
      </c>
      <c r="IU21" s="214" t="s">
        <v>1518</v>
      </c>
      <c r="IV21" s="214" t="s">
        <v>1513</v>
      </c>
      <c r="IW21" s="214" t="s">
        <v>1430</v>
      </c>
      <c r="IX21" s="214" t="s">
        <v>1519</v>
      </c>
      <c r="IY21" s="214" t="s">
        <v>1519</v>
      </c>
      <c r="IZ21" s="214" t="s">
        <v>1519</v>
      </c>
      <c r="JA21" s="214" t="s">
        <v>1401</v>
      </c>
      <c r="JB21" s="214" t="s">
        <v>1401</v>
      </c>
      <c r="JC21" s="214" t="s">
        <v>1401</v>
      </c>
      <c r="JD21" s="214" t="s">
        <v>1401</v>
      </c>
      <c r="JE21" s="214" t="s">
        <v>1401</v>
      </c>
      <c r="JF21" s="214" t="s">
        <v>1401</v>
      </c>
      <c r="JG21" s="214" t="s">
        <v>1401</v>
      </c>
      <c r="JH21" s="214" t="s">
        <v>1430</v>
      </c>
      <c r="JI21" s="214" t="s">
        <v>1430</v>
      </c>
      <c r="JJ21" s="214" t="s">
        <v>1430</v>
      </c>
      <c r="JK21" s="214" t="s">
        <v>1430</v>
      </c>
      <c r="JL21" s="214" t="s">
        <v>1620</v>
      </c>
      <c r="JM21" s="214" t="s">
        <v>1620</v>
      </c>
      <c r="JN21" s="214" t="s">
        <v>1620</v>
      </c>
      <c r="JO21" s="214" t="s">
        <v>1620</v>
      </c>
      <c r="JP21" s="214" t="s">
        <v>1621</v>
      </c>
      <c r="JQ21" s="214" t="s">
        <v>1621</v>
      </c>
      <c r="JR21" s="214" t="s">
        <v>1621</v>
      </c>
      <c r="JS21" s="214" t="s">
        <v>1621</v>
      </c>
      <c r="JT21" s="214" t="s">
        <v>1622</v>
      </c>
      <c r="JU21" s="214" t="s">
        <v>1622</v>
      </c>
      <c r="JV21" s="214" t="s">
        <v>1622</v>
      </c>
      <c r="JW21" s="214" t="s">
        <v>1622</v>
      </c>
      <c r="JX21" s="214" t="s">
        <v>1401</v>
      </c>
      <c r="JY21" s="214" t="s">
        <v>1401</v>
      </c>
      <c r="JZ21" s="214" t="s">
        <v>1401</v>
      </c>
      <c r="KA21" s="214" t="s">
        <v>1401</v>
      </c>
      <c r="KB21" s="214" t="s">
        <v>1401</v>
      </c>
      <c r="KC21" s="214" t="s">
        <v>1401</v>
      </c>
      <c r="KD21" s="214" t="s">
        <v>1401</v>
      </c>
      <c r="KE21" s="214" t="s">
        <v>1401</v>
      </c>
      <c r="KF21" s="214" t="s">
        <v>1401</v>
      </c>
      <c r="KG21" s="214" t="s">
        <v>1410</v>
      </c>
      <c r="KH21" s="214" t="s">
        <v>1408</v>
      </c>
      <c r="KI21" s="214" t="s">
        <v>1416</v>
      </c>
      <c r="KJ21" s="214" t="s">
        <v>1409</v>
      </c>
      <c r="KK21" s="214" t="s">
        <v>1623</v>
      </c>
      <c r="KL21" s="214" t="s">
        <v>1624</v>
      </c>
      <c r="KM21" s="214" t="s">
        <v>1625</v>
      </c>
      <c r="KN21" s="214" t="s">
        <v>1626</v>
      </c>
      <c r="KO21" s="214" t="s">
        <v>1401</v>
      </c>
      <c r="KP21" s="214" t="s">
        <v>1401</v>
      </c>
      <c r="KQ21" s="214" t="s">
        <v>1518</v>
      </c>
      <c r="KR21" s="214" t="s">
        <v>1430</v>
      </c>
      <c r="KS21" s="214" t="s">
        <v>1401</v>
      </c>
      <c r="KT21" s="214" t="s">
        <v>1401</v>
      </c>
      <c r="KU21" s="214" t="s">
        <v>1518</v>
      </c>
      <c r="KV21" s="214" t="s">
        <v>1430</v>
      </c>
      <c r="KW21" s="214" t="s">
        <v>1514</v>
      </c>
      <c r="KX21" s="214" t="s">
        <v>1509</v>
      </c>
      <c r="KY21" s="214" t="s">
        <v>1510</v>
      </c>
      <c r="KZ21" s="214" t="s">
        <v>1516</v>
      </c>
      <c r="LA21" s="214" t="s">
        <v>1518</v>
      </c>
      <c r="LB21" s="214" t="s">
        <v>1430</v>
      </c>
      <c r="LC21" s="214" t="s">
        <v>1509</v>
      </c>
      <c r="LD21" s="214" t="s">
        <v>1516</v>
      </c>
      <c r="LE21" s="214" t="s">
        <v>1454</v>
      </c>
      <c r="LF21" s="214" t="s">
        <v>1401</v>
      </c>
      <c r="LG21" s="214" t="s">
        <v>1401</v>
      </c>
      <c r="LH21" s="214" t="s">
        <v>1401</v>
      </c>
      <c r="LI21" s="214" t="s">
        <v>1401</v>
      </c>
      <c r="LJ21" s="214" t="s">
        <v>1408</v>
      </c>
      <c r="LK21" s="214" t="s">
        <v>1409</v>
      </c>
      <c r="LL21" s="214" t="s">
        <v>1413</v>
      </c>
      <c r="LM21" s="214" t="s">
        <v>1627</v>
      </c>
      <c r="LN21" s="214" t="s">
        <v>1628</v>
      </c>
      <c r="LO21" s="214" t="s">
        <v>1629</v>
      </c>
      <c r="LP21" s="214" t="s">
        <v>1630</v>
      </c>
      <c r="LQ21" s="214" t="s">
        <v>1627</v>
      </c>
      <c r="LR21" s="214" t="s">
        <v>1628</v>
      </c>
      <c r="LS21" s="214" t="s">
        <v>1629</v>
      </c>
      <c r="LT21" s="214" t="s">
        <v>1630</v>
      </c>
      <c r="LU21" s="214" t="s">
        <v>1631</v>
      </c>
      <c r="LV21" s="214" t="s">
        <v>1632</v>
      </c>
      <c r="LW21" s="214" t="s">
        <v>1633</v>
      </c>
      <c r="LX21" s="214" t="s">
        <v>1634</v>
      </c>
      <c r="LY21" s="214" t="s">
        <v>1635</v>
      </c>
      <c r="LZ21" s="214" t="s">
        <v>1636</v>
      </c>
      <c r="MA21" s="214" t="s">
        <v>1637</v>
      </c>
      <c r="MB21" s="214" t="s">
        <v>1638</v>
      </c>
      <c r="MC21" s="214" t="s">
        <v>1639</v>
      </c>
      <c r="MD21" s="214" t="s">
        <v>1640</v>
      </c>
      <c r="ME21" s="214" t="s">
        <v>1641</v>
      </c>
      <c r="MF21" s="214" t="s">
        <v>1642</v>
      </c>
      <c r="MG21" s="214" t="s">
        <v>1643</v>
      </c>
      <c r="MH21" s="214" t="s">
        <v>1644</v>
      </c>
      <c r="MI21" s="214" t="s">
        <v>1645</v>
      </c>
      <c r="MJ21" s="214" t="s">
        <v>1468</v>
      </c>
      <c r="MK21" s="214" t="s">
        <v>1481</v>
      </c>
      <c r="ML21" s="214" t="s">
        <v>1420</v>
      </c>
      <c r="MM21" s="214" t="s">
        <v>1420</v>
      </c>
      <c r="MN21" s="214" t="s">
        <v>1646</v>
      </c>
      <c r="MO21" s="214" t="s">
        <v>1645</v>
      </c>
      <c r="MP21" s="214" t="s">
        <v>1647</v>
      </c>
      <c r="MQ21" s="214" t="s">
        <v>1648</v>
      </c>
      <c r="MR21" s="214" t="s">
        <v>1649</v>
      </c>
      <c r="MS21" s="214" t="s">
        <v>1650</v>
      </c>
      <c r="MT21" s="214" t="s">
        <v>1651</v>
      </c>
      <c r="MU21" s="214" t="s">
        <v>1652</v>
      </c>
      <c r="MV21" s="214" t="s">
        <v>1653</v>
      </c>
      <c r="MW21" s="214" t="s">
        <v>1654</v>
      </c>
      <c r="MX21" s="214" t="s">
        <v>1643</v>
      </c>
      <c r="MY21" s="214" t="s">
        <v>1644</v>
      </c>
      <c r="MZ21" s="214" t="s">
        <v>1645</v>
      </c>
      <c r="NA21" s="214" t="s">
        <v>1468</v>
      </c>
      <c r="NB21" s="214" t="s">
        <v>1481</v>
      </c>
      <c r="NC21" s="214" t="s">
        <v>1401</v>
      </c>
      <c r="ND21" s="214" t="s">
        <v>1627</v>
      </c>
      <c r="NE21" s="214" t="s">
        <v>1628</v>
      </c>
      <c r="NF21" s="214" t="s">
        <v>1629</v>
      </c>
      <c r="NG21" s="214" t="s">
        <v>1630</v>
      </c>
      <c r="NH21" s="214" t="s">
        <v>1433</v>
      </c>
      <c r="NI21" s="214" t="s">
        <v>1627</v>
      </c>
      <c r="NJ21" s="214" t="s">
        <v>1628</v>
      </c>
      <c r="NK21" s="214" t="s">
        <v>1629</v>
      </c>
      <c r="NL21" s="214" t="s">
        <v>1630</v>
      </c>
      <c r="NM21" s="214" t="s">
        <v>1627</v>
      </c>
      <c r="NN21" s="214" t="s">
        <v>1655</v>
      </c>
      <c r="NO21" s="214" t="s">
        <v>1656</v>
      </c>
      <c r="NP21" s="214" t="s">
        <v>1657</v>
      </c>
      <c r="NQ21" s="214" t="s">
        <v>1628</v>
      </c>
      <c r="NR21" s="214" t="s">
        <v>1655</v>
      </c>
      <c r="NS21" s="214" t="s">
        <v>1656</v>
      </c>
      <c r="NT21" s="214" t="s">
        <v>1629</v>
      </c>
      <c r="NU21" s="214" t="s">
        <v>1655</v>
      </c>
      <c r="NV21" s="214" t="s">
        <v>1630</v>
      </c>
      <c r="NW21" s="214" t="s">
        <v>1420</v>
      </c>
      <c r="NX21" s="214" t="s">
        <v>1420</v>
      </c>
      <c r="NY21" s="214" t="s">
        <v>1420</v>
      </c>
      <c r="NZ21" s="214" t="s">
        <v>1430</v>
      </c>
      <c r="OA21" s="214" t="s">
        <v>1430</v>
      </c>
      <c r="OB21" s="214" t="s">
        <v>1614</v>
      </c>
      <c r="OC21" s="214" t="s">
        <v>1614</v>
      </c>
      <c r="OD21" s="214" t="s">
        <v>1615</v>
      </c>
      <c r="OE21" s="214" t="s">
        <v>1615</v>
      </c>
      <c r="OF21" s="214" t="s">
        <v>1658</v>
      </c>
      <c r="OG21" s="214" t="s">
        <v>1658</v>
      </c>
      <c r="OH21" s="214" t="s">
        <v>1617</v>
      </c>
      <c r="OI21" s="214" t="s">
        <v>1617</v>
      </c>
      <c r="OJ21" s="214"/>
      <c r="OK21" s="214" t="s">
        <v>1644</v>
      </c>
      <c r="OL21" s="214" t="s">
        <v>1468</v>
      </c>
      <c r="OM21" s="214" t="s">
        <v>1483</v>
      </c>
      <c r="ON21" s="214"/>
      <c r="OO21" s="214"/>
      <c r="OP21" s="214"/>
    </row>
    <row r="22" spans="1:406" s="216" customFormat="1" ht="30" x14ac:dyDescent="0.25">
      <c r="A22" s="231" t="s">
        <v>1659</v>
      </c>
      <c r="B22" s="214" t="s">
        <v>1486</v>
      </c>
      <c r="C22" s="214" t="s">
        <v>1516</v>
      </c>
      <c r="D22" s="214" t="s">
        <v>1516</v>
      </c>
      <c r="E22" s="214" t="s">
        <v>1516</v>
      </c>
      <c r="F22" s="214" t="s">
        <v>1516</v>
      </c>
      <c r="G22" s="214" t="s">
        <v>1454</v>
      </c>
      <c r="H22" s="214" t="s">
        <v>1454</v>
      </c>
      <c r="I22" s="214" t="s">
        <v>1454</v>
      </c>
      <c r="J22" s="214" t="s">
        <v>1454</v>
      </c>
      <c r="K22" s="214" t="s">
        <v>1660</v>
      </c>
      <c r="L22" s="214" t="s">
        <v>1660</v>
      </c>
      <c r="M22" s="214" t="s">
        <v>1660</v>
      </c>
      <c r="N22" s="214" t="s">
        <v>1660</v>
      </c>
      <c r="O22" s="214" t="s">
        <v>1660</v>
      </c>
      <c r="P22" s="214" t="s">
        <v>1660</v>
      </c>
      <c r="Q22" s="214" t="s">
        <v>1660</v>
      </c>
      <c r="R22" s="214" t="s">
        <v>1660</v>
      </c>
      <c r="S22" s="214" t="s">
        <v>1660</v>
      </c>
      <c r="T22" s="214" t="s">
        <v>1661</v>
      </c>
      <c r="U22" s="214" t="s">
        <v>1661</v>
      </c>
      <c r="V22" s="214" t="s">
        <v>1661</v>
      </c>
      <c r="W22" s="214" t="s">
        <v>1661</v>
      </c>
      <c r="X22" s="214" t="s">
        <v>1661</v>
      </c>
      <c r="Y22" s="214" t="s">
        <v>1661</v>
      </c>
      <c r="Z22" s="214" t="s">
        <v>1661</v>
      </c>
      <c r="AA22" s="214" t="s">
        <v>1661</v>
      </c>
      <c r="AB22" s="214" t="s">
        <v>1661</v>
      </c>
      <c r="AC22" s="214" t="s">
        <v>1662</v>
      </c>
      <c r="AD22" s="214" t="s">
        <v>1662</v>
      </c>
      <c r="AE22" s="214" t="s">
        <v>1662</v>
      </c>
      <c r="AF22" s="214" t="s">
        <v>1662</v>
      </c>
      <c r="AG22" s="214" t="s">
        <v>1662</v>
      </c>
      <c r="AH22" s="214" t="s">
        <v>1662</v>
      </c>
      <c r="AI22" s="214" t="s">
        <v>1662</v>
      </c>
      <c r="AJ22" s="214" t="s">
        <v>1662</v>
      </c>
      <c r="AK22" s="214" t="s">
        <v>1662</v>
      </c>
      <c r="AL22" s="214" t="s">
        <v>1663</v>
      </c>
      <c r="AM22" s="214" t="s">
        <v>1663</v>
      </c>
      <c r="AN22" s="214" t="s">
        <v>1663</v>
      </c>
      <c r="AO22" s="214" t="s">
        <v>1663</v>
      </c>
      <c r="AP22" s="214" t="s">
        <v>1663</v>
      </c>
      <c r="AQ22" s="214" t="s">
        <v>1663</v>
      </c>
      <c r="AR22" s="214" t="s">
        <v>1663</v>
      </c>
      <c r="AS22" s="214" t="s">
        <v>1663</v>
      </c>
      <c r="AT22" s="214" t="s">
        <v>1663</v>
      </c>
      <c r="AU22" s="214" t="s">
        <v>1664</v>
      </c>
      <c r="AV22" s="214" t="s">
        <v>1664</v>
      </c>
      <c r="AW22" s="214" t="s">
        <v>1664</v>
      </c>
      <c r="AX22" s="214" t="s">
        <v>1664</v>
      </c>
      <c r="AY22" s="214" t="s">
        <v>1664</v>
      </c>
      <c r="AZ22" s="214" t="s">
        <v>1664</v>
      </c>
      <c r="BA22" s="214" t="s">
        <v>1664</v>
      </c>
      <c r="BB22" s="214" t="s">
        <v>1664</v>
      </c>
      <c r="BC22" s="214" t="s">
        <v>1664</v>
      </c>
      <c r="BD22" s="214" t="s">
        <v>1516</v>
      </c>
      <c r="BE22" s="214" t="s">
        <v>1665</v>
      </c>
      <c r="BF22" s="214" t="s">
        <v>1660</v>
      </c>
      <c r="BG22" s="214" t="s">
        <v>1660</v>
      </c>
      <c r="BH22" s="214" t="s">
        <v>1662</v>
      </c>
      <c r="BI22" s="214" t="s">
        <v>1666</v>
      </c>
      <c r="BJ22" s="214" t="s">
        <v>1662</v>
      </c>
      <c r="BK22" s="214" t="s">
        <v>1667</v>
      </c>
      <c r="BL22" s="214" t="s">
        <v>1664</v>
      </c>
      <c r="BM22" s="214" t="s">
        <v>1401</v>
      </c>
      <c r="BN22" s="214" t="s">
        <v>1423</v>
      </c>
      <c r="BO22" s="214" t="s">
        <v>1408</v>
      </c>
      <c r="BP22" s="214" t="s">
        <v>1409</v>
      </c>
      <c r="BQ22" s="214" t="s">
        <v>1668</v>
      </c>
      <c r="BR22" s="214" t="s">
        <v>1669</v>
      </c>
      <c r="BS22" s="214" t="s">
        <v>1425</v>
      </c>
      <c r="BT22" s="214" t="s">
        <v>1401</v>
      </c>
      <c r="BU22" s="214" t="s">
        <v>1401</v>
      </c>
      <c r="BV22" s="214" t="s">
        <v>1401</v>
      </c>
      <c r="BW22" s="214" t="s">
        <v>1410</v>
      </c>
      <c r="BX22" s="214" t="s">
        <v>1408</v>
      </c>
      <c r="BY22" s="214" t="s">
        <v>1409</v>
      </c>
      <c r="BZ22" s="214" t="s">
        <v>1401</v>
      </c>
      <c r="CA22" s="214" t="s">
        <v>1410</v>
      </c>
      <c r="CB22" s="214" t="s">
        <v>1410</v>
      </c>
      <c r="CC22" s="214" t="s">
        <v>1408</v>
      </c>
      <c r="CD22" s="214" t="s">
        <v>1408</v>
      </c>
      <c r="CE22" s="214" t="s">
        <v>1416</v>
      </c>
      <c r="CF22" s="214" t="s">
        <v>1416</v>
      </c>
      <c r="CG22" s="214" t="s">
        <v>1412</v>
      </c>
      <c r="CH22" s="214" t="s">
        <v>1412</v>
      </c>
      <c r="CI22" s="214" t="s">
        <v>1413</v>
      </c>
      <c r="CJ22" s="214" t="s">
        <v>1413</v>
      </c>
      <c r="CK22" s="214" t="s">
        <v>1514</v>
      </c>
      <c r="CL22" s="214" t="s">
        <v>1510</v>
      </c>
      <c r="CM22" s="214" t="s">
        <v>1510</v>
      </c>
      <c r="CN22" s="214" t="s">
        <v>1510</v>
      </c>
      <c r="CO22" s="214" t="s">
        <v>1510</v>
      </c>
      <c r="CP22" s="214" t="s">
        <v>1517</v>
      </c>
      <c r="CQ22" s="214" t="s">
        <v>1517</v>
      </c>
      <c r="CR22" s="214" t="s">
        <v>1517</v>
      </c>
      <c r="CS22" s="214" t="s">
        <v>1517</v>
      </c>
      <c r="CT22" s="214" t="s">
        <v>1665</v>
      </c>
      <c r="CU22" s="214" t="s">
        <v>1665</v>
      </c>
      <c r="CV22" s="214" t="s">
        <v>1665</v>
      </c>
      <c r="CW22" s="214" t="s">
        <v>1665</v>
      </c>
      <c r="CX22" s="214" t="s">
        <v>1611</v>
      </c>
      <c r="CY22" s="214" t="s">
        <v>1611</v>
      </c>
      <c r="CZ22" s="214" t="s">
        <v>1611</v>
      </c>
      <c r="DA22" s="214" t="s">
        <v>1611</v>
      </c>
      <c r="DB22" s="214" t="s">
        <v>1430</v>
      </c>
      <c r="DC22" s="214" t="s">
        <v>1430</v>
      </c>
      <c r="DD22" s="214" t="s">
        <v>1430</v>
      </c>
      <c r="DE22" s="214" t="s">
        <v>1430</v>
      </c>
      <c r="DF22" s="214" t="s">
        <v>1430</v>
      </c>
      <c r="DG22" s="214" t="s">
        <v>1430</v>
      </c>
      <c r="DH22" s="214" t="s">
        <v>1430</v>
      </c>
      <c r="DI22" s="214" t="s">
        <v>1430</v>
      </c>
      <c r="DJ22" s="214" t="s">
        <v>1430</v>
      </c>
      <c r="DK22" s="214" t="s">
        <v>1670</v>
      </c>
      <c r="DL22" s="214" t="s">
        <v>1670</v>
      </c>
      <c r="DM22" s="214" t="s">
        <v>1670</v>
      </c>
      <c r="DN22" s="214" t="s">
        <v>1670</v>
      </c>
      <c r="DO22" s="214" t="s">
        <v>1670</v>
      </c>
      <c r="DP22" s="214" t="s">
        <v>1670</v>
      </c>
      <c r="DQ22" s="214" t="s">
        <v>1670</v>
      </c>
      <c r="DR22" s="214" t="s">
        <v>1670</v>
      </c>
      <c r="DS22" s="214" t="s">
        <v>1670</v>
      </c>
      <c r="DT22" s="214" t="s">
        <v>1671</v>
      </c>
      <c r="DU22" s="214" t="s">
        <v>1671</v>
      </c>
      <c r="DV22" s="214" t="s">
        <v>1671</v>
      </c>
      <c r="DW22" s="214" t="s">
        <v>1671</v>
      </c>
      <c r="DX22" s="214" t="s">
        <v>1671</v>
      </c>
      <c r="DY22" s="214" t="s">
        <v>1671</v>
      </c>
      <c r="DZ22" s="214" t="s">
        <v>1671</v>
      </c>
      <c r="EA22" s="214" t="s">
        <v>1671</v>
      </c>
      <c r="EB22" s="214" t="s">
        <v>1671</v>
      </c>
      <c r="EC22" s="214" t="s">
        <v>1672</v>
      </c>
      <c r="ED22" s="214" t="s">
        <v>1672</v>
      </c>
      <c r="EE22" s="214" t="s">
        <v>1672</v>
      </c>
      <c r="EF22" s="214" t="s">
        <v>1672</v>
      </c>
      <c r="EG22" s="214" t="s">
        <v>1672</v>
      </c>
      <c r="EH22" s="214" t="s">
        <v>1672</v>
      </c>
      <c r="EI22" s="214" t="s">
        <v>1672</v>
      </c>
      <c r="EJ22" s="214" t="s">
        <v>1672</v>
      </c>
      <c r="EK22" s="214" t="s">
        <v>1672</v>
      </c>
      <c r="EL22" s="214" t="s">
        <v>1673</v>
      </c>
      <c r="EM22" s="214" t="s">
        <v>1673</v>
      </c>
      <c r="EN22" s="214" t="s">
        <v>1673</v>
      </c>
      <c r="EO22" s="214" t="s">
        <v>1673</v>
      </c>
      <c r="EP22" s="214" t="s">
        <v>1673</v>
      </c>
      <c r="EQ22" s="214" t="s">
        <v>1673</v>
      </c>
      <c r="ER22" s="214" t="s">
        <v>1673</v>
      </c>
      <c r="ES22" s="214" t="s">
        <v>1673</v>
      </c>
      <c r="ET22" s="214" t="s">
        <v>1673</v>
      </c>
      <c r="EU22" s="214" t="s">
        <v>1486</v>
      </c>
      <c r="EV22" s="214" t="s">
        <v>1486</v>
      </c>
      <c r="EW22" s="214" t="s">
        <v>1486</v>
      </c>
      <c r="EX22" s="214" t="s">
        <v>1486</v>
      </c>
      <c r="EY22" s="214" t="s">
        <v>1401</v>
      </c>
      <c r="EZ22" s="214" t="s">
        <v>1401</v>
      </c>
      <c r="FA22" s="214" t="s">
        <v>1401</v>
      </c>
      <c r="FB22" s="214" t="s">
        <v>1401</v>
      </c>
      <c r="FC22" s="214" t="s">
        <v>1430</v>
      </c>
      <c r="FD22" s="214" t="s">
        <v>1401</v>
      </c>
      <c r="FE22" s="214" t="s">
        <v>1401</v>
      </c>
      <c r="FF22" s="214" t="s">
        <v>1430</v>
      </c>
      <c r="FG22" s="214" t="s">
        <v>1430</v>
      </c>
      <c r="FH22" s="214" t="s">
        <v>1430</v>
      </c>
      <c r="FI22" s="214" t="s">
        <v>1401</v>
      </c>
      <c r="FJ22" s="214" t="s">
        <v>1410</v>
      </c>
      <c r="FK22" s="214" t="s">
        <v>1431</v>
      </c>
      <c r="FL22" s="214" t="s">
        <v>1410</v>
      </c>
      <c r="FM22" s="214" t="s">
        <v>1410</v>
      </c>
      <c r="FN22" s="214" t="s">
        <v>1431</v>
      </c>
      <c r="FO22" s="214" t="s">
        <v>1431</v>
      </c>
      <c r="FP22" s="214" t="s">
        <v>1431</v>
      </c>
      <c r="FQ22" s="214" t="s">
        <v>1410</v>
      </c>
      <c r="FR22" s="214" t="s">
        <v>1408</v>
      </c>
      <c r="FS22" s="214" t="s">
        <v>1426</v>
      </c>
      <c r="FT22" s="214" t="s">
        <v>1408</v>
      </c>
      <c r="FU22" s="214" t="s">
        <v>1408</v>
      </c>
      <c r="FV22" s="214" t="s">
        <v>1426</v>
      </c>
      <c r="FW22" s="214" t="s">
        <v>1426</v>
      </c>
      <c r="FX22" s="214" t="s">
        <v>1426</v>
      </c>
      <c r="FY22" s="214" t="s">
        <v>1408</v>
      </c>
      <c r="FZ22" s="214" t="s">
        <v>1409</v>
      </c>
      <c r="GA22" s="214" t="s">
        <v>1428</v>
      </c>
      <c r="GB22" s="214" t="s">
        <v>1409</v>
      </c>
      <c r="GC22" s="214" t="s">
        <v>1409</v>
      </c>
      <c r="GD22" s="214" t="s">
        <v>1428</v>
      </c>
      <c r="GE22" s="214" t="s">
        <v>1428</v>
      </c>
      <c r="GF22" s="214" t="s">
        <v>1428</v>
      </c>
      <c r="GG22" s="214" t="s">
        <v>1409</v>
      </c>
      <c r="GH22" s="214" t="s">
        <v>1413</v>
      </c>
      <c r="GI22" s="214" t="s">
        <v>1432</v>
      </c>
      <c r="GJ22" s="214" t="s">
        <v>1413</v>
      </c>
      <c r="GK22" s="214" t="s">
        <v>1413</v>
      </c>
      <c r="GL22" s="214" t="s">
        <v>1432</v>
      </c>
      <c r="GM22" s="214" t="s">
        <v>1432</v>
      </c>
      <c r="GN22" s="214" t="s">
        <v>1432</v>
      </c>
      <c r="GO22" s="214" t="s">
        <v>1413</v>
      </c>
      <c r="GP22" s="214" t="s">
        <v>1408</v>
      </c>
      <c r="GQ22" s="214" t="s">
        <v>1408</v>
      </c>
      <c r="GR22" s="214" t="s">
        <v>1409</v>
      </c>
      <c r="GS22" s="214" t="s">
        <v>1409</v>
      </c>
      <c r="GT22" s="214" t="s">
        <v>1412</v>
      </c>
      <c r="GU22" s="214" t="s">
        <v>1412</v>
      </c>
      <c r="GV22" s="214" t="s">
        <v>1413</v>
      </c>
      <c r="GW22" s="214" t="s">
        <v>1413</v>
      </c>
      <c r="GX22" s="214" t="s">
        <v>1415</v>
      </c>
      <c r="GY22" s="214" t="s">
        <v>1415</v>
      </c>
      <c r="GZ22" s="214" t="s">
        <v>1401</v>
      </c>
      <c r="HA22" s="214" t="s">
        <v>1401</v>
      </c>
      <c r="HB22" s="214" t="s">
        <v>1410</v>
      </c>
      <c r="HC22" s="214" t="s">
        <v>1408</v>
      </c>
      <c r="HD22" s="214" t="s">
        <v>1401</v>
      </c>
      <c r="HE22" s="214" t="s">
        <v>1401</v>
      </c>
      <c r="HF22" s="214" t="s">
        <v>1514</v>
      </c>
      <c r="HG22" s="214" t="s">
        <v>1401</v>
      </c>
      <c r="HH22" s="214" t="s">
        <v>1401</v>
      </c>
      <c r="HI22" s="214" t="s">
        <v>1514</v>
      </c>
      <c r="HJ22" s="214" t="s">
        <v>1401</v>
      </c>
      <c r="HK22" s="214" t="s">
        <v>1401</v>
      </c>
      <c r="HL22" s="214" t="s">
        <v>1514</v>
      </c>
      <c r="HM22" s="214" t="s">
        <v>1401</v>
      </c>
      <c r="HN22" s="214" t="s">
        <v>1401</v>
      </c>
      <c r="HO22" s="214" t="s">
        <v>1514</v>
      </c>
      <c r="HP22" s="214" t="s">
        <v>1401</v>
      </c>
      <c r="HQ22" s="214" t="s">
        <v>1401</v>
      </c>
      <c r="HR22" s="214" t="s">
        <v>1514</v>
      </c>
      <c r="HS22" s="214" t="s">
        <v>1410</v>
      </c>
      <c r="HT22" s="214" t="s">
        <v>1410</v>
      </c>
      <c r="HU22" s="214" t="s">
        <v>1670</v>
      </c>
      <c r="HV22" s="214" t="s">
        <v>1401</v>
      </c>
      <c r="HW22" s="214" t="s">
        <v>1401</v>
      </c>
      <c r="HX22" s="214" t="s">
        <v>1516</v>
      </c>
      <c r="HY22" s="214" t="s">
        <v>1516</v>
      </c>
      <c r="HZ22" s="214" t="s">
        <v>1401</v>
      </c>
      <c r="IA22" s="214" t="s">
        <v>1401</v>
      </c>
      <c r="IB22" s="214" t="s">
        <v>1516</v>
      </c>
      <c r="IC22" s="214" t="s">
        <v>1516</v>
      </c>
      <c r="ID22" s="214" t="s">
        <v>1401</v>
      </c>
      <c r="IE22" s="214" t="s">
        <v>1401</v>
      </c>
      <c r="IF22" s="214" t="s">
        <v>1516</v>
      </c>
      <c r="IG22" s="214" t="s">
        <v>1516</v>
      </c>
      <c r="IH22" s="214" t="s">
        <v>1408</v>
      </c>
      <c r="II22" s="214" t="s">
        <v>1408</v>
      </c>
      <c r="IJ22" s="214" t="s">
        <v>1674</v>
      </c>
      <c r="IK22" s="214" t="s">
        <v>1674</v>
      </c>
      <c r="IL22" s="214" t="s">
        <v>1433</v>
      </c>
      <c r="IM22" s="214" t="s">
        <v>1433</v>
      </c>
      <c r="IN22" s="214" t="s">
        <v>1675</v>
      </c>
      <c r="IO22" s="214" t="s">
        <v>1675</v>
      </c>
      <c r="IP22" s="214" t="s">
        <v>1401</v>
      </c>
      <c r="IQ22" s="214" t="s">
        <v>1401</v>
      </c>
      <c r="IR22" s="214" t="s">
        <v>1401</v>
      </c>
      <c r="IS22" s="214" t="s">
        <v>1401</v>
      </c>
      <c r="IT22" s="214" t="s">
        <v>1401</v>
      </c>
      <c r="IU22" s="214" t="s">
        <v>1401</v>
      </c>
      <c r="IV22" s="214" t="s">
        <v>1401</v>
      </c>
      <c r="IW22" s="214" t="s">
        <v>1410</v>
      </c>
      <c r="IX22" s="214" t="s">
        <v>1408</v>
      </c>
      <c r="IY22" s="214" t="s">
        <v>1416</v>
      </c>
      <c r="IZ22" s="214" t="s">
        <v>1409</v>
      </c>
      <c r="JA22" s="214" t="s">
        <v>1486</v>
      </c>
      <c r="JB22" s="214" t="s">
        <v>1401</v>
      </c>
      <c r="JC22" s="214" t="s">
        <v>1401</v>
      </c>
      <c r="JD22" s="214" t="s">
        <v>1401</v>
      </c>
      <c r="JE22" s="214" t="s">
        <v>1401</v>
      </c>
      <c r="JF22" s="214" t="s">
        <v>1401</v>
      </c>
      <c r="JG22" s="214" t="s">
        <v>1401</v>
      </c>
      <c r="JH22" s="214" t="s">
        <v>1401</v>
      </c>
      <c r="JI22" s="214" t="s">
        <v>1401</v>
      </c>
      <c r="JJ22" s="214" t="s">
        <v>1401</v>
      </c>
      <c r="JK22" s="214" t="s">
        <v>1401</v>
      </c>
      <c r="JL22" s="214" t="s">
        <v>1514</v>
      </c>
      <c r="JM22" s="214" t="s">
        <v>1514</v>
      </c>
      <c r="JN22" s="214" t="s">
        <v>1514</v>
      </c>
      <c r="JO22" s="214" t="s">
        <v>1514</v>
      </c>
      <c r="JP22" s="214" t="s">
        <v>1510</v>
      </c>
      <c r="JQ22" s="214" t="s">
        <v>1510</v>
      </c>
      <c r="JR22" s="214" t="s">
        <v>1510</v>
      </c>
      <c r="JS22" s="214" t="s">
        <v>1510</v>
      </c>
      <c r="JT22" s="214" t="s">
        <v>1517</v>
      </c>
      <c r="JU22" s="214" t="s">
        <v>1517</v>
      </c>
      <c r="JV22" s="214" t="s">
        <v>1517</v>
      </c>
      <c r="JW22" s="214" t="s">
        <v>1517</v>
      </c>
      <c r="JX22" s="214" t="s">
        <v>1486</v>
      </c>
      <c r="JY22" s="214" t="s">
        <v>1486</v>
      </c>
      <c r="JZ22" s="214" t="s">
        <v>1486</v>
      </c>
      <c r="KA22" s="214" t="s">
        <v>1486</v>
      </c>
      <c r="KB22" s="214" t="s">
        <v>1486</v>
      </c>
      <c r="KC22" s="214" t="s">
        <v>1486</v>
      </c>
      <c r="KD22" s="214" t="s">
        <v>1486</v>
      </c>
      <c r="KE22" s="214" t="s">
        <v>1401</v>
      </c>
      <c r="KF22" s="214" t="s">
        <v>1401</v>
      </c>
      <c r="KG22" s="214" t="s">
        <v>1410</v>
      </c>
      <c r="KH22" s="214" t="s">
        <v>1408</v>
      </c>
      <c r="KI22" s="214" t="s">
        <v>1416</v>
      </c>
      <c r="KJ22" s="214" t="s">
        <v>1409</v>
      </c>
      <c r="KK22" s="214" t="s">
        <v>1676</v>
      </c>
      <c r="KL22" s="214" t="s">
        <v>1677</v>
      </c>
      <c r="KM22" s="214" t="s">
        <v>1678</v>
      </c>
      <c r="KN22" s="214" t="s">
        <v>1679</v>
      </c>
      <c r="KO22" s="214" t="s">
        <v>1401</v>
      </c>
      <c r="KP22" s="214" t="s">
        <v>1401</v>
      </c>
      <c r="KQ22" s="214" t="s">
        <v>1410</v>
      </c>
      <c r="KR22" s="214" t="s">
        <v>1408</v>
      </c>
      <c r="KS22" s="214" t="s">
        <v>1401</v>
      </c>
      <c r="KT22" s="214" t="s">
        <v>1401</v>
      </c>
      <c r="KU22" s="214" t="s">
        <v>1410</v>
      </c>
      <c r="KV22" s="214" t="s">
        <v>1408</v>
      </c>
      <c r="KW22" s="214" t="s">
        <v>1408</v>
      </c>
      <c r="KX22" s="214" t="s">
        <v>1416</v>
      </c>
      <c r="KY22" s="214" t="s">
        <v>1409</v>
      </c>
      <c r="KZ22" s="214" t="s">
        <v>1411</v>
      </c>
      <c r="LA22" s="214" t="s">
        <v>1401</v>
      </c>
      <c r="LB22" s="214" t="s">
        <v>1410</v>
      </c>
      <c r="LC22" s="214" t="s">
        <v>1408</v>
      </c>
      <c r="LD22" s="214" t="s">
        <v>1409</v>
      </c>
      <c r="LE22" s="214" t="s">
        <v>1412</v>
      </c>
      <c r="LF22" s="214" t="s">
        <v>1401</v>
      </c>
      <c r="LG22" s="214" t="s">
        <v>1401</v>
      </c>
      <c r="LH22" s="214" t="s">
        <v>1665</v>
      </c>
      <c r="LI22" s="214" t="s">
        <v>1401</v>
      </c>
      <c r="LJ22" s="214" t="s">
        <v>1409</v>
      </c>
      <c r="LK22" s="214" t="s">
        <v>1413</v>
      </c>
      <c r="LL22" s="214" t="s">
        <v>1415</v>
      </c>
      <c r="LM22" s="214" t="s">
        <v>1680</v>
      </c>
      <c r="LN22" s="214" t="s">
        <v>1681</v>
      </c>
      <c r="LO22" s="214" t="s">
        <v>1682</v>
      </c>
      <c r="LP22" s="214" t="s">
        <v>1683</v>
      </c>
      <c r="LQ22" s="214" t="s">
        <v>1680</v>
      </c>
      <c r="LR22" s="214" t="s">
        <v>1681</v>
      </c>
      <c r="LS22" s="214" t="s">
        <v>1682</v>
      </c>
      <c r="LT22" s="214" t="s">
        <v>1683</v>
      </c>
      <c r="LU22" s="214" t="s">
        <v>1408</v>
      </c>
      <c r="LV22" s="214" t="s">
        <v>1416</v>
      </c>
      <c r="LW22" s="214" t="s">
        <v>1409</v>
      </c>
      <c r="LX22" s="214" t="s">
        <v>1411</v>
      </c>
      <c r="LY22" s="214" t="s">
        <v>1412</v>
      </c>
      <c r="LZ22" s="214" t="s">
        <v>1421</v>
      </c>
      <c r="MA22" s="214" t="s">
        <v>1413</v>
      </c>
      <c r="MB22" s="214" t="s">
        <v>1414</v>
      </c>
      <c r="MC22" s="214" t="s">
        <v>1415</v>
      </c>
      <c r="MD22" s="214" t="s">
        <v>1417</v>
      </c>
      <c r="ME22" s="214" t="s">
        <v>1425</v>
      </c>
      <c r="MF22" s="214" t="s">
        <v>1441</v>
      </c>
      <c r="MG22" s="214" t="s">
        <v>1442</v>
      </c>
      <c r="MH22" s="214" t="s">
        <v>1443</v>
      </c>
      <c r="MI22" s="214" t="s">
        <v>1444</v>
      </c>
      <c r="MJ22" s="214" t="s">
        <v>1401</v>
      </c>
      <c r="MK22" s="214" t="s">
        <v>1410</v>
      </c>
      <c r="ML22" s="214" t="s">
        <v>1401</v>
      </c>
      <c r="MM22" s="214" t="s">
        <v>1408</v>
      </c>
      <c r="MN22" s="214" t="s">
        <v>1442</v>
      </c>
      <c r="MO22" s="214" t="s">
        <v>1443</v>
      </c>
      <c r="MP22" s="214" t="s">
        <v>1443</v>
      </c>
      <c r="MQ22" s="214" t="s">
        <v>1444</v>
      </c>
      <c r="MR22" s="214" t="s">
        <v>1401</v>
      </c>
      <c r="MS22" s="214" t="s">
        <v>1408</v>
      </c>
      <c r="MT22" s="214" t="s">
        <v>1433</v>
      </c>
      <c r="MU22" s="214" t="s">
        <v>1445</v>
      </c>
      <c r="MV22" s="214" t="s">
        <v>1446</v>
      </c>
      <c r="MW22" s="214" t="s">
        <v>1447</v>
      </c>
      <c r="MX22" s="214" t="s">
        <v>1442</v>
      </c>
      <c r="MY22" s="214" t="s">
        <v>1443</v>
      </c>
      <c r="MZ22" s="214" t="s">
        <v>1444</v>
      </c>
      <c r="NA22" s="214" t="s">
        <v>1401</v>
      </c>
      <c r="NB22" s="214" t="s">
        <v>1410</v>
      </c>
      <c r="NC22" s="214" t="s">
        <v>1401</v>
      </c>
      <c r="ND22" s="214" t="s">
        <v>1459</v>
      </c>
      <c r="NE22" s="214" t="s">
        <v>1680</v>
      </c>
      <c r="NF22" s="214" t="s">
        <v>1681</v>
      </c>
      <c r="NG22" s="214" t="s">
        <v>1682</v>
      </c>
      <c r="NH22" s="214" t="s">
        <v>1459</v>
      </c>
      <c r="NI22" s="214" t="s">
        <v>1401</v>
      </c>
      <c r="NJ22" s="214" t="s">
        <v>1409</v>
      </c>
      <c r="NK22" s="214" t="s">
        <v>1413</v>
      </c>
      <c r="NL22" s="214" t="s">
        <v>1415</v>
      </c>
      <c r="NM22" s="214" t="s">
        <v>1680</v>
      </c>
      <c r="NN22" s="214" t="s">
        <v>1401</v>
      </c>
      <c r="NO22" s="214" t="s">
        <v>1409</v>
      </c>
      <c r="NP22" s="214" t="s">
        <v>1413</v>
      </c>
      <c r="NQ22" s="214" t="s">
        <v>1681</v>
      </c>
      <c r="NR22" s="214" t="s">
        <v>1401</v>
      </c>
      <c r="NS22" s="214" t="s">
        <v>1409</v>
      </c>
      <c r="NT22" s="214" t="s">
        <v>1682</v>
      </c>
      <c r="NU22" s="214" t="s">
        <v>1401</v>
      </c>
      <c r="NV22" s="214" t="s">
        <v>1683</v>
      </c>
      <c r="NW22" s="214" t="s">
        <v>1452</v>
      </c>
      <c r="NX22" s="214" t="s">
        <v>1401</v>
      </c>
      <c r="NY22" s="214" t="s">
        <v>1401</v>
      </c>
      <c r="NZ22" s="214" t="s">
        <v>1408</v>
      </c>
      <c r="OA22" s="214" t="s">
        <v>1408</v>
      </c>
      <c r="OB22" s="214" t="s">
        <v>1409</v>
      </c>
      <c r="OC22" s="214" t="s">
        <v>1409</v>
      </c>
      <c r="OD22" s="214" t="s">
        <v>1412</v>
      </c>
      <c r="OE22" s="214" t="s">
        <v>1412</v>
      </c>
      <c r="OF22" s="214" t="s">
        <v>1413</v>
      </c>
      <c r="OG22" s="214" t="s">
        <v>1413</v>
      </c>
      <c r="OH22" s="214" t="s">
        <v>1415</v>
      </c>
      <c r="OI22" s="214" t="s">
        <v>1415</v>
      </c>
      <c r="OJ22" s="214"/>
      <c r="OK22" s="214" t="s">
        <v>1443</v>
      </c>
      <c r="OL22" s="214" t="s">
        <v>1401</v>
      </c>
      <c r="OM22" s="214" t="s">
        <v>1409</v>
      </c>
      <c r="ON22" s="214"/>
      <c r="OO22" s="214"/>
      <c r="OP22" s="214"/>
    </row>
  </sheetData>
  <autoFilter ref="A1:LH22"/>
  <dataValidations count="1">
    <dataValidation type="list" allowBlank="1" showInputMessage="1" showErrorMessage="1" sqref="LE2 IP1:IZ2 KW1:LD2 GP1:GY1 FA1:GO2 BV1:EZ1 KO1:KV1 A1:BU2 BV2:BY2 LE1:LL1 GZ1:HC2 HD1:HU1 JX1:KN2">
      <formula1>$A$1:$LH$1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DR401"/>
  <sheetViews>
    <sheetView tabSelected="1" zoomScale="80" zoomScaleNormal="8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F15" sqref="BF15"/>
    </sheetView>
  </sheetViews>
  <sheetFormatPr baseColWidth="10" defaultColWidth="9.140625" defaultRowHeight="15" x14ac:dyDescent="0.25"/>
  <cols>
    <col min="1" max="1" width="1.140625" style="185" customWidth="1"/>
    <col min="2" max="2" width="1.5703125" style="23" customWidth="1"/>
    <col min="3" max="3" width="24.28515625" style="21" bestFit="1" customWidth="1"/>
    <col min="4" max="4" width="19.140625" style="21" bestFit="1" customWidth="1"/>
    <col min="5" max="5" width="12.28515625" style="21" customWidth="1"/>
    <col min="6" max="6" width="10.5703125" style="21" bestFit="1" customWidth="1"/>
    <col min="7" max="7" width="15.28515625" style="21" bestFit="1" customWidth="1"/>
    <col min="8" max="8" width="11.5703125" style="27" customWidth="1"/>
    <col min="9" max="9" width="4.42578125" style="102" bestFit="1" customWidth="1"/>
    <col min="10" max="10" width="19.42578125" style="21" bestFit="1" customWidth="1"/>
    <col min="11" max="11" width="15" style="21" bestFit="1" customWidth="1"/>
    <col min="12" max="12" width="17" style="28" bestFit="1" customWidth="1"/>
    <col min="13" max="13" width="10.28515625" style="28" bestFit="1" customWidth="1"/>
    <col min="14" max="14" width="10.85546875" style="28" customWidth="1"/>
    <col min="15" max="15" width="7.7109375" style="28" customWidth="1"/>
    <col min="16" max="16" width="17.140625" style="29" bestFit="1" customWidth="1"/>
    <col min="17" max="17" width="2.42578125" style="28" customWidth="1"/>
    <col min="18" max="18" width="8.140625" style="21" customWidth="1"/>
    <col min="19" max="19" width="15" style="28" customWidth="1"/>
    <col min="20" max="20" width="7.42578125" style="30" customWidth="1"/>
    <col min="21" max="21" width="8.140625" style="26" customWidth="1"/>
    <col min="22" max="22" width="10" style="31" customWidth="1"/>
    <col min="23" max="23" width="8.85546875" style="26" customWidth="1"/>
    <col min="24" max="24" width="9.28515625" style="26" customWidth="1"/>
    <col min="25" max="25" width="8" style="26" customWidth="1"/>
    <col min="26" max="26" width="12" style="26" bestFit="1" customWidth="1"/>
    <col min="27" max="27" width="5.140625" style="28" customWidth="1"/>
    <col min="28" max="28" width="19.85546875" style="21" customWidth="1"/>
    <col min="29" max="29" width="13.5703125" style="21" customWidth="1"/>
    <col min="30" max="30" width="13.42578125" style="21" customWidth="1"/>
    <col min="31" max="31" width="15.5703125" style="21" customWidth="1"/>
    <col min="32" max="32" width="53.7109375" style="21" customWidth="1"/>
    <col min="33" max="33" width="11.5703125" style="21" customWidth="1"/>
    <col min="34" max="34" width="8.5703125" style="21" customWidth="1"/>
    <col min="35" max="35" width="11.5703125" style="21" customWidth="1"/>
    <col min="36" max="36" width="12" style="21" customWidth="1"/>
    <col min="37" max="37" width="12.28515625" style="21" customWidth="1"/>
    <col min="38" max="38" width="7.85546875" style="21" customWidth="1"/>
    <col min="39" max="40" width="8.7109375" style="21" customWidth="1"/>
    <col min="41" max="41" width="8.42578125" style="21" customWidth="1"/>
    <col min="42" max="42" width="8.7109375" style="21" customWidth="1"/>
    <col min="43" max="43" width="8.42578125" style="21" customWidth="1"/>
    <col min="44" max="44" width="12.42578125" style="24" customWidth="1"/>
    <col min="45" max="45" width="8.7109375" style="21" customWidth="1"/>
    <col min="46" max="46" width="8.42578125" style="21" bestFit="1" customWidth="1"/>
    <col min="47" max="47" width="12.42578125" style="24" bestFit="1" customWidth="1"/>
    <col min="48" max="48" width="8.5703125" style="21" customWidth="1"/>
    <col min="49" max="49" width="8.42578125" style="21" customWidth="1"/>
    <col min="50" max="50" width="12.42578125" style="24" customWidth="1"/>
    <col min="51" max="51" width="11.42578125" style="21" customWidth="1"/>
    <col min="52" max="52" width="23.5703125" style="21" customWidth="1"/>
    <col min="53" max="53" width="6.5703125" style="21" customWidth="1"/>
    <col min="54" max="54" width="40.5703125" style="21" customWidth="1"/>
    <col min="55" max="56" width="14.140625" style="21" customWidth="1"/>
    <col min="57" max="57" width="35.140625" style="21" customWidth="1"/>
    <col min="58" max="58" width="20.7109375" style="21" customWidth="1"/>
    <col min="59" max="59" width="18" style="21" bestFit="1" customWidth="1"/>
    <col min="60" max="60" width="2.7109375" style="21" customWidth="1"/>
    <col min="61" max="61" width="2.28515625" style="21" customWidth="1"/>
    <col min="62" max="62" width="11.5703125" style="21" customWidth="1"/>
    <col min="63" max="63" width="6.42578125" style="21" bestFit="1" customWidth="1"/>
    <col min="64" max="64" width="5.85546875" style="21" customWidth="1"/>
    <col min="65" max="65" width="11.5703125" style="21" customWidth="1"/>
    <col min="66" max="66" width="8.42578125" style="21" customWidth="1"/>
    <col min="67" max="67" width="5.85546875" style="21" customWidth="1"/>
    <col min="68" max="68" width="11.5703125" style="21" customWidth="1"/>
    <col min="69" max="69" width="7" style="21" customWidth="1"/>
    <col min="70" max="70" width="7.140625" style="21" customWidth="1"/>
    <col min="71" max="71" width="11.5703125" style="21" customWidth="1"/>
    <col min="72" max="72" width="7" style="21" customWidth="1"/>
    <col min="73" max="73" width="7.140625" style="21" customWidth="1"/>
    <col min="74" max="74" width="11.5703125" style="21" customWidth="1"/>
    <col min="75" max="75" width="7" style="21" customWidth="1"/>
    <col min="76" max="76" width="7.140625" style="21" customWidth="1"/>
    <col min="77" max="77" width="11.5703125" style="21" customWidth="1"/>
    <col min="78" max="78" width="7" style="21" customWidth="1"/>
    <col min="79" max="79" width="7.140625" style="21" customWidth="1"/>
    <col min="80" max="80" width="7.42578125" style="21" customWidth="1"/>
    <col min="81" max="81" width="7" style="21" customWidth="1"/>
    <col min="82" max="82" width="7.140625" style="21" customWidth="1"/>
    <col min="83" max="83" width="7.42578125" style="21" customWidth="1"/>
    <col min="84" max="84" width="7" style="21" customWidth="1"/>
    <col min="85" max="85" width="7.140625" style="21" customWidth="1"/>
    <col min="86" max="86" width="7.42578125" style="21" customWidth="1"/>
    <col min="87" max="87" width="7" style="21" customWidth="1"/>
    <col min="88" max="88" width="7.140625" style="21" customWidth="1"/>
    <col min="89" max="89" width="8.28515625" style="21" customWidth="1"/>
    <col min="90" max="90" width="8.85546875" style="21" customWidth="1"/>
    <col min="91" max="91" width="10" style="21" customWidth="1"/>
    <col min="92" max="92" width="6.28515625" style="21" customWidth="1"/>
    <col min="93" max="93" width="8.140625" style="21" customWidth="1"/>
    <col min="94" max="94" width="7.7109375" style="21" customWidth="1"/>
    <col min="95" max="95" width="25.28515625" style="21" customWidth="1"/>
    <col min="96" max="96" width="32.85546875" style="21" customWidth="1"/>
    <col min="97" max="97" width="7" style="21" bestFit="1" customWidth="1"/>
    <col min="98" max="98" width="4.5703125" style="21" customWidth="1"/>
    <col min="99" max="99" width="10.85546875" style="21" customWidth="1"/>
    <col min="100" max="100" width="12.85546875" style="116" bestFit="1" customWidth="1"/>
    <col min="101" max="101" width="8" style="21" customWidth="1"/>
    <col min="102" max="102" width="20.7109375" style="21" customWidth="1"/>
    <col min="103" max="103" width="7.85546875" style="21" customWidth="1"/>
    <col min="104" max="104" width="14.140625" style="21" customWidth="1"/>
    <col min="105" max="105" width="26.28515625" style="21" customWidth="1"/>
    <col min="106" max="106" width="7.7109375" style="21" customWidth="1"/>
    <col min="107" max="107" width="8.7109375" style="21" customWidth="1"/>
    <col min="108" max="108" width="13.140625" style="21" customWidth="1"/>
    <col min="109" max="109" width="8.85546875" style="21" customWidth="1"/>
    <col min="110" max="110" width="9.85546875" style="21" customWidth="1"/>
    <col min="111" max="111" width="27.42578125" style="21" customWidth="1"/>
    <col min="112" max="112" width="11.28515625" style="21" customWidth="1"/>
    <col min="113" max="113" width="9.5703125" style="21" customWidth="1"/>
    <col min="114" max="115" width="5.140625" style="21" customWidth="1"/>
    <col min="116" max="116" width="28.5703125" style="25" customWidth="1"/>
    <col min="117" max="117" width="6.42578125" style="21" customWidth="1"/>
    <col min="118" max="118" width="5.7109375" style="21" customWidth="1"/>
    <col min="119" max="119" width="24.28515625" style="21" customWidth="1"/>
    <col min="120" max="120" width="40.5703125" style="21" customWidth="1"/>
    <col min="121" max="121" width="117.28515625" style="21" customWidth="1"/>
    <col min="122" max="122" width="255.7109375" style="21" customWidth="1"/>
    <col min="123" max="123" width="6.140625" style="21" customWidth="1"/>
    <col min="124" max="124" width="10.85546875" style="21" customWidth="1"/>
    <col min="125" max="142" width="9.140625" style="21" customWidth="1"/>
    <col min="143" max="16384" width="9.140625" style="21"/>
  </cols>
  <sheetData>
    <row r="1" spans="1:122" s="22" customFormat="1" ht="15.75" x14ac:dyDescent="0.25">
      <c r="A1" s="415"/>
      <c r="B1" s="416"/>
      <c r="C1" s="33" t="s">
        <v>118</v>
      </c>
      <c r="D1" s="33" t="s">
        <v>119</v>
      </c>
      <c r="E1" s="33" t="s">
        <v>0</v>
      </c>
      <c r="F1" s="34" t="s">
        <v>1030</v>
      </c>
      <c r="G1" s="34" t="s">
        <v>105</v>
      </c>
      <c r="H1" s="33" t="s">
        <v>104</v>
      </c>
      <c r="I1" s="109">
        <f>IF(COUNT(I2:I401)=0,"+J",SUM(I2:I401)/COUNT(I2:I401))</f>
        <v>18</v>
      </c>
      <c r="J1" s="34" t="s">
        <v>1</v>
      </c>
      <c r="K1" s="34" t="s">
        <v>2</v>
      </c>
      <c r="L1" s="33" t="s">
        <v>30</v>
      </c>
      <c r="M1" s="35" t="s">
        <v>3</v>
      </c>
      <c r="N1" s="36" t="s">
        <v>22</v>
      </c>
      <c r="O1" s="36" t="s">
        <v>89</v>
      </c>
      <c r="P1" s="37" t="s">
        <v>28</v>
      </c>
      <c r="Q1" s="38" t="s">
        <v>36</v>
      </c>
      <c r="R1" s="39" t="s">
        <v>4</v>
      </c>
      <c r="S1" s="34" t="s">
        <v>8</v>
      </c>
      <c r="T1" s="35" t="s">
        <v>86</v>
      </c>
      <c r="U1" s="40" t="s">
        <v>23</v>
      </c>
      <c r="V1" s="55" t="s">
        <v>78</v>
      </c>
      <c r="W1" s="55" t="s">
        <v>79</v>
      </c>
      <c r="X1" s="41" t="s">
        <v>85</v>
      </c>
      <c r="Y1" s="41" t="s">
        <v>90</v>
      </c>
      <c r="Z1" s="42" t="s">
        <v>5</v>
      </c>
      <c r="AA1" s="113">
        <f>IF(COUNT(AA2:AA401)=0,"+J",SUM(AA2:AA401)/COUNT(AA2:AA401))</f>
        <v>38.5</v>
      </c>
      <c r="AB1" s="34" t="s">
        <v>24</v>
      </c>
      <c r="AC1" s="33" t="s">
        <v>6</v>
      </c>
      <c r="AD1" s="100" t="s">
        <v>29</v>
      </c>
      <c r="AE1" s="42" t="s">
        <v>76</v>
      </c>
      <c r="AF1" s="99" t="s">
        <v>7</v>
      </c>
      <c r="AG1" s="46" t="s">
        <v>419</v>
      </c>
      <c r="AH1" s="46" t="s">
        <v>122</v>
      </c>
      <c r="AI1" s="112">
        <v>2018</v>
      </c>
      <c r="AJ1" s="110" t="s">
        <v>1024</v>
      </c>
      <c r="AK1" s="94" t="s">
        <v>1015</v>
      </c>
      <c r="AL1" s="46" t="s">
        <v>1025</v>
      </c>
      <c r="AM1" s="54" t="s">
        <v>164</v>
      </c>
      <c r="AN1" s="54" t="s">
        <v>165</v>
      </c>
      <c r="AO1" s="47" t="s">
        <v>145</v>
      </c>
      <c r="AP1" s="54" t="s">
        <v>163</v>
      </c>
      <c r="AQ1" s="47" t="s">
        <v>146</v>
      </c>
      <c r="AR1" s="48" t="s">
        <v>160</v>
      </c>
      <c r="AS1" s="54" t="s">
        <v>162</v>
      </c>
      <c r="AT1" s="47" t="s">
        <v>147</v>
      </c>
      <c r="AU1" s="48" t="s">
        <v>158</v>
      </c>
      <c r="AV1" s="54" t="s">
        <v>161</v>
      </c>
      <c r="AW1" s="47" t="s">
        <v>148</v>
      </c>
      <c r="AX1" s="48" t="s">
        <v>159</v>
      </c>
      <c r="AY1" s="34" t="s">
        <v>200</v>
      </c>
      <c r="AZ1" s="43" t="s">
        <v>120</v>
      </c>
      <c r="BA1" s="44" t="s">
        <v>121</v>
      </c>
      <c r="BB1" s="43" t="s">
        <v>123</v>
      </c>
      <c r="BC1" s="49" t="s">
        <v>1047</v>
      </c>
      <c r="BD1" s="49" t="s">
        <v>1048</v>
      </c>
      <c r="BE1" s="50" t="s">
        <v>124</v>
      </c>
      <c r="BF1" s="50" t="s">
        <v>125</v>
      </c>
      <c r="BG1" s="50" t="s">
        <v>126</v>
      </c>
      <c r="BH1" s="45" t="s">
        <v>189</v>
      </c>
      <c r="BI1" s="45" t="s">
        <v>190</v>
      </c>
      <c r="BJ1" s="43" t="s">
        <v>127</v>
      </c>
      <c r="BK1" s="45" t="s">
        <v>149</v>
      </c>
      <c r="BL1" s="46" t="s">
        <v>166</v>
      </c>
      <c r="BM1" s="43" t="s">
        <v>128</v>
      </c>
      <c r="BN1" s="45" t="s">
        <v>150</v>
      </c>
      <c r="BO1" s="46" t="s">
        <v>167</v>
      </c>
      <c r="BP1" s="43" t="s">
        <v>129</v>
      </c>
      <c r="BQ1" s="45" t="s">
        <v>151</v>
      </c>
      <c r="BR1" s="46" t="s">
        <v>168</v>
      </c>
      <c r="BS1" s="43" t="s">
        <v>130</v>
      </c>
      <c r="BT1" s="45" t="s">
        <v>152</v>
      </c>
      <c r="BU1" s="46" t="s">
        <v>169</v>
      </c>
      <c r="BV1" s="43" t="s">
        <v>131</v>
      </c>
      <c r="BW1" s="45" t="s">
        <v>153</v>
      </c>
      <c r="BX1" s="46" t="s">
        <v>170</v>
      </c>
      <c r="BY1" s="43" t="s">
        <v>132</v>
      </c>
      <c r="BZ1" s="45" t="s">
        <v>154</v>
      </c>
      <c r="CA1" s="46" t="s">
        <v>171</v>
      </c>
      <c r="CB1" s="43" t="s">
        <v>133</v>
      </c>
      <c r="CC1" s="45" t="s">
        <v>155</v>
      </c>
      <c r="CD1" s="46" t="s">
        <v>172</v>
      </c>
      <c r="CE1" s="43" t="s">
        <v>134</v>
      </c>
      <c r="CF1" s="45" t="s">
        <v>156</v>
      </c>
      <c r="CG1" s="46" t="s">
        <v>1014</v>
      </c>
      <c r="CH1" s="43" t="s">
        <v>135</v>
      </c>
      <c r="CI1" s="45" t="s">
        <v>157</v>
      </c>
      <c r="CJ1" s="46" t="s">
        <v>1013</v>
      </c>
      <c r="CK1" s="51" t="s">
        <v>211</v>
      </c>
      <c r="CL1" s="51" t="s">
        <v>212</v>
      </c>
      <c r="CM1" s="51" t="s">
        <v>213</v>
      </c>
      <c r="CN1" s="51" t="s">
        <v>215</v>
      </c>
      <c r="CO1" s="32" t="s">
        <v>243</v>
      </c>
      <c r="CP1" s="32" t="s">
        <v>214</v>
      </c>
      <c r="CQ1" s="32" t="s">
        <v>280</v>
      </c>
      <c r="CR1" s="33" t="s">
        <v>241</v>
      </c>
      <c r="CS1" s="33" t="s">
        <v>309</v>
      </c>
      <c r="CT1" s="39" t="s">
        <v>242</v>
      </c>
      <c r="CU1" s="34" t="s">
        <v>244</v>
      </c>
      <c r="CV1" s="115" t="s">
        <v>1036</v>
      </c>
      <c r="CW1" s="34" t="s">
        <v>272</v>
      </c>
      <c r="CX1" s="34" t="s">
        <v>273</v>
      </c>
      <c r="CY1" s="42" t="s">
        <v>99</v>
      </c>
      <c r="CZ1" s="34" t="s">
        <v>283</v>
      </c>
      <c r="DA1" s="34" t="s">
        <v>313</v>
      </c>
      <c r="DB1" s="52" t="s">
        <v>270</v>
      </c>
      <c r="DC1" s="53" t="s">
        <v>275</v>
      </c>
      <c r="DD1" s="53" t="s">
        <v>234</v>
      </c>
      <c r="DE1" s="52" t="s">
        <v>320</v>
      </c>
      <c r="DF1" s="52" t="s">
        <v>271</v>
      </c>
      <c r="DG1" s="53" t="s">
        <v>297</v>
      </c>
      <c r="DH1" s="52" t="s">
        <v>276</v>
      </c>
      <c r="DI1" s="52" t="s">
        <v>277</v>
      </c>
      <c r="DJ1" s="53" t="s">
        <v>278</v>
      </c>
      <c r="DK1" s="53" t="s">
        <v>279</v>
      </c>
      <c r="DL1" s="33" t="s">
        <v>280</v>
      </c>
      <c r="DM1" s="107" t="s">
        <v>417</v>
      </c>
      <c r="DN1" s="33" t="s">
        <v>36</v>
      </c>
      <c r="DO1" s="118" t="s">
        <v>118</v>
      </c>
      <c r="DP1" s="117" t="s">
        <v>123</v>
      </c>
      <c r="DQ1" s="117" t="s">
        <v>1031</v>
      </c>
      <c r="DR1" s="117" t="s">
        <v>1032</v>
      </c>
    </row>
    <row r="2" spans="1:122" x14ac:dyDescent="0.25">
      <c r="A2" s="98" t="str">
        <f>CONCATENATE(C2," ",D2," ",K2," ",J2)</f>
        <v>ALBA Joel APRIL Santé Individuelle</v>
      </c>
      <c r="B2" s="98"/>
      <c r="C2" s="97" t="s">
        <v>1012</v>
      </c>
      <c r="D2" s="93" t="s">
        <v>1040</v>
      </c>
      <c r="E2" s="71">
        <v>43101</v>
      </c>
      <c r="F2" s="73" t="s">
        <v>443</v>
      </c>
      <c r="G2" s="103" t="s">
        <v>193</v>
      </c>
      <c r="H2" s="71"/>
      <c r="I2" s="105" t="str">
        <f t="shared" ref="I2:I65" si="0">IF(G2="Annulation","",IF(H2=0,"",E2-H2))</f>
        <v/>
      </c>
      <c r="J2" s="104" t="s">
        <v>17</v>
      </c>
      <c r="K2" s="63" t="s">
        <v>25</v>
      </c>
      <c r="L2" s="72" t="s">
        <v>454</v>
      </c>
      <c r="M2" s="74">
        <v>160.16999999999999</v>
      </c>
      <c r="N2" s="75">
        <v>160.16999999999999</v>
      </c>
      <c r="O2" s="75"/>
      <c r="P2" s="121" t="s">
        <v>36</v>
      </c>
      <c r="Q2" s="76" t="str">
        <f t="shared" ref="Q2:Q65" si="1">IF(COUNT(AD2)=0,"",AD2)</f>
        <v/>
      </c>
      <c r="R2" s="77">
        <f t="shared" ref="R2:R65" si="2">SUM(M2*12)</f>
        <v>1922.04</v>
      </c>
      <c r="S2" s="63" t="s">
        <v>16</v>
      </c>
      <c r="T2" s="78">
        <f t="shared" ref="T2:T11" si="3">IF(G2="Annulation","",IF(assurance="ALPTIS",25,IF(assurance="APRIL",25,IF(assurance="ASAF",17.5,IF(assurance="NEOLIANE",25,IF(assurance="NEOLIANE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25</v>
      </c>
      <c r="U2" s="79">
        <f>IF(M2=0,0,IF(G2="Annulation","",IF(assurance="ALPTIS",M2*12*T2/100*'[1]Complet Data'!$K$4,IF(assurance="APRIL",M2*12*T2/100*'[1]Complet Data'!$F$4,IF(assurance="ASAF",M2*12*T2/100*'[1]Complet Data'!$I$4,IF(assurance="NEOLIANE",('[1]Complet Data'!$G$5+M2*12*'[1]Complet Data'!$G$4)*T2/100,IF(assurance="NEOLIANE Prev",('[1]Complet Data'!$H$5+M2*12*'[1]Complet Data'!$H$4)*T2/100,IF(assurance="SWISSLIFE",M2*12*T2/100*'[1]Complet Data'!$J$4,IF(assurance="AVIVA",M2*12*T2/100*'[1]Complet Data'!$L$4,IF(assurance="CIPRES",M2*12*T2/100*'[1]Complet Data'!$M$4,IF(assurance="CEGEMA",M2*12*T2/100*'[1]Complet Data'!$N$4,IF(assurance=0,0))))))))))))</f>
        <v>52.856099999999998</v>
      </c>
      <c r="V2" s="91">
        <f t="shared" ref="V2:V65" si="4">IF(M2="","",IF(G2="Annulation","",IF(typecomm="Précompte",SUM((M2-O2)*T2/100*12)+O2*12*0.15,IF(typecomm="Précompte 1",SUM((M2-O2)*T2/100*12)+O2*12*0.15,IF(typecomm="Linéaire",0,IF(typecomm=0,0))))))</f>
        <v>480.51</v>
      </c>
      <c r="W2" s="91">
        <f t="shared" ref="W2:W65" si="5">IF(M2="","",IF(G2="Annulation","",IF(typecomm="Linéaire",SUM((M2-O2)*T2/100)+O2*0.15,IF(typecomm="Précompte 1",0,IF(typecomm="Précompte",0,IF(typecomm=0,0))))))</f>
        <v>0</v>
      </c>
      <c r="X2" s="92">
        <f t="shared" ref="X2:X65" si="6">IF(G2="Annulation",0,IF(typecomm="Linéaire",0,IF(typecomm="Précompte 1",V2-U2,IF(mens=0,0,IF(typecomm="Précompte",V2-U2,IF(typecomm=0,0))))))</f>
        <v>427.65390000000002</v>
      </c>
      <c r="Y2" s="108">
        <f t="shared" ref="Y2:Y65" si="7">IF(G2="Annulation",0,IF(M2="",0,IF(typecomm="Linéaire",SUM(W2-U2/12),IF(typecomm="Précompte 1",0,IF(typecomm="Précompte",0,IF(typecomm=0,0))))))</f>
        <v>0</v>
      </c>
      <c r="Z2" s="106">
        <v>43101</v>
      </c>
      <c r="AA2" s="105">
        <f t="shared" ref="AA2:AA65" si="8">IF(Z2="","",IF(G2="Annulation","",IF(E2="",0,Z2-E2)))</f>
        <v>0</v>
      </c>
      <c r="AB2" s="63" t="s">
        <v>12</v>
      </c>
      <c r="AC2" s="72"/>
      <c r="AD2" s="101" t="s">
        <v>1023</v>
      </c>
      <c r="AE2" s="80" t="str">
        <f t="shared" ref="AE2:AE7" si="9">IF(Z2=43466,43404,"")</f>
        <v/>
      </c>
      <c r="AF2" s="72"/>
      <c r="AG2" s="70">
        <f t="shared" ref="AG2:AG65" si="10">(IF(COUNT(Z2)=0,"",IF(G2="Annulation","",IF(K2="SWISSLIFE",Z2+365,IF(K2="AVIVA",Z2+365,IF(K2="NEOLIANE Prev",Z2+365,IF(Z2&lt;42370,42370,IF(Z2&lt;42736,42736,IF(Z2&lt;43101,43101,IF(Z2&lt;43466,43466,IF(Z2&lt;43831,43831,IF(Z2&lt;44197,44197,IF(Z2&lt;44562,44562,IF(Z2&lt;44927,44927))))))))))))))</f>
        <v>43466</v>
      </c>
      <c r="AH2" s="81">
        <f t="shared" ref="AH2:AH65" ca="1" si="11">(IF(COUNT(Z2)=0,"",IF(G2="Annulation","",IF(Z2&gt;0,(Z2-TODAY())/(-365),0))))</f>
        <v>0.43287671232876712</v>
      </c>
      <c r="AI2" s="111">
        <f t="shared" ref="AI2:AI65" ca="1" si="12">(IF(COUNT(Z2)=0,"",IF(G2="Annulation","",IF(K2="SWISSLIFE",Z2+365+IF(Z2&gt;TODAY(),0,365*(DATEDIF(Z2,TODAY(),"Y"))),IF(K2="AVIVA",Z2+365+IF(Z2&gt;TODAY(),0,365*(DATEDIF(Z2,TODAY(),"Y"))),IF(K2="NEOLIANE Prev",Z2+365+IF(Z2&gt;TODAY(),0,365*(DATEDIF(Z2,TODAY(),"Y"))),IF(Z2&lt;=43252,43466,43831))))+365*(année-2018)+IF(année&gt;=2020,1)+IF(((IF(K2="SWISSLIFE",Z2+365+IF(Z2&gt;TODAY(),0,365*(DATEDIF(Z2,TODAY(),"Y"))),IF(K2="AVIVA",Z2+365+IF(Z2&gt;TODAY(),0,365*(DATEDIF(Z2,TODAY(),"Y"))),IF(K2="NEOLIANE Prev",Z2+365+IF(Z2&gt;TODAY(),0,365*(DATEDIF(Z2,TODAY(),"Y"))),IF(Z2&lt;=43252,43466,43831))))+365*(année-2018)+IF(année&gt;=2020,1))-62)&lt;TODAY(),365))))</f>
        <v>43466</v>
      </c>
      <c r="AJ2" s="89">
        <f t="shared" ref="AJ2:AJ65" ca="1" si="13">IF(G2="Annulation","",IF(Z2="","",AI2-62))</f>
        <v>43404</v>
      </c>
      <c r="AK2" s="89">
        <f t="shared" ref="AK2:AK65" ca="1" si="14">IF(G2="Annulation","",IF(Z2="","",AI2-92))</f>
        <v>43374</v>
      </c>
      <c r="AL2" s="81">
        <f t="shared" ref="AL2:AL65" ca="1" si="15">(IF(COUNT(Z2)=0,"",IF(G2="Annulation","",IF(Z2&gt;0,(Z2-AI2)/(-365),0))))</f>
        <v>1</v>
      </c>
      <c r="AM2" s="74">
        <f t="shared" ref="AM2:AM65" si="16">IF(G2="Annulation","",IF(Z2&lt;42736,M2,0))</f>
        <v>0</v>
      </c>
      <c r="AN2" s="74">
        <f t="shared" ref="AN2:AN65" si="17">IF(G2="Annulation","",IF(Z2&gt;=42736,IF(Z2&lt;43101,M2,0),0))</f>
        <v>0</v>
      </c>
      <c r="AO2" s="82">
        <f t="shared" ref="AO2:AO65" si="18">IF(G2="Annulation","",IF(AM2&gt;0,IF(AM2&gt;0,(AM2-AN2)/AM2*(-1),),0))</f>
        <v>0</v>
      </c>
      <c r="AP2" s="74">
        <v>165.77</v>
      </c>
      <c r="AQ2" s="82">
        <f t="shared" ref="AQ2:AQ65" si="19">IF(G2="Annulation","",IF(AN2&gt;0,(AN2-AP2)/AN2*(-1),))</f>
        <v>0</v>
      </c>
      <c r="AR2" s="83">
        <f t="shared" ref="AR2:AR65" si="20">IF(G2="Annulation","",IF(AND(AM2&lt;=0,AN2&lt;=0,AO2&lt;=0),0,IF(AND(AM2&lt;=0,AN2&lt;=0,AO2&gt;0),(AP2-AO2)/AO2,0+IF(AND(AM2&lt;=0,AN2&gt;0,AO2&lt;=0),(AP2-AN2)/AN2,0+IF(AND(AM2&gt;0,AN2&lt;=0,AO2&lt;=0),(AP2-AM2)/AM2,0+IF(AND(AM2&lt;=0,AN2&gt;0,AO2&gt;0),(AP2-AN2)/AN2,0+IF(AND(AM2&gt;0,AN2&lt;=0,AO2&gt;0),(AP2-AM2)/AM2,0+IF(AND(AM2&lt;=0,AN2&gt;0,AO2&gt;0),(AP2-AN2)/AN2,0+IF(AND(AM2&gt;0,AN2&gt;0,AO2&lt;=0),(AP2-AM2)/AM2,0+IF(AND(AM2&gt;0,AN2&gt;0,AO2&gt;0),(AP2-AM2)/AM2,0))))))))))</f>
        <v>0</v>
      </c>
      <c r="AS2" s="74">
        <f>IF(G2="Annulation","",IF(Z2&gt;=43466,IF(Z2&lt;43831,M2,0),0))</f>
        <v>0</v>
      </c>
      <c r="AT2" s="82">
        <f t="shared" ref="AT2:AT65" si="21">IF(G2="Annulation","",IF(AP2&gt;0,(AP2-AS2)/AP2*(-1),0))</f>
        <v>-1</v>
      </c>
      <c r="AU2" s="83">
        <f t="shared" ref="AU2:AU65" si="22">IF(G2="Annulation","",IF(AS2&gt;0,IF(AM2&gt;0,(AM2-AS2)/(-AM2),IF(AN2&gt;0,(AN2-AS2)/(-AN2),IF(AP2&gt;0,(AP2-AS2)/(-AP2),0))),0))</f>
        <v>0</v>
      </c>
      <c r="AV2" s="74">
        <f t="shared" ref="AV2:AV65" si="23">IF(G2="Annulation","",IF(Z2&gt;=43831,IF(Z2&lt;44197,M2,0),0))</f>
        <v>0</v>
      </c>
      <c r="AW2" s="82">
        <f t="shared" ref="AW2:AW65" si="24">IF(G2="Annulation","",IF(AS2&gt;0,(AS2-AV2)/AS2*(-1),0))</f>
        <v>0</v>
      </c>
      <c r="AX2" s="83">
        <f t="shared" ref="AX2:AX65" si="25">IF(G2="Annulation","",(IF(AM2&gt;0,(AM2-AV2)/(-AM2),IF(AN2&gt;0,(AN2-AV2)/(-AN2),IF(AP2&gt;0,(AP2-AV2)/(-AP2),IF(AS2&gt;0,(AS2-AV2)/(-AS2),0))))))</f>
        <v>-1</v>
      </c>
      <c r="AY2" s="63"/>
      <c r="AZ2" s="84">
        <v>670252200</v>
      </c>
      <c r="BA2" s="85">
        <v>33700</v>
      </c>
      <c r="BB2" s="95" t="s">
        <v>1039</v>
      </c>
      <c r="BC2" s="86">
        <v>666666666</v>
      </c>
      <c r="BD2" s="86">
        <v>666666666</v>
      </c>
      <c r="BE2" s="96" t="s">
        <v>1686</v>
      </c>
      <c r="BF2" s="69" t="s">
        <v>1687</v>
      </c>
      <c r="BG2" s="69" t="s">
        <v>1687</v>
      </c>
      <c r="BH2" s="63">
        <v>2</v>
      </c>
      <c r="BI2" s="68">
        <v>0</v>
      </c>
      <c r="BJ2" s="71">
        <v>17594</v>
      </c>
      <c r="BK2" s="87" t="s">
        <v>137</v>
      </c>
      <c r="BL2" s="64">
        <f t="shared" ref="BL2:BL65" ca="1" si="26">IF(DATEDIF(BJ2,TODAY(),"Y")=118,"",DATEDIF(BJ2,TODAY(),"Y"))</f>
        <v>70</v>
      </c>
      <c r="BM2" s="65">
        <v>20138</v>
      </c>
      <c r="BN2" s="66" t="s">
        <v>137</v>
      </c>
      <c r="BO2" s="67">
        <f t="shared" ref="BO2:BO65" ca="1" si="27">IF(DATEDIF(BM2,TODAY(),"Y")=118,"",DATEDIF(BM2,TODAY(),"Y"))</f>
        <v>63</v>
      </c>
      <c r="BP2" s="65"/>
      <c r="BQ2" s="66"/>
      <c r="BR2" s="67" t="str">
        <f t="shared" ref="BR2:BR65" ca="1" si="28">IF(DATEDIF(BP2,TODAY(),"Y")=118,"",DATEDIF(BP2,TODAY(),"Y"))</f>
        <v/>
      </c>
      <c r="BS2" s="65"/>
      <c r="BT2" s="66"/>
      <c r="BU2" s="67" t="str">
        <f t="shared" ref="BU2:BU65" ca="1" si="29">IF(DATEDIF(BS2,TODAY(),"Y")=118,"",DATEDIF(BS2,TODAY(),"Y"))</f>
        <v/>
      </c>
      <c r="BV2" s="65"/>
      <c r="BW2" s="66"/>
      <c r="BX2" s="67" t="str">
        <f t="shared" ref="BX2:BX65" ca="1" si="30">IF(DATEDIF(BV2,TODAY(),"Y")=118,"",DATEDIF(BV2,TODAY(),"Y"))</f>
        <v/>
      </c>
      <c r="BY2" s="65"/>
      <c r="BZ2" s="66"/>
      <c r="CA2" s="67" t="str">
        <f t="shared" ref="CA2:CA65" ca="1" si="31">IF(DATEDIF(BY2,TODAY(),"Y")=118,"",DATEDIF(BY2,TODAY(),"Y"))</f>
        <v/>
      </c>
      <c r="CB2" s="65"/>
      <c r="CC2" s="66"/>
      <c r="CD2" s="67" t="str">
        <f t="shared" ref="CD2:CD65" ca="1" si="32">IF(DATEDIF(CB2,TODAY(),"Y")=118,"",DATEDIF(CB2,TODAY(),"Y"))</f>
        <v/>
      </c>
      <c r="CE2" s="65"/>
      <c r="CF2" s="66"/>
      <c r="CG2" s="67" t="str">
        <f t="shared" ref="CG2:CG65" ca="1" si="33">IF(DATEDIF(CE2,TODAY(),"Y")=118,"",DATEDIF(CE2,TODAY(),"Y"))</f>
        <v/>
      </c>
      <c r="CH2" s="65"/>
      <c r="CI2" s="66"/>
      <c r="CJ2" s="67" t="str">
        <f t="shared" ref="CJ2:CJ65" ca="1" si="34">IF(DATEDIF(CH2,TODAY(),"Y")=118,"",DATEDIF(CH2,TODAY(),"Y"))</f>
        <v/>
      </c>
      <c r="CK2" s="57"/>
      <c r="CL2" s="59"/>
      <c r="CM2" s="59"/>
      <c r="CN2" s="59"/>
      <c r="CO2" s="59"/>
      <c r="CP2" s="59"/>
      <c r="CQ2" s="59"/>
      <c r="CR2" s="57"/>
      <c r="CS2" s="58"/>
      <c r="CT2" s="90" t="str">
        <f t="shared" ref="CT2:CT65" si="35">IF(J2="Prev. Pro",IF(BL2=118,"",BL2),"")</f>
        <v/>
      </c>
      <c r="CU2" s="59"/>
      <c r="CV2" s="60"/>
      <c r="CW2" s="59"/>
      <c r="CX2" s="59"/>
      <c r="CY2" s="59" t="str">
        <f t="shared" ref="CY2:CY65" si="36">IF(J2&lt;&gt;"Prev. Pro","",IF(AC2="","Non",IF(J2="Prev. Pro","Oui","Non")))</f>
        <v/>
      </c>
      <c r="CZ2" s="59"/>
      <c r="DA2" s="59"/>
      <c r="DB2" s="61"/>
      <c r="DC2" s="59"/>
      <c r="DD2" s="59"/>
      <c r="DE2" s="61"/>
      <c r="DF2" s="61"/>
      <c r="DG2" s="59"/>
      <c r="DH2" s="61"/>
      <c r="DI2" s="61"/>
      <c r="DJ2" s="59"/>
      <c r="DK2" s="59"/>
      <c r="DL2" s="62"/>
      <c r="DM2" s="56">
        <f t="shared" ref="DM2:DM65" si="37">Infoman</f>
        <v>0</v>
      </c>
      <c r="DN2" s="88" t="str">
        <f t="shared" ref="DN2:DN65" si="38">IF(C2=0,"",IF((IF(C2=0,"",IF(BJ2=0,"KO",IF(J2="Santé Individuelle",IF(COUNTBLANK(C2)+COUNTBLANK(K2)+COUNTBLANK(N2)+COUNTBLANK(L2)+COUNTBLANK(AZ2)+COUNTBLANK(BB2)+COUNTBLANK(BE2)+COUNTBLANK(BF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OK",IF(COUNTBLANK(L2)+COUNTBLANK(AZ2)+COUNTBLANK(BB2)+COUNTBLANK(BE2)+COUNTBLANK(J2)+COUNTBLANK(C2)+COUNTBLANK(K2)+COUNTBLANK(N2)+COUNTBLANK(Z2)+COUNTBLANK(BC2)+COUNTBLANK(BA2)+COUNTBLANK(BJ2)+COUNTBLANK(BK2)=4,"Mini",IF(COUNTBLANK(C2)+COUNTBLANK(K2)+COUNTBLANK(N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Mini","KO"))),IF(COUNTBLANK(L2)+COUNTBLANK(AZ2)+COUNTBLANK(BB2)+COUNTBLANK(BE2)+COUNTBLANK(J2)+COUNTBLANK(C2)+COUNTBLANK(K2)+COUNTBLANK(N2)+COUNTBLANK(Z2)+COUNTBLANK(BC2)+COUNTBLANK(BA2)+COUNTBLANK(BJ2)+COUNTBLANK(BK2)=0,"OK",IF(COUNTBLANK(J2)+COUNTBLANK(C2)+COUNTBLANK(K2)+COUNTBLANK(N2)+COUNTBLANK(Z2)+COUNTBLANK(BC2)+COUNTBLANK(BA2)+COUNTBLANK(BJ2)+COUNTBLANK(BK2)=0,"Mini","KO"))))))="OK",IF(G2="Pré 2018 OK","AJ",(IF(C2=0,"",IF(BJ2=0,"KO",IF(J2="Santé Individuelle",IF(COUNTBLANK(C2)+COUNTBLANK(K2)+COUNTBLANK(N2)+COUNTBLANK(L2)+COUNTBLANK(AZ2)+COUNTBLANK(BB2)+COUNTBLANK(BE2)+COUNTBLANK(BF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OK",IF(COUNTBLANK(L2)+COUNTBLANK(AZ2)+COUNTBLANK(BB2)+COUNTBLANK(BE2)+COUNTBLANK(J2)+COUNTBLANK(C2)+COUNTBLANK(K2)+COUNTBLANK(N2)+COUNTBLANK(Z2)+COUNTBLANK(BC2)+COUNTBLANK(BA2)+COUNTBLANK(BJ2)+COUNTBLANK(BK2)=4,"Mini",IF(COUNTBLANK(C2)+COUNTBLANK(K2)+COUNTBLANK(N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Mini","KO"))),IF(COUNTBLANK(L2)+COUNTBLANK(AZ2)+COUNTBLANK(BB2)+COUNTBLANK(BE2)+COUNTBLANK(J2)+COUNTBLANK(C2)+COUNTBLANK(K2)+COUNTBLANK(N2)+COUNTBLANK(Z2)+COUNTBLANK(BC2)+COUNTBLANK(BA2)+COUNTBLANK(BJ2)+COUNTBLANK(BK2)=0,"OK",IF(COUNTBLANK(J2)+COUNTBLANK(C2)+COUNTBLANK(K2)+COUNTBLANK(N2)+COUNTBLANK(Z2)+COUNTBLANK(BC2)+COUNTBLANK(BA2)+COUNTBLANK(BJ2)+COUNTBLANK(BK2)=0,"Mini","KO"))))))),(IF(C2=0,"",IF(BJ2=0,"KO",IF(J2="Santé Individuelle",IF(COUNTBLANK(C2)+COUNTBLANK(K2)+COUNTBLANK(N2)+COUNTBLANK(L2)+COUNTBLANK(AZ2)+COUNTBLANK(BB2)+COUNTBLANK(BE2)+COUNTBLANK(BF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OK",IF(COUNTBLANK(L2)+COUNTBLANK(AZ2)+COUNTBLANK(BB2)+COUNTBLANK(BE2)+COUNTBLANK(J2)+COUNTBLANK(C2)+COUNTBLANK(K2)+COUNTBLANK(N2)+COUNTBLANK(Z2)+COUNTBLANK(BC2)+COUNTBLANK(BA2)+COUNTBLANK(BJ2)+COUNTBLANK(BK2)=4,"Mini",IF(COUNTBLANK(C2)+COUNTBLANK(K2)+COUNTBLANK(N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Mini","KO"))),IF(COUNTBLANK(L2)+COUNTBLANK(AZ2)+COUNTBLANK(BB2)+COUNTBLANK(BE2)+COUNTBLANK(J2)+COUNTBLANK(C2)+COUNTBLANK(K2)+COUNTBLANK(N2)+COUNTBLANK(Z2)+COUNTBLANK(BC2)+COUNTBLANK(BA2)+COUNTBLANK(BJ2)+COUNTBLANK(BK2)=0,"OK",IF(COUNTBLANK(J2)+COUNTBLANK(C2)+COUNTBLANK(K2)+COUNTBLANK(N2)+COUNTBLANK(Z2)+COUNTBLANK(BC2)+COUNTBLANK(BA2)+COUNTBLANK(BJ2)+COUNTBLANK(BK2)=0,"Mini","KO"))))))))</f>
        <v>OK</v>
      </c>
      <c r="DO2" s="119" t="str">
        <f t="shared" ref="DO2:DO65" si="39">IF(C2="","",C2)</f>
        <v>ALBA</v>
      </c>
      <c r="DP2" s="119" t="str">
        <f t="shared" ref="DP2:DP65" si="40">IF(BB2="","",BB2)</f>
        <v>philippe-alba@orange.fr</v>
      </c>
      <c r="DQ2" s="122" t="str">
        <f t="shared" ref="DQ2:DQ65" si="41">IF(C2="","",IF(J2="Santé Individuelle",CONCATENATE((IF(BH2=1,CONCATENATE("Étude Mutuelles 2019 pour ",F2," ",C2),IF(BH2=2,CONCATENATE("Étude Mutuelles 2019 pour Monsieur et Madame ",C2)))),(IF(BI2=0," [ Mathieu CEDELLE - ASSURE DIRECT ]",IF(BI2=1," + 1 Enfant [ Mathieu CEDELLE - ASSURE DIRECT ]",IF(BI2&gt;1,CONCATENATE(" + ",BI2," Enfants [ Mathieu CEDELLE - ASSURE DIRECT ]")))))),IF(J2="Prev. Pro",CONCATENATE((IF(BH2=1,CONCATENATE("Étude Prévoyance Pro 2019 pour ",F2," ",C2),IF(BH2=2,CONCATENATE("Étude Prévoyance Pro 2019 pour Monsieur et Madame ",C2)))),(IF(BI2=0," [ Mathieu CEDELLE - ASSURE DIRECT ]",IF(BI2=1," + 1 Enfant [ Mathieu CEDELLE - ASSURE DIRECT ]",IF(BI2&gt;1,CONCATENATE(" + ",BI2," Enfants [ Mathieu CEDELLE - ASSURE DIRECT ]")))))),CONCATENATE((IF(BH2=1,CONCATENATE("Étude Assurances 2019 pour ",F2," ",C2),IF(BH2=2,CONCATENATE("Étude Assurances 2019 pour Monsieur et Madame ",C2)))),(IF(BI2=0," [ Mathieu CEDELLE - ASSURE DIRECT ]",IF(BI2=1," + 1 Enfant [ Mathieu CEDELLE - ASSURE DIRECT ]",IF(BI2&gt;1,CONCATENATE(" + ",BI2," Enfants [ Mathieu CEDELLE - ASSURE DIRECT ]")))))))))</f>
        <v>Étude Mutuelles 2019 pour Monsieur et Madame ALBA [ Mathieu CEDELLE - ASSURE DIRECT ]</v>
      </c>
      <c r="DR2" s="122" t="str">
        <f t="shared" ref="DR2:DR65" si="42">IF(M2="","",CONCATENATE("Bonjour ",F2," ",C2,",
Tout d'abord, constatant que vous êtes toujours client chez la mutuelle ",K2," (mutuelle que nous avions choisie ensemble), je tiens à vous remercier de votre fidélité. 
Ensuite, plutôt que de vous faire attendre votre futur échéancier, je tiens à vous informer que ",K2," a depuis peu annoncé ses augmentations pour janvier 2019. Dans votre cas, votre tarif passera à ",AS2,"€/mois. 
Sachant que nous avions initialement souscrit au tarif de ",M2,"€/mois cela fera une augmentation totale de ",ROUND(AU2*100,1)," % ce qui me semble bien trop élevé en si peu de temps. C'est donc pourquoi je prends les devants pour éviter de devoir changer dans la précipitation."))</f>
        <v>Bonjour Monsieur ALBA,
Tout d'abord, constatant que vous êtes toujours client chez la mutuelle APRIL (mutuelle que nous avions choisie ensemble), je tiens à vous remercier de votre fidélité. 
Ensuite, plutôt que de vous faire attendre votre futur échéancier, je tiens à vous informer que APRIL a depuis peu annoncé ses augmentations pour janvier 2019. Dans votre cas, votre tarif passera à 0€/mois. 
Sachant que nous avions initialement souscrit au tarif de 160,17€/mois cela fera une augmentation totale de 0 % ce qui me semble bien trop élevé en si peu de temps. C'est donc pourquoi je prends les devants pour éviter de devoir changer dans la précipitation.</v>
      </c>
    </row>
    <row r="3" spans="1:122" x14ac:dyDescent="0.25">
      <c r="A3" s="98" t="str">
        <f t="shared" ref="A3:A66" si="43">CONCATENATE(C3," ",D3," ",K3," ",J3)</f>
        <v>Aloulou Claude-Noelle APRIL Santé Individuelle</v>
      </c>
      <c r="B3" s="98"/>
      <c r="C3" s="97" t="s">
        <v>1022</v>
      </c>
      <c r="D3" s="93" t="s">
        <v>1037</v>
      </c>
      <c r="E3" s="71">
        <v>42439</v>
      </c>
      <c r="F3" s="73" t="s">
        <v>443</v>
      </c>
      <c r="G3" s="103" t="s">
        <v>191</v>
      </c>
      <c r="H3" s="71"/>
      <c r="I3" s="105" t="str">
        <f t="shared" si="0"/>
        <v/>
      </c>
      <c r="J3" s="104" t="s">
        <v>17</v>
      </c>
      <c r="K3" s="63" t="s">
        <v>25</v>
      </c>
      <c r="L3" s="72" t="s">
        <v>430</v>
      </c>
      <c r="M3" s="74">
        <v>154.41999999999999</v>
      </c>
      <c r="N3" s="75">
        <v>154.41999999999999</v>
      </c>
      <c r="O3" s="75"/>
      <c r="P3" s="121" t="s">
        <v>36</v>
      </c>
      <c r="Q3" s="76" t="str">
        <f t="shared" si="1"/>
        <v/>
      </c>
      <c r="R3" s="77">
        <f t="shared" si="2"/>
        <v>1853.04</v>
      </c>
      <c r="S3" s="63" t="s">
        <v>16</v>
      </c>
      <c r="T3" s="78">
        <f t="shared" si="3"/>
        <v>25</v>
      </c>
      <c r="U3" s="79">
        <f>IF(M3=0,0,IF(G3="Annulation","",IF(assurance="ALPTIS",M3*12*T3/100*'[1]Complet Data'!$K$4,IF(assurance="APRIL",M3*12*T3/100*'[1]Complet Data'!$F$4,IF(assurance="ASAF",M3*12*T3/100*'[1]Complet Data'!$I$4,IF(assurance="NEOLIANE",('[1]Complet Data'!$G$5+M3*12*'[1]Complet Data'!$G$4)*T3/100,IF(assurance="NEOLIANE Prev",('[1]Complet Data'!$H$5+M3*12*'[1]Complet Data'!$H$4)*T3/100,IF(assurance="SWISSLIFE",M3*12*T3/100*'[1]Complet Data'!$J$4,IF(assurance="AVIVA",M3*12*T3/100*'[1]Complet Data'!$L$4,IF(assurance="CIPRES",M3*12*T3/100*'[1]Complet Data'!$M$4,IF(assurance="CEGEMA",M3*12*T3/100*'[1]Complet Data'!$N$4,IF(assurance=0,0))))))))))))</f>
        <v>50.958599999999997</v>
      </c>
      <c r="V3" s="91">
        <f t="shared" si="4"/>
        <v>463.26</v>
      </c>
      <c r="W3" s="91">
        <f t="shared" si="5"/>
        <v>0</v>
      </c>
      <c r="X3" s="92">
        <f t="shared" si="6"/>
        <v>412.3014</v>
      </c>
      <c r="Y3" s="108">
        <f t="shared" si="7"/>
        <v>0</v>
      </c>
      <c r="Z3" s="106">
        <v>42439</v>
      </c>
      <c r="AA3" s="105">
        <f t="shared" si="8"/>
        <v>0</v>
      </c>
      <c r="AB3" s="63" t="s">
        <v>12</v>
      </c>
      <c r="AC3" s="72"/>
      <c r="AD3" s="101" t="s">
        <v>1023</v>
      </c>
      <c r="AE3" s="80" t="str">
        <f t="shared" si="9"/>
        <v/>
      </c>
      <c r="AF3" s="72"/>
      <c r="AG3" s="70">
        <f t="shared" si="10"/>
        <v>42736</v>
      </c>
      <c r="AH3" s="81">
        <f t="shared" ca="1" si="11"/>
        <v>2.2465753424657535</v>
      </c>
      <c r="AI3" s="111">
        <f t="shared" ca="1" si="12"/>
        <v>43466</v>
      </c>
      <c r="AJ3" s="89">
        <f t="shared" ca="1" si="13"/>
        <v>43404</v>
      </c>
      <c r="AK3" s="89">
        <f t="shared" ca="1" si="14"/>
        <v>43374</v>
      </c>
      <c r="AL3" s="81">
        <f t="shared" ca="1" si="15"/>
        <v>2.8136986301369862</v>
      </c>
      <c r="AM3" s="74">
        <f t="shared" si="16"/>
        <v>154.41999999999999</v>
      </c>
      <c r="AN3" s="74">
        <f t="shared" si="17"/>
        <v>0</v>
      </c>
      <c r="AO3" s="82">
        <f t="shared" si="18"/>
        <v>-1</v>
      </c>
      <c r="AP3" s="74">
        <v>135.11000000000001</v>
      </c>
      <c r="AQ3" s="82">
        <f t="shared" si="19"/>
        <v>0</v>
      </c>
      <c r="AR3" s="83">
        <f t="shared" si="20"/>
        <v>-0.12504856883823323</v>
      </c>
      <c r="AS3" s="74">
        <v>152.87</v>
      </c>
      <c r="AT3" s="82">
        <f t="shared" si="21"/>
        <v>0.13144844941159048</v>
      </c>
      <c r="AU3" s="83">
        <f t="shared" si="22"/>
        <v>-1.0037559901567045E-2</v>
      </c>
      <c r="AV3" s="74">
        <f t="shared" si="23"/>
        <v>0</v>
      </c>
      <c r="AW3" s="82">
        <f t="shared" si="24"/>
        <v>-1</v>
      </c>
      <c r="AX3" s="83">
        <f t="shared" si="25"/>
        <v>-1</v>
      </c>
      <c r="AY3" s="63"/>
      <c r="AZ3" s="84">
        <v>662084500</v>
      </c>
      <c r="BA3" s="85">
        <v>73000</v>
      </c>
      <c r="BB3" s="95" t="s">
        <v>431</v>
      </c>
      <c r="BC3" s="86">
        <v>666666666</v>
      </c>
      <c r="BD3" s="86">
        <v>666666666</v>
      </c>
      <c r="BE3" s="96" t="s">
        <v>1686</v>
      </c>
      <c r="BF3" s="69" t="s">
        <v>1687</v>
      </c>
      <c r="BG3" s="69" t="s">
        <v>1687</v>
      </c>
      <c r="BH3" s="63">
        <v>2</v>
      </c>
      <c r="BI3" s="68">
        <v>0</v>
      </c>
      <c r="BJ3" s="71">
        <v>17899</v>
      </c>
      <c r="BK3" s="87" t="s">
        <v>137</v>
      </c>
      <c r="BL3" s="64">
        <f t="shared" ca="1" si="26"/>
        <v>69</v>
      </c>
      <c r="BM3" s="65">
        <v>20821</v>
      </c>
      <c r="BN3" s="66" t="s">
        <v>137</v>
      </c>
      <c r="BO3" s="67">
        <f t="shared" ca="1" si="27"/>
        <v>61</v>
      </c>
      <c r="BP3" s="65"/>
      <c r="BQ3" s="66"/>
      <c r="BR3" s="67" t="str">
        <f t="shared" ca="1" si="28"/>
        <v/>
      </c>
      <c r="BS3" s="65"/>
      <c r="BT3" s="66"/>
      <c r="BU3" s="67" t="str">
        <f t="shared" ca="1" si="29"/>
        <v/>
      </c>
      <c r="BV3" s="65"/>
      <c r="BW3" s="66"/>
      <c r="BX3" s="67" t="str">
        <f t="shared" ca="1" si="30"/>
        <v/>
      </c>
      <c r="BY3" s="65"/>
      <c r="BZ3" s="66"/>
      <c r="CA3" s="67" t="str">
        <f t="shared" ca="1" si="31"/>
        <v/>
      </c>
      <c r="CB3" s="65"/>
      <c r="CC3" s="66"/>
      <c r="CD3" s="67" t="str">
        <f t="shared" ca="1" si="32"/>
        <v/>
      </c>
      <c r="CE3" s="65"/>
      <c r="CF3" s="66"/>
      <c r="CG3" s="67" t="str">
        <f t="shared" ca="1" si="33"/>
        <v/>
      </c>
      <c r="CH3" s="65"/>
      <c r="CI3" s="66"/>
      <c r="CJ3" s="67" t="str">
        <f t="shared" ca="1" si="34"/>
        <v/>
      </c>
      <c r="CK3" s="57"/>
      <c r="CL3" s="59"/>
      <c r="CM3" s="59"/>
      <c r="CN3" s="59"/>
      <c r="CO3" s="59"/>
      <c r="CP3" s="59"/>
      <c r="CQ3" s="59"/>
      <c r="CR3" s="57"/>
      <c r="CS3" s="58"/>
      <c r="CT3" s="90" t="str">
        <f t="shared" si="35"/>
        <v/>
      </c>
      <c r="CU3" s="59"/>
      <c r="CV3" s="60"/>
      <c r="CW3" s="59"/>
      <c r="CX3" s="59"/>
      <c r="CY3" s="59" t="str">
        <f t="shared" si="36"/>
        <v/>
      </c>
      <c r="CZ3" s="59"/>
      <c r="DA3" s="59"/>
      <c r="DB3" s="61"/>
      <c r="DC3" s="59"/>
      <c r="DD3" s="59"/>
      <c r="DE3" s="61"/>
      <c r="DF3" s="61"/>
      <c r="DG3" s="59"/>
      <c r="DH3" s="61"/>
      <c r="DI3" s="61"/>
      <c r="DJ3" s="59"/>
      <c r="DK3" s="59"/>
      <c r="DL3" s="62"/>
      <c r="DM3" s="56">
        <f t="shared" si="37"/>
        <v>0</v>
      </c>
      <c r="DN3" s="88" t="str">
        <f t="shared" si="38"/>
        <v>AJ</v>
      </c>
      <c r="DO3" s="119" t="str">
        <f t="shared" si="39"/>
        <v>Aloulou</v>
      </c>
      <c r="DP3" s="119" t="str">
        <f t="shared" si="40"/>
        <v>fatghareb@yahoo.fr</v>
      </c>
      <c r="DQ3" s="122" t="str">
        <f t="shared" si="41"/>
        <v>Étude Mutuelles 2019 pour Monsieur et Madame Aloulou [ Mathieu CEDELLE - ASSURE DIRECT ]</v>
      </c>
      <c r="DR3" s="122" t="str">
        <f t="shared" si="42"/>
        <v>Bonjour Monsieur Aloulou,
Tout d'abord, constatant que vous êtes toujours client chez la mutuelle APRIL (mutuelle que nous avions choisie ensemble), je tiens à vous remercier de votre fidélité. 
Ensuite, plutôt que de vous faire attendre votre futur échéancier, je tiens à vous informer que APRIL a depuis peu annoncé ses augmentations pour janvier 2019. Dans votre cas, votre tarif passera à 152,87€/mois. 
Sachant que nous avions initialement souscrit au tarif de 154,42€/mois cela fera une augmentation totale de -1 % ce qui me semble bien trop élevé en si peu de temps. C'est donc pourquoi je prends les devants pour éviter de devoir changer dans la précipitation.</v>
      </c>
    </row>
    <row r="4" spans="1:122" x14ac:dyDescent="0.25">
      <c r="A4" s="98" t="str">
        <f t="shared" si="43"/>
        <v>ANDRE Marie-Christine ASAF Santé Individuelle</v>
      </c>
      <c r="B4" s="98"/>
      <c r="C4" s="97" t="s">
        <v>188</v>
      </c>
      <c r="D4" s="93" t="s">
        <v>1016</v>
      </c>
      <c r="E4" s="71">
        <v>42952</v>
      </c>
      <c r="F4" s="73" t="s">
        <v>443</v>
      </c>
      <c r="G4" s="103" t="s">
        <v>193</v>
      </c>
      <c r="H4" s="71"/>
      <c r="I4" s="105" t="str">
        <f t="shared" si="0"/>
        <v/>
      </c>
      <c r="J4" s="104" t="s">
        <v>17</v>
      </c>
      <c r="K4" s="63" t="s">
        <v>33</v>
      </c>
      <c r="L4" s="72" t="s">
        <v>437</v>
      </c>
      <c r="M4" s="74">
        <v>98.87</v>
      </c>
      <c r="N4" s="75">
        <v>98.87</v>
      </c>
      <c r="O4" s="75"/>
      <c r="P4" s="121" t="s">
        <v>36</v>
      </c>
      <c r="Q4" s="76" t="str">
        <f t="shared" si="1"/>
        <v/>
      </c>
      <c r="R4" s="77">
        <f t="shared" si="2"/>
        <v>1186.44</v>
      </c>
      <c r="S4" s="63" t="s">
        <v>16</v>
      </c>
      <c r="T4" s="78">
        <f t="shared" si="3"/>
        <v>17.5</v>
      </c>
      <c r="U4" s="79">
        <f>IF(M4=0,0,IF(G4="Annulation","",IF(assurance="ALPTIS",M4*12*T4/100*'[1]Complet Data'!$K$4,IF(assurance="APRIL",M4*12*T4/100*'[1]Complet Data'!$F$4,IF(assurance="ASAF",M4*12*T4/100*'[1]Complet Data'!$I$4,IF(assurance="NEOLIANE",('[1]Complet Data'!$G$5+M4*12*'[1]Complet Data'!$G$4)*T4/100,IF(assurance="NEOLIANE Prev",('[1]Complet Data'!$H$5+M4*12*'[1]Complet Data'!$H$4)*T4/100,IF(assurance="SWISSLIFE",M4*12*T4/100*'[1]Complet Data'!$J$4,IF(assurance="AVIVA",M4*12*T4/100*'[1]Complet Data'!$L$4,IF(assurance="CIPRES",M4*12*T4/100*'[1]Complet Data'!$M$4,IF(assurance="CEGEMA",M4*12*T4/100*'[1]Complet Data'!$N$4,IF(assurance=0,0))))))))))))</f>
        <v>30.313541999999998</v>
      </c>
      <c r="V4" s="91">
        <f t="shared" si="4"/>
        <v>207.62700000000001</v>
      </c>
      <c r="W4" s="91">
        <f t="shared" si="5"/>
        <v>0</v>
      </c>
      <c r="X4" s="92">
        <f t="shared" si="6"/>
        <v>177.31345800000003</v>
      </c>
      <c r="Y4" s="108">
        <f t="shared" si="7"/>
        <v>0</v>
      </c>
      <c r="Z4" s="106">
        <v>43093</v>
      </c>
      <c r="AA4" s="105">
        <f t="shared" si="8"/>
        <v>141</v>
      </c>
      <c r="AB4" s="63" t="s">
        <v>12</v>
      </c>
      <c r="AC4" s="72"/>
      <c r="AD4" s="101" t="s">
        <v>1023</v>
      </c>
      <c r="AE4" s="80" t="str">
        <f t="shared" si="9"/>
        <v/>
      </c>
      <c r="AF4" s="72"/>
      <c r="AG4" s="70">
        <f t="shared" si="10"/>
        <v>43101</v>
      </c>
      <c r="AH4" s="81">
        <f t="shared" ca="1" si="11"/>
        <v>0.45479452054794522</v>
      </c>
      <c r="AI4" s="111">
        <f t="shared" ca="1" si="12"/>
        <v>43466</v>
      </c>
      <c r="AJ4" s="89">
        <f t="shared" ca="1" si="13"/>
        <v>43404</v>
      </c>
      <c r="AK4" s="89">
        <f t="shared" ca="1" si="14"/>
        <v>43374</v>
      </c>
      <c r="AL4" s="81">
        <f t="shared" ca="1" si="15"/>
        <v>1.021917808219178</v>
      </c>
      <c r="AM4" s="74">
        <f t="shared" si="16"/>
        <v>0</v>
      </c>
      <c r="AN4" s="74">
        <f t="shared" si="17"/>
        <v>98.87</v>
      </c>
      <c r="AO4" s="82">
        <f t="shared" si="18"/>
        <v>0</v>
      </c>
      <c r="AP4" s="74">
        <v>0</v>
      </c>
      <c r="AQ4" s="82">
        <f t="shared" si="19"/>
        <v>-1</v>
      </c>
      <c r="AR4" s="83">
        <f t="shared" si="20"/>
        <v>-1</v>
      </c>
      <c r="AS4" s="74">
        <v>0</v>
      </c>
      <c r="AT4" s="82">
        <f t="shared" si="21"/>
        <v>0</v>
      </c>
      <c r="AU4" s="83">
        <f t="shared" si="22"/>
        <v>0</v>
      </c>
      <c r="AV4" s="74">
        <f t="shared" si="23"/>
        <v>0</v>
      </c>
      <c r="AW4" s="82">
        <f t="shared" si="24"/>
        <v>0</v>
      </c>
      <c r="AX4" s="83">
        <f t="shared" si="25"/>
        <v>-1</v>
      </c>
      <c r="AY4" s="63"/>
      <c r="AZ4" s="84" t="s">
        <v>1045</v>
      </c>
      <c r="BA4" s="85">
        <v>35000</v>
      </c>
      <c r="BB4" s="95" t="s">
        <v>1046</v>
      </c>
      <c r="BC4" s="86">
        <v>666666666</v>
      </c>
      <c r="BD4" s="86"/>
      <c r="BE4" s="96" t="s">
        <v>1686</v>
      </c>
      <c r="BF4" s="69" t="s">
        <v>1687</v>
      </c>
      <c r="BG4" s="114"/>
      <c r="BH4" s="63">
        <v>1</v>
      </c>
      <c r="BI4" s="68">
        <v>2</v>
      </c>
      <c r="BJ4" s="71">
        <v>28668</v>
      </c>
      <c r="BK4" s="87" t="s">
        <v>139</v>
      </c>
      <c r="BL4" s="64">
        <f t="shared" ca="1" si="26"/>
        <v>39</v>
      </c>
      <c r="BM4" s="65"/>
      <c r="BN4" s="66"/>
      <c r="BO4" s="67" t="str">
        <f t="shared" ca="1" si="27"/>
        <v/>
      </c>
      <c r="BP4" s="65">
        <v>39488</v>
      </c>
      <c r="BQ4" s="66" t="s">
        <v>139</v>
      </c>
      <c r="BR4" s="67">
        <f t="shared" ca="1" si="28"/>
        <v>10</v>
      </c>
      <c r="BS4" s="65">
        <v>40778</v>
      </c>
      <c r="BT4" s="66" t="s">
        <v>139</v>
      </c>
      <c r="BU4" s="67">
        <f t="shared" ca="1" si="29"/>
        <v>6</v>
      </c>
      <c r="BV4" s="65"/>
      <c r="BW4" s="66"/>
      <c r="BX4" s="67" t="str">
        <f t="shared" ca="1" si="30"/>
        <v/>
      </c>
      <c r="BY4" s="65"/>
      <c r="BZ4" s="66"/>
      <c r="CA4" s="67" t="str">
        <f t="shared" ca="1" si="31"/>
        <v/>
      </c>
      <c r="CB4" s="65"/>
      <c r="CC4" s="66"/>
      <c r="CD4" s="67" t="str">
        <f t="shared" ca="1" si="32"/>
        <v/>
      </c>
      <c r="CE4" s="65"/>
      <c r="CF4" s="66"/>
      <c r="CG4" s="67" t="str">
        <f t="shared" ca="1" si="33"/>
        <v/>
      </c>
      <c r="CH4" s="65"/>
      <c r="CI4" s="66"/>
      <c r="CJ4" s="67" t="str">
        <f t="shared" ca="1" si="34"/>
        <v/>
      </c>
      <c r="CK4" s="57"/>
      <c r="CL4" s="59"/>
      <c r="CM4" s="59"/>
      <c r="CN4" s="59"/>
      <c r="CO4" s="59"/>
      <c r="CP4" s="59"/>
      <c r="CQ4" s="59"/>
      <c r="CR4" s="57"/>
      <c r="CS4" s="58"/>
      <c r="CT4" s="90" t="str">
        <f t="shared" si="35"/>
        <v/>
      </c>
      <c r="CU4" s="59"/>
      <c r="CV4" s="60"/>
      <c r="CW4" s="59"/>
      <c r="CX4" s="59"/>
      <c r="CY4" s="59" t="str">
        <f t="shared" si="36"/>
        <v/>
      </c>
      <c r="CZ4" s="59"/>
      <c r="DA4" s="59"/>
      <c r="DB4" s="61"/>
      <c r="DC4" s="59"/>
      <c r="DD4" s="59"/>
      <c r="DE4" s="61"/>
      <c r="DF4" s="61"/>
      <c r="DG4" s="59"/>
      <c r="DH4" s="61"/>
      <c r="DI4" s="61"/>
      <c r="DJ4" s="59"/>
      <c r="DK4" s="59"/>
      <c r="DL4" s="62"/>
      <c r="DM4" s="56">
        <f t="shared" si="37"/>
        <v>0</v>
      </c>
      <c r="DN4" s="88" t="str">
        <f t="shared" si="38"/>
        <v>OK</v>
      </c>
      <c r="DO4" s="119" t="str">
        <f t="shared" si="39"/>
        <v>ANDRE</v>
      </c>
      <c r="DP4" s="119" t="str">
        <f t="shared" si="40"/>
        <v>ameliesam01@gmail.com</v>
      </c>
      <c r="DQ4" s="122" t="str">
        <f t="shared" si="41"/>
        <v>Étude Mutuelles 2019 pour Monsieur ANDRE + 2 Enfants [ Mathieu CEDELLE - ASSURE DIRECT ]</v>
      </c>
      <c r="DR4" s="122" t="str">
        <f t="shared" si="42"/>
        <v>Bonjour Monsieur ANDRE,
Tout d'abord, constatant que vous êtes toujours client chez la mutuelle ASAF (mutuelle que nous avions choisie ensemble), je tiens à vous remercier de votre fidélité. 
Ensuite, plutôt que de vous faire attendre votre futur échéancier, je tiens à vous informer que ASAF a depuis peu annoncé ses augmentations pour janvier 2019. Dans votre cas, votre tarif passera à 0€/mois. 
Sachant que nous avions initialement souscrit au tarif de 98,87€/mois cela fera une augmentation totale de 0 % ce qui me semble bien trop élevé en si peu de temps. C'est donc pourquoi je prends les devants pour éviter de devoir changer dans la précipitation.</v>
      </c>
    </row>
    <row r="5" spans="1:122" x14ac:dyDescent="0.25">
      <c r="A5" s="98" t="str">
        <f t="shared" si="43"/>
        <v>AUDIERNE  Marie-Christine SWISSLIFE Prev. Pro</v>
      </c>
      <c r="B5" s="98"/>
      <c r="C5" s="97" t="s">
        <v>1011</v>
      </c>
      <c r="D5" s="93" t="s">
        <v>1016</v>
      </c>
      <c r="E5" s="71">
        <v>42656</v>
      </c>
      <c r="F5" s="73" t="s">
        <v>443</v>
      </c>
      <c r="G5" s="103" t="s">
        <v>193</v>
      </c>
      <c r="H5" s="71"/>
      <c r="I5" s="105" t="str">
        <f t="shared" si="0"/>
        <v/>
      </c>
      <c r="J5" s="104" t="s">
        <v>14</v>
      </c>
      <c r="K5" s="63" t="s">
        <v>11</v>
      </c>
      <c r="L5" s="72" t="s">
        <v>21</v>
      </c>
      <c r="M5" s="74">
        <v>27</v>
      </c>
      <c r="N5" s="75">
        <v>27</v>
      </c>
      <c r="O5" s="75"/>
      <c r="P5" s="121" t="s">
        <v>36</v>
      </c>
      <c r="Q5" s="76" t="str">
        <f t="shared" si="1"/>
        <v/>
      </c>
      <c r="R5" s="77">
        <f t="shared" si="2"/>
        <v>324</v>
      </c>
      <c r="S5" s="63" t="s">
        <v>16</v>
      </c>
      <c r="T5" s="78">
        <f t="shared" si="3"/>
        <v>25</v>
      </c>
      <c r="U5" s="79">
        <f>IF(M5=0,0,IF(G5="Annulation","",IF(assurance="ALPTIS",M5*12*T5/100*'[1]Complet Data'!$K$4,IF(assurance="APRIL",M5*12*T5/100*'[1]Complet Data'!$F$4,IF(assurance="ASAF",M5*12*T5/100*'[1]Complet Data'!$I$4,IF(assurance="NEOLIANE",('[1]Complet Data'!$G$5+M5*12*'[1]Complet Data'!$G$4)*T5/100,IF(assurance="NEOLIANE Prev",('[1]Complet Data'!$H$5+M5*12*'[1]Complet Data'!$H$4)*T5/100,IF(assurance="SWISSLIFE",M5*12*T5/100*'[1]Complet Data'!$J$4,IF(assurance="AVIVA",M5*12*T5/100*'[1]Complet Data'!$L$4,IF(assurance="CIPRES",M5*12*T5/100*'[1]Complet Data'!$M$4,IF(assurance="CEGEMA",M5*12*T5/100*'[1]Complet Data'!$N$4,IF(assurance=0,0))))))))))))</f>
        <v>8.4239999999999995</v>
      </c>
      <c r="V5" s="91">
        <f t="shared" si="4"/>
        <v>81</v>
      </c>
      <c r="W5" s="91">
        <f t="shared" si="5"/>
        <v>0</v>
      </c>
      <c r="X5" s="92">
        <f t="shared" si="6"/>
        <v>72.575999999999993</v>
      </c>
      <c r="Y5" s="108">
        <f t="shared" si="7"/>
        <v>0</v>
      </c>
      <c r="Z5" s="106">
        <v>42656</v>
      </c>
      <c r="AA5" s="105">
        <f t="shared" si="8"/>
        <v>0</v>
      </c>
      <c r="AB5" s="63" t="s">
        <v>12</v>
      </c>
      <c r="AC5" s="72"/>
      <c r="AD5" s="101" t="s">
        <v>1023</v>
      </c>
      <c r="AE5" s="80" t="str">
        <f t="shared" si="9"/>
        <v/>
      </c>
      <c r="AF5" s="72"/>
      <c r="AG5" s="70">
        <f t="shared" si="10"/>
        <v>43021</v>
      </c>
      <c r="AH5" s="81">
        <f t="shared" ca="1" si="11"/>
        <v>1.6520547945205479</v>
      </c>
      <c r="AI5" s="111">
        <f t="shared" ca="1" si="12"/>
        <v>43386</v>
      </c>
      <c r="AJ5" s="89">
        <f t="shared" ca="1" si="13"/>
        <v>43324</v>
      </c>
      <c r="AK5" s="89">
        <f t="shared" ca="1" si="14"/>
        <v>43294</v>
      </c>
      <c r="AL5" s="81">
        <f t="shared" ca="1" si="15"/>
        <v>2</v>
      </c>
      <c r="AM5" s="74">
        <f t="shared" si="16"/>
        <v>27</v>
      </c>
      <c r="AN5" s="74">
        <f t="shared" si="17"/>
        <v>0</v>
      </c>
      <c r="AO5" s="82">
        <f t="shared" si="18"/>
        <v>-1</v>
      </c>
      <c r="AP5" s="74">
        <v>31.61</v>
      </c>
      <c r="AQ5" s="82">
        <f t="shared" si="19"/>
        <v>0</v>
      </c>
      <c r="AR5" s="83">
        <f t="shared" si="20"/>
        <v>0.17074074074074072</v>
      </c>
      <c r="AS5" s="121">
        <f>AP5*(1+AR5/2)</f>
        <v>34.308557407407406</v>
      </c>
      <c r="AT5" s="82">
        <f t="shared" si="21"/>
        <v>8.5370370370370346E-2</v>
      </c>
      <c r="AU5" s="83">
        <f t="shared" si="22"/>
        <v>0.27068731138545948</v>
      </c>
      <c r="AV5" s="74">
        <f t="shared" si="23"/>
        <v>0</v>
      </c>
      <c r="AW5" s="82">
        <f t="shared" si="24"/>
        <v>-1</v>
      </c>
      <c r="AX5" s="83">
        <f t="shared" si="25"/>
        <v>-1</v>
      </c>
      <c r="AY5" s="63"/>
      <c r="AZ5" s="84" t="s">
        <v>1026</v>
      </c>
      <c r="BA5" s="85">
        <v>81100</v>
      </c>
      <c r="BB5" s="95" t="s">
        <v>1027</v>
      </c>
      <c r="BC5" s="86">
        <v>666666666</v>
      </c>
      <c r="BD5" s="86"/>
      <c r="BE5" s="96" t="s">
        <v>1686</v>
      </c>
      <c r="BF5" s="69"/>
      <c r="BG5" s="114"/>
      <c r="BH5" s="63">
        <v>1</v>
      </c>
      <c r="BI5" s="68"/>
      <c r="BJ5" s="71">
        <v>33640</v>
      </c>
      <c r="BK5" s="87" t="s">
        <v>140</v>
      </c>
      <c r="BL5" s="64">
        <f t="shared" ca="1" si="26"/>
        <v>26</v>
      </c>
      <c r="BM5" s="65"/>
      <c r="BN5" s="66"/>
      <c r="BO5" s="67" t="str">
        <f t="shared" ca="1" si="27"/>
        <v/>
      </c>
      <c r="BP5" s="65"/>
      <c r="BQ5" s="66"/>
      <c r="BR5" s="67" t="str">
        <f t="shared" ca="1" si="28"/>
        <v/>
      </c>
      <c r="BS5" s="65"/>
      <c r="BT5" s="66"/>
      <c r="BU5" s="67" t="str">
        <f t="shared" ca="1" si="29"/>
        <v/>
      </c>
      <c r="BV5" s="65"/>
      <c r="BW5" s="66"/>
      <c r="BX5" s="67" t="str">
        <f t="shared" ca="1" si="30"/>
        <v/>
      </c>
      <c r="BY5" s="65"/>
      <c r="BZ5" s="66"/>
      <c r="CA5" s="67" t="str">
        <f t="shared" ca="1" si="31"/>
        <v/>
      </c>
      <c r="CB5" s="65"/>
      <c r="CC5" s="66"/>
      <c r="CD5" s="67" t="str">
        <f t="shared" ca="1" si="32"/>
        <v/>
      </c>
      <c r="CE5" s="65"/>
      <c r="CF5" s="66"/>
      <c r="CG5" s="67" t="str">
        <f t="shared" ca="1" si="33"/>
        <v/>
      </c>
      <c r="CH5" s="65"/>
      <c r="CI5" s="66"/>
      <c r="CJ5" s="67" t="str">
        <f t="shared" ca="1" si="34"/>
        <v/>
      </c>
      <c r="CK5" s="57"/>
      <c r="CL5" s="59"/>
      <c r="CM5" s="59"/>
      <c r="CN5" s="59"/>
      <c r="CO5" s="59"/>
      <c r="CP5" s="59"/>
      <c r="CQ5" s="59"/>
      <c r="CR5" s="57" t="s">
        <v>1028</v>
      </c>
      <c r="CS5" s="58" t="s">
        <v>426</v>
      </c>
      <c r="CT5" s="90">
        <f t="shared" ca="1" si="35"/>
        <v>26</v>
      </c>
      <c r="CU5" s="59" t="s">
        <v>245</v>
      </c>
      <c r="CV5" s="60">
        <v>42646</v>
      </c>
      <c r="CW5" s="59" t="s">
        <v>282</v>
      </c>
      <c r="CX5" s="59" t="s">
        <v>414</v>
      </c>
      <c r="CY5" s="59" t="str">
        <f t="shared" si="36"/>
        <v>Non</v>
      </c>
      <c r="CZ5" s="59" t="s">
        <v>284</v>
      </c>
      <c r="DA5" s="59" t="s">
        <v>315</v>
      </c>
      <c r="DB5" s="61">
        <v>2000</v>
      </c>
      <c r="DC5" s="59" t="s">
        <v>274</v>
      </c>
      <c r="DD5" s="59" t="s">
        <v>292</v>
      </c>
      <c r="DE5" s="61">
        <v>0</v>
      </c>
      <c r="DF5" s="61">
        <v>0</v>
      </c>
      <c r="DG5" s="59" t="s">
        <v>27</v>
      </c>
      <c r="DH5" s="61">
        <v>0</v>
      </c>
      <c r="DI5" s="61">
        <v>0</v>
      </c>
      <c r="DJ5" s="59" t="s">
        <v>282</v>
      </c>
      <c r="DK5" s="59" t="s">
        <v>282</v>
      </c>
      <c r="DL5" s="62"/>
      <c r="DM5" s="56">
        <f t="shared" si="37"/>
        <v>0</v>
      </c>
      <c r="DN5" s="88" t="str">
        <f t="shared" si="38"/>
        <v>OK</v>
      </c>
      <c r="DO5" s="119" t="str">
        <f t="shared" si="39"/>
        <v xml:space="preserve">AUDIERNE </v>
      </c>
      <c r="DP5" s="119" t="str">
        <f t="shared" si="40"/>
        <v>quent1.a@hotmail.fr</v>
      </c>
      <c r="DQ5" s="122" t="str">
        <f t="shared" si="41"/>
        <v>Étude Prévoyance Pro 2019 pour Monsieur AUDIERNE  [ Mathieu CEDELLE - ASSURE DIRECT ]</v>
      </c>
      <c r="DR5" s="122" t="str">
        <f t="shared" si="42"/>
        <v>Bonjour Monsieur AUDIERNE ,
Tout d'abord, constatant que vous êtes toujours client chez la mutuelle SWISSLIFE (mutuelle que nous avions choisie ensemble), je tiens à vous remercier de votre fidélité. 
Ensuite, plutôt que de vous faire attendre votre futur échéancier, je tiens à vous informer que SWISSLIFE a depuis peu annoncé ses augmentations pour janvier 2019. Dans votre cas, votre tarif passera à 34,3085574074074€/mois. 
Sachant que nous avions initialement souscrit au tarif de 27€/mois cela fera une augmentation totale de 27,1 % ce qui me semble bien trop élevé en si peu de temps. C'est donc pourquoi je prends les devants pour éviter de devoir changer dans la précipitation.</v>
      </c>
    </row>
    <row r="6" spans="1:122" x14ac:dyDescent="0.25">
      <c r="A6" s="98" t="str">
        <f t="shared" si="43"/>
        <v>BARATAUD Philippe APRIL Santé Individuelle</v>
      </c>
      <c r="B6" s="98"/>
      <c r="C6" s="97" t="s">
        <v>187</v>
      </c>
      <c r="D6" s="93" t="s">
        <v>1033</v>
      </c>
      <c r="E6" s="71">
        <v>43101</v>
      </c>
      <c r="F6" s="73" t="s">
        <v>443</v>
      </c>
      <c r="G6" s="103" t="s">
        <v>193</v>
      </c>
      <c r="H6" s="71"/>
      <c r="I6" s="105" t="str">
        <f t="shared" si="0"/>
        <v/>
      </c>
      <c r="J6" s="104" t="s">
        <v>17</v>
      </c>
      <c r="K6" s="63" t="s">
        <v>25</v>
      </c>
      <c r="L6" s="72" t="s">
        <v>463</v>
      </c>
      <c r="M6" s="74">
        <v>149.97999999999999</v>
      </c>
      <c r="N6" s="75">
        <v>149.97999999999999</v>
      </c>
      <c r="O6" s="75"/>
      <c r="P6" s="121" t="s">
        <v>36</v>
      </c>
      <c r="Q6" s="76" t="str">
        <f t="shared" si="1"/>
        <v/>
      </c>
      <c r="R6" s="77">
        <f t="shared" si="2"/>
        <v>1799.7599999999998</v>
      </c>
      <c r="S6" s="63" t="s">
        <v>16</v>
      </c>
      <c r="T6" s="78">
        <f t="shared" si="3"/>
        <v>25</v>
      </c>
      <c r="U6" s="79">
        <f>IF(M6=0,0,IF(G6="Annulation","",IF(assurance="ALPTIS",M6*12*T6/100*'[1]Complet Data'!$K$4,IF(assurance="APRIL",M6*12*T6/100*'[1]Complet Data'!$F$4,IF(assurance="ASAF",M6*12*T6/100*'[1]Complet Data'!$I$4,IF(assurance="NEOLIANE",('[1]Complet Data'!$G$5+M6*12*'[1]Complet Data'!$G$4)*T6/100,IF(assurance="NEOLIANE Prev",('[1]Complet Data'!$H$5+M6*12*'[1]Complet Data'!$H$4)*T6/100,IF(assurance="SWISSLIFE",M6*12*T6/100*'[1]Complet Data'!$J$4,IF(assurance="AVIVA",M6*12*T6/100*'[1]Complet Data'!$L$4,IF(assurance="CIPRES",M6*12*T6/100*'[1]Complet Data'!$M$4,IF(assurance="CEGEMA",M6*12*T6/100*'[1]Complet Data'!$N$4,IF(assurance=0,0))))))))))))</f>
        <v>49.493399999999994</v>
      </c>
      <c r="V6" s="91">
        <f t="shared" si="4"/>
        <v>449.93999999999994</v>
      </c>
      <c r="W6" s="91">
        <f t="shared" si="5"/>
        <v>0</v>
      </c>
      <c r="X6" s="92">
        <f t="shared" si="6"/>
        <v>400.44659999999993</v>
      </c>
      <c r="Y6" s="108">
        <f t="shared" si="7"/>
        <v>0</v>
      </c>
      <c r="Z6" s="106">
        <v>43101</v>
      </c>
      <c r="AA6" s="105">
        <f t="shared" si="8"/>
        <v>0</v>
      </c>
      <c r="AB6" s="63" t="s">
        <v>12</v>
      </c>
      <c r="AC6" s="72"/>
      <c r="AD6" s="101" t="s">
        <v>1023</v>
      </c>
      <c r="AE6" s="80" t="str">
        <f t="shared" si="9"/>
        <v/>
      </c>
      <c r="AF6" s="72"/>
      <c r="AG6" s="70">
        <f t="shared" si="10"/>
        <v>43466</v>
      </c>
      <c r="AH6" s="81">
        <f t="shared" ca="1" si="11"/>
        <v>0.43287671232876712</v>
      </c>
      <c r="AI6" s="111">
        <f t="shared" ca="1" si="12"/>
        <v>43466</v>
      </c>
      <c r="AJ6" s="89">
        <f t="shared" ca="1" si="13"/>
        <v>43404</v>
      </c>
      <c r="AK6" s="89">
        <f t="shared" ca="1" si="14"/>
        <v>43374</v>
      </c>
      <c r="AL6" s="81">
        <f t="shared" ca="1" si="15"/>
        <v>1</v>
      </c>
      <c r="AM6" s="74">
        <f t="shared" si="16"/>
        <v>0</v>
      </c>
      <c r="AN6" s="74">
        <f t="shared" si="17"/>
        <v>0</v>
      </c>
      <c r="AO6" s="82">
        <f t="shared" si="18"/>
        <v>0</v>
      </c>
      <c r="AP6" s="74">
        <f>IF(G6="Annulation","",IF(Z6&gt;=43101,IF(Z6&lt;43466,M6,0),0))</f>
        <v>149.97999999999999</v>
      </c>
      <c r="AQ6" s="82">
        <f t="shared" si="19"/>
        <v>0</v>
      </c>
      <c r="AR6" s="83">
        <f t="shared" si="20"/>
        <v>0</v>
      </c>
      <c r="AS6" s="74">
        <f>IF(G6="Annulation","",IF(Z6&gt;=43466,IF(Z6&lt;43831,M6,0),0))</f>
        <v>0</v>
      </c>
      <c r="AT6" s="82">
        <f t="shared" si="21"/>
        <v>-1</v>
      </c>
      <c r="AU6" s="83">
        <f t="shared" si="22"/>
        <v>0</v>
      </c>
      <c r="AV6" s="74">
        <f t="shared" si="23"/>
        <v>0</v>
      </c>
      <c r="AW6" s="82">
        <f t="shared" si="24"/>
        <v>0</v>
      </c>
      <c r="AX6" s="83">
        <f t="shared" si="25"/>
        <v>-1</v>
      </c>
      <c r="AY6" s="63"/>
      <c r="AZ6" s="84">
        <v>676584400</v>
      </c>
      <c r="BA6" s="85">
        <v>36110</v>
      </c>
      <c r="BB6" s="95" t="s">
        <v>1041</v>
      </c>
      <c r="BC6" s="86">
        <v>666666666</v>
      </c>
      <c r="BD6" s="86"/>
      <c r="BE6" s="96" t="s">
        <v>1686</v>
      </c>
      <c r="BF6" s="69" t="s">
        <v>1687</v>
      </c>
      <c r="BG6" s="69" t="s">
        <v>1687</v>
      </c>
      <c r="BH6" s="63">
        <v>2</v>
      </c>
      <c r="BI6" s="68">
        <v>0</v>
      </c>
      <c r="BJ6" s="71">
        <v>19701</v>
      </c>
      <c r="BK6" s="87" t="s">
        <v>137</v>
      </c>
      <c r="BL6" s="64">
        <f t="shared" ca="1" si="26"/>
        <v>64</v>
      </c>
      <c r="BM6" s="65">
        <v>22616</v>
      </c>
      <c r="BN6" s="66" t="s">
        <v>137</v>
      </c>
      <c r="BO6" s="67">
        <f t="shared" ca="1" si="27"/>
        <v>56</v>
      </c>
      <c r="BP6" s="65"/>
      <c r="BQ6" s="66"/>
      <c r="BR6" s="67" t="str">
        <f t="shared" ca="1" si="28"/>
        <v/>
      </c>
      <c r="BS6" s="65"/>
      <c r="BT6" s="66"/>
      <c r="BU6" s="67" t="str">
        <f t="shared" ca="1" si="29"/>
        <v/>
      </c>
      <c r="BV6" s="65"/>
      <c r="BW6" s="66"/>
      <c r="BX6" s="67" t="str">
        <f t="shared" ca="1" si="30"/>
        <v/>
      </c>
      <c r="BY6" s="65"/>
      <c r="BZ6" s="66"/>
      <c r="CA6" s="67" t="str">
        <f t="shared" ca="1" si="31"/>
        <v/>
      </c>
      <c r="CB6" s="65"/>
      <c r="CC6" s="66"/>
      <c r="CD6" s="67" t="str">
        <f t="shared" ca="1" si="32"/>
        <v/>
      </c>
      <c r="CE6" s="65"/>
      <c r="CF6" s="66"/>
      <c r="CG6" s="67" t="str">
        <f t="shared" ca="1" si="33"/>
        <v/>
      </c>
      <c r="CH6" s="65"/>
      <c r="CI6" s="66"/>
      <c r="CJ6" s="67" t="str">
        <f t="shared" ca="1" si="34"/>
        <v/>
      </c>
      <c r="CK6" s="57"/>
      <c r="CL6" s="59"/>
      <c r="CM6" s="59"/>
      <c r="CN6" s="59"/>
      <c r="CO6" s="59"/>
      <c r="CP6" s="59"/>
      <c r="CQ6" s="59"/>
      <c r="CR6" s="57"/>
      <c r="CS6" s="58"/>
      <c r="CT6" s="90" t="str">
        <f t="shared" si="35"/>
        <v/>
      </c>
      <c r="CU6" s="59"/>
      <c r="CV6" s="60"/>
      <c r="CW6" s="59"/>
      <c r="CX6" s="59"/>
      <c r="CY6" s="59" t="str">
        <f t="shared" si="36"/>
        <v/>
      </c>
      <c r="CZ6" s="59"/>
      <c r="DA6" s="59"/>
      <c r="DB6" s="61"/>
      <c r="DC6" s="59"/>
      <c r="DD6" s="59"/>
      <c r="DE6" s="61"/>
      <c r="DF6" s="61"/>
      <c r="DG6" s="59"/>
      <c r="DH6" s="61"/>
      <c r="DI6" s="61"/>
      <c r="DJ6" s="59"/>
      <c r="DK6" s="59"/>
      <c r="DL6" s="62"/>
      <c r="DM6" s="56">
        <f t="shared" si="37"/>
        <v>0</v>
      </c>
      <c r="DN6" s="88" t="str">
        <f t="shared" si="38"/>
        <v>OK</v>
      </c>
      <c r="DO6" s="119" t="str">
        <f t="shared" si="39"/>
        <v>BARATAUD</v>
      </c>
      <c r="DP6" s="119" t="str">
        <f t="shared" si="40"/>
        <v>claudette.barataud@hotmail.fr</v>
      </c>
      <c r="DQ6" s="122" t="str">
        <f t="shared" si="41"/>
        <v>Étude Mutuelles 2019 pour Monsieur et Madame BARATAUD [ Mathieu CEDELLE - ASSURE DIRECT ]</v>
      </c>
      <c r="DR6" s="122" t="str">
        <f t="shared" si="42"/>
        <v>Bonjour Monsieur BARATAUD,
Tout d'abord, constatant que vous êtes toujours client chez la mutuelle APRIL (mutuelle que nous avions choisie ensemble), je tiens à vous remercier de votre fidélité. 
Ensuite, plutôt que de vous faire attendre votre futur échéancier, je tiens à vous informer que APRIL a depuis peu annoncé ses augmentations pour janvier 2019. Dans votre cas, votre tarif passera à 0€/mois. 
Sachant que nous avions initialement souscrit au tarif de 149,98€/mois cela fera une augmentation totale de 0 % ce qui me semble bien trop élevé en si peu de temps. C'est donc pourquoi je prends les devants pour éviter de devoir changer dans la précipitation.</v>
      </c>
    </row>
    <row r="7" spans="1:122" x14ac:dyDescent="0.25">
      <c r="A7" s="98" t="str">
        <f t="shared" si="43"/>
        <v>BARNIER Ali ALPTIS Santé Individuelle</v>
      </c>
      <c r="B7" s="98"/>
      <c r="C7" s="97" t="s">
        <v>186</v>
      </c>
      <c r="D7" s="93" t="s">
        <v>429</v>
      </c>
      <c r="E7" s="71">
        <v>43101</v>
      </c>
      <c r="F7" s="73" t="s">
        <v>444</v>
      </c>
      <c r="G7" s="103" t="s">
        <v>193</v>
      </c>
      <c r="H7" s="71"/>
      <c r="I7" s="105" t="str">
        <f t="shared" si="0"/>
        <v/>
      </c>
      <c r="J7" s="104" t="s">
        <v>17</v>
      </c>
      <c r="K7" s="63" t="s">
        <v>15</v>
      </c>
      <c r="L7" s="72" t="s">
        <v>605</v>
      </c>
      <c r="M7" s="74">
        <v>130.01</v>
      </c>
      <c r="N7" s="75">
        <v>130.01</v>
      </c>
      <c r="O7" s="75"/>
      <c r="P7" s="121" t="s">
        <v>36</v>
      </c>
      <c r="Q7" s="76" t="str">
        <f t="shared" si="1"/>
        <v/>
      </c>
      <c r="R7" s="77">
        <f t="shared" si="2"/>
        <v>1560.12</v>
      </c>
      <c r="S7" s="63" t="s">
        <v>16</v>
      </c>
      <c r="T7" s="78">
        <f t="shared" si="3"/>
        <v>25</v>
      </c>
      <c r="U7" s="79">
        <f>IF(M7=0,0,IF(G7="Annulation","",IF(assurance="ALPTIS",M7*12*T7/100*'[1]Complet Data'!$K$4,IF(assurance="APRIL",M7*12*T7/100*'[1]Complet Data'!$F$4,IF(assurance="ASAF",M7*12*T7/100*'[1]Complet Data'!$I$4,IF(assurance="NEOLIANE",('[1]Complet Data'!$G$5+M7*12*'[1]Complet Data'!$G$4)*T7/100,IF(assurance="NEOLIANE Prev",('[1]Complet Data'!$H$5+M7*12*'[1]Complet Data'!$H$4)*T7/100,IF(assurance="SWISSLIFE",M7*12*T7/100*'[1]Complet Data'!$J$4,IF(assurance="AVIVA",M7*12*T7/100*'[1]Complet Data'!$L$4,IF(assurance="CIPRES",M7*12*T7/100*'[1]Complet Data'!$M$4,IF(assurance="CEGEMA",M7*12*T7/100*'[1]Complet Data'!$N$4,IF(assurance=0,0))))))))))))</f>
        <v>40.563119999999998</v>
      </c>
      <c r="V7" s="91">
        <f t="shared" si="4"/>
        <v>390.03</v>
      </c>
      <c r="W7" s="91">
        <f t="shared" si="5"/>
        <v>0</v>
      </c>
      <c r="X7" s="92">
        <f t="shared" si="6"/>
        <v>349.46687999999995</v>
      </c>
      <c r="Y7" s="108">
        <f t="shared" si="7"/>
        <v>0</v>
      </c>
      <c r="Z7" s="106">
        <v>43101</v>
      </c>
      <c r="AA7" s="105">
        <f t="shared" si="8"/>
        <v>0</v>
      </c>
      <c r="AB7" s="63" t="s">
        <v>12</v>
      </c>
      <c r="AC7" s="72"/>
      <c r="AD7" s="101" t="s">
        <v>1023</v>
      </c>
      <c r="AE7" s="80" t="str">
        <f t="shared" si="9"/>
        <v/>
      </c>
      <c r="AF7" s="72"/>
      <c r="AG7" s="70">
        <f t="shared" si="10"/>
        <v>43466</v>
      </c>
      <c r="AH7" s="81">
        <f t="shared" ca="1" si="11"/>
        <v>0.43287671232876712</v>
      </c>
      <c r="AI7" s="111">
        <f t="shared" ca="1" si="12"/>
        <v>43466</v>
      </c>
      <c r="AJ7" s="89">
        <f t="shared" ca="1" si="13"/>
        <v>43404</v>
      </c>
      <c r="AK7" s="89">
        <f t="shared" ca="1" si="14"/>
        <v>43374</v>
      </c>
      <c r="AL7" s="81">
        <f t="shared" ca="1" si="15"/>
        <v>1</v>
      </c>
      <c r="AM7" s="74">
        <f t="shared" si="16"/>
        <v>0</v>
      </c>
      <c r="AN7" s="74">
        <f t="shared" si="17"/>
        <v>0</v>
      </c>
      <c r="AO7" s="82">
        <f t="shared" si="18"/>
        <v>0</v>
      </c>
      <c r="AP7" s="74">
        <f>IF(G7="Annulation","",IF(Z7&gt;=43101,IF(Z7&lt;43466,M7,0),0))</f>
        <v>130.01</v>
      </c>
      <c r="AQ7" s="82">
        <f t="shared" si="19"/>
        <v>0</v>
      </c>
      <c r="AR7" s="83">
        <f t="shared" si="20"/>
        <v>0</v>
      </c>
      <c r="AS7" s="74">
        <f>IF(G7="Annulation","",IF(Z7&gt;=43466,IF(Z7&lt;43831,M7,0),0))</f>
        <v>0</v>
      </c>
      <c r="AT7" s="82">
        <f t="shared" si="21"/>
        <v>-1</v>
      </c>
      <c r="AU7" s="83">
        <f t="shared" si="22"/>
        <v>0</v>
      </c>
      <c r="AV7" s="74">
        <f t="shared" si="23"/>
        <v>0</v>
      </c>
      <c r="AW7" s="82">
        <f t="shared" si="24"/>
        <v>0</v>
      </c>
      <c r="AX7" s="83">
        <f t="shared" si="25"/>
        <v>-1</v>
      </c>
      <c r="AY7" s="63"/>
      <c r="AZ7" s="84">
        <v>1796118</v>
      </c>
      <c r="BA7" s="85">
        <v>73100</v>
      </c>
      <c r="BB7" s="95" t="s">
        <v>1038</v>
      </c>
      <c r="BC7" s="86">
        <v>666666666</v>
      </c>
      <c r="BD7" s="86"/>
      <c r="BE7" s="96" t="s">
        <v>1686</v>
      </c>
      <c r="BF7" s="69" t="s">
        <v>1687</v>
      </c>
      <c r="BG7" s="114"/>
      <c r="BH7" s="63">
        <v>1</v>
      </c>
      <c r="BI7" s="68">
        <v>0</v>
      </c>
      <c r="BJ7" s="71">
        <v>17161</v>
      </c>
      <c r="BK7" s="87" t="s">
        <v>140</v>
      </c>
      <c r="BL7" s="64">
        <f t="shared" ca="1" si="26"/>
        <v>71</v>
      </c>
      <c r="BM7" s="65"/>
      <c r="BN7" s="66"/>
      <c r="BO7" s="67" t="str">
        <f t="shared" ca="1" si="27"/>
        <v/>
      </c>
      <c r="BP7" s="65"/>
      <c r="BQ7" s="66"/>
      <c r="BR7" s="67" t="str">
        <f t="shared" ca="1" si="28"/>
        <v/>
      </c>
      <c r="BS7" s="65"/>
      <c r="BT7" s="66"/>
      <c r="BU7" s="67" t="str">
        <f t="shared" ca="1" si="29"/>
        <v/>
      </c>
      <c r="BV7" s="65"/>
      <c r="BW7" s="66"/>
      <c r="BX7" s="67" t="str">
        <f t="shared" ca="1" si="30"/>
        <v/>
      </c>
      <c r="BY7" s="65"/>
      <c r="BZ7" s="66"/>
      <c r="CA7" s="67" t="str">
        <f t="shared" ca="1" si="31"/>
        <v/>
      </c>
      <c r="CB7" s="65"/>
      <c r="CC7" s="66"/>
      <c r="CD7" s="67" t="str">
        <f t="shared" ca="1" si="32"/>
        <v/>
      </c>
      <c r="CE7" s="65"/>
      <c r="CF7" s="66"/>
      <c r="CG7" s="67" t="str">
        <f t="shared" ca="1" si="33"/>
        <v/>
      </c>
      <c r="CH7" s="65"/>
      <c r="CI7" s="66"/>
      <c r="CJ7" s="67" t="str">
        <f t="shared" ca="1" si="34"/>
        <v/>
      </c>
      <c r="CK7" s="57"/>
      <c r="CL7" s="59"/>
      <c r="CM7" s="59"/>
      <c r="CN7" s="59"/>
      <c r="CO7" s="59"/>
      <c r="CP7" s="59"/>
      <c r="CQ7" s="59"/>
      <c r="CR7" s="57"/>
      <c r="CS7" s="58"/>
      <c r="CT7" s="90" t="str">
        <f t="shared" si="35"/>
        <v/>
      </c>
      <c r="CU7" s="59"/>
      <c r="CV7" s="60"/>
      <c r="CW7" s="59"/>
      <c r="CX7" s="59"/>
      <c r="CY7" s="59" t="str">
        <f t="shared" si="36"/>
        <v/>
      </c>
      <c r="CZ7" s="59"/>
      <c r="DA7" s="59"/>
      <c r="DB7" s="61"/>
      <c r="DC7" s="59"/>
      <c r="DD7" s="59"/>
      <c r="DE7" s="61"/>
      <c r="DF7" s="61"/>
      <c r="DG7" s="59"/>
      <c r="DH7" s="61"/>
      <c r="DI7" s="61"/>
      <c r="DJ7" s="59"/>
      <c r="DK7" s="59"/>
      <c r="DL7" s="62"/>
      <c r="DM7" s="56">
        <f t="shared" si="37"/>
        <v>0</v>
      </c>
      <c r="DN7" s="88" t="str">
        <f t="shared" si="38"/>
        <v>OK</v>
      </c>
      <c r="DO7" s="119" t="str">
        <f t="shared" si="39"/>
        <v>BARNIER</v>
      </c>
      <c r="DP7" s="119" t="str">
        <f t="shared" si="40"/>
        <v>claudenoelle@wanadoo.fr</v>
      </c>
      <c r="DQ7" s="122" t="str">
        <f t="shared" si="41"/>
        <v>Étude Mutuelles 2019 pour Madame BARNIER [ Mathieu CEDELLE - ASSURE DIRECT ]</v>
      </c>
      <c r="DR7" s="122" t="str">
        <f t="shared" si="42"/>
        <v>Bonjour Madame BARNIER,
Tout d'abord, constatant que vous êtes toujours client chez la mutuelle ALPTIS (mutuelle que nous avions choisie ensemble), je tiens à vous remercier de votre fidélité. 
Ensuite, plutôt que de vous faire attendre votre futur échéancier, je tiens à vous informer que ALPTIS a depuis peu annoncé ses augmentations pour janvier 2019. Dans votre cas, votre tarif passera à 0€/mois. 
Sachant que nous avions initialement souscrit au tarif de 130,01€/mois cela fera une augmentation totale de 0 % ce qui me semble bien trop élevé en si peu de temps. C'est donc pourquoi je prends les devants pour éviter de devoir changer dans la précipitation.</v>
      </c>
    </row>
    <row r="8" spans="1:122" x14ac:dyDescent="0.25">
      <c r="A8" s="98" t="str">
        <f t="shared" si="43"/>
        <v>BARRIER Samuel ALPTIS Santé Individuelle</v>
      </c>
      <c r="B8" s="98"/>
      <c r="C8" s="97" t="s">
        <v>38</v>
      </c>
      <c r="D8" s="93" t="s">
        <v>1044</v>
      </c>
      <c r="E8" s="71">
        <v>43153</v>
      </c>
      <c r="F8" s="73" t="s">
        <v>444</v>
      </c>
      <c r="G8" s="103" t="s">
        <v>107</v>
      </c>
      <c r="H8" s="71">
        <v>43135</v>
      </c>
      <c r="I8" s="105">
        <f t="shared" si="0"/>
        <v>18</v>
      </c>
      <c r="J8" s="104" t="s">
        <v>17</v>
      </c>
      <c r="K8" s="63" t="s">
        <v>15</v>
      </c>
      <c r="L8" s="72" t="s">
        <v>37</v>
      </c>
      <c r="M8" s="74">
        <v>231.79</v>
      </c>
      <c r="N8" s="75">
        <v>231.79</v>
      </c>
      <c r="O8" s="75">
        <v>12</v>
      </c>
      <c r="P8" s="121" t="s">
        <v>36</v>
      </c>
      <c r="Q8" s="76" t="str">
        <f t="shared" si="1"/>
        <v/>
      </c>
      <c r="R8" s="77">
        <f t="shared" si="2"/>
        <v>2781.48</v>
      </c>
      <c r="S8" s="63" t="s">
        <v>16</v>
      </c>
      <c r="T8" s="78">
        <f t="shared" si="3"/>
        <v>25</v>
      </c>
      <c r="U8" s="79">
        <f>IF(M8=0,0,IF(G8="Annulation","",IF(assurance="ALPTIS",M8*12*T8/100*'[1]Complet Data'!$K$4,IF(assurance="APRIL",M8*12*T8/100*'[1]Complet Data'!$F$4,IF(assurance="ASAF",M8*12*T8/100*'[1]Complet Data'!$I$4,IF(assurance="NEOLIANE",('[1]Complet Data'!$G$5+M8*12*'[1]Complet Data'!$G$4)*T8/100,IF(assurance="NEOLIANE Prev",('[1]Complet Data'!$H$5+M8*12*'[1]Complet Data'!$H$4)*T8/100,IF(assurance="SWISSLIFE",M8*12*T8/100*'[1]Complet Data'!$J$4,IF(assurance="AVIVA",M8*12*T8/100*'[1]Complet Data'!$L$4,IF(assurance="CIPRES",M8*12*T8/100*'[1]Complet Data'!$M$4,IF(assurance="CEGEMA",M8*12*T8/100*'[1]Complet Data'!$N$4,IF(assurance=0,0))))))))))))</f>
        <v>72.318479999999994</v>
      </c>
      <c r="V8" s="91">
        <f t="shared" si="4"/>
        <v>680.97</v>
      </c>
      <c r="W8" s="91">
        <f t="shared" si="5"/>
        <v>0</v>
      </c>
      <c r="X8" s="92">
        <f t="shared" si="6"/>
        <v>608.65152</v>
      </c>
      <c r="Y8" s="108">
        <f t="shared" si="7"/>
        <v>0</v>
      </c>
      <c r="Z8" s="106">
        <v>43313</v>
      </c>
      <c r="AA8" s="105">
        <f t="shared" si="8"/>
        <v>160</v>
      </c>
      <c r="AB8" s="63" t="s">
        <v>27</v>
      </c>
      <c r="AC8" s="72" t="s">
        <v>39</v>
      </c>
      <c r="AD8" s="101" t="s">
        <v>74</v>
      </c>
      <c r="AE8" s="80">
        <v>43227</v>
      </c>
      <c r="AF8" s="72" t="s">
        <v>1017</v>
      </c>
      <c r="AG8" s="70">
        <f t="shared" si="10"/>
        <v>43466</v>
      </c>
      <c r="AH8" s="81">
        <f t="shared" ca="1" si="11"/>
        <v>-0.14794520547945206</v>
      </c>
      <c r="AI8" s="111">
        <f t="shared" ca="1" si="12"/>
        <v>43831</v>
      </c>
      <c r="AJ8" s="89">
        <f t="shared" ca="1" si="13"/>
        <v>43769</v>
      </c>
      <c r="AK8" s="89">
        <f t="shared" ca="1" si="14"/>
        <v>43739</v>
      </c>
      <c r="AL8" s="81">
        <f t="shared" ca="1" si="15"/>
        <v>1.4191780821917808</v>
      </c>
      <c r="AM8" s="74">
        <f t="shared" si="16"/>
        <v>0</v>
      </c>
      <c r="AN8" s="74">
        <f t="shared" si="17"/>
        <v>0</v>
      </c>
      <c r="AO8" s="82">
        <f t="shared" si="18"/>
        <v>0</v>
      </c>
      <c r="AP8" s="74">
        <f>IF(G8="Annulation","",IF(Z8&gt;=43101,IF(Z8&lt;43466,M8,0),0))</f>
        <v>231.79</v>
      </c>
      <c r="AQ8" s="82">
        <f t="shared" si="19"/>
        <v>0</v>
      </c>
      <c r="AR8" s="83">
        <f t="shared" si="20"/>
        <v>0</v>
      </c>
      <c r="AS8" s="74">
        <f>IF(G8="Annulation","",IF(Z8&gt;=43466,IF(Z8&lt;43831,M8,0),0))</f>
        <v>0</v>
      </c>
      <c r="AT8" s="82">
        <f t="shared" si="21"/>
        <v>-1</v>
      </c>
      <c r="AU8" s="83">
        <f t="shared" si="22"/>
        <v>0</v>
      </c>
      <c r="AV8" s="74">
        <f t="shared" si="23"/>
        <v>0</v>
      </c>
      <c r="AW8" s="82">
        <f t="shared" si="24"/>
        <v>0</v>
      </c>
      <c r="AX8" s="83">
        <f t="shared" si="25"/>
        <v>-1</v>
      </c>
      <c r="AY8" s="63" t="s">
        <v>209</v>
      </c>
      <c r="AZ8" s="84">
        <v>1834599</v>
      </c>
      <c r="BA8" s="85">
        <v>75020</v>
      </c>
      <c r="BB8" s="95" t="s">
        <v>1018</v>
      </c>
      <c r="BC8" s="86">
        <v>666666666</v>
      </c>
      <c r="BD8" s="86"/>
      <c r="BE8" s="96" t="s">
        <v>1686</v>
      </c>
      <c r="BF8" s="69" t="s">
        <v>1687</v>
      </c>
      <c r="BG8" s="69" t="s">
        <v>1687</v>
      </c>
      <c r="BH8" s="63">
        <v>2</v>
      </c>
      <c r="BI8" s="68">
        <v>0</v>
      </c>
      <c r="BJ8" s="71">
        <v>24657</v>
      </c>
      <c r="BK8" s="87" t="s">
        <v>139</v>
      </c>
      <c r="BL8" s="64">
        <f t="shared" ca="1" si="26"/>
        <v>50</v>
      </c>
      <c r="BM8" s="65">
        <v>24959</v>
      </c>
      <c r="BN8" s="66" t="s">
        <v>139</v>
      </c>
      <c r="BO8" s="67">
        <f t="shared" ca="1" si="27"/>
        <v>50</v>
      </c>
      <c r="BP8" s="65"/>
      <c r="BQ8" s="66"/>
      <c r="BR8" s="67" t="str">
        <f t="shared" ca="1" si="28"/>
        <v/>
      </c>
      <c r="BS8" s="65"/>
      <c r="BT8" s="66"/>
      <c r="BU8" s="67" t="str">
        <f t="shared" ca="1" si="29"/>
        <v/>
      </c>
      <c r="BV8" s="65"/>
      <c r="BW8" s="66"/>
      <c r="BX8" s="67" t="str">
        <f t="shared" ca="1" si="30"/>
        <v/>
      </c>
      <c r="BY8" s="65"/>
      <c r="BZ8" s="66"/>
      <c r="CA8" s="67" t="str">
        <f t="shared" ca="1" si="31"/>
        <v/>
      </c>
      <c r="CB8" s="65"/>
      <c r="CC8" s="66"/>
      <c r="CD8" s="67" t="str">
        <f t="shared" ca="1" si="32"/>
        <v/>
      </c>
      <c r="CE8" s="65"/>
      <c r="CF8" s="66"/>
      <c r="CG8" s="67" t="str">
        <f t="shared" ca="1" si="33"/>
        <v/>
      </c>
      <c r="CH8" s="65"/>
      <c r="CI8" s="66"/>
      <c r="CJ8" s="67" t="str">
        <f t="shared" ca="1" si="34"/>
        <v/>
      </c>
      <c r="CK8" s="57">
        <v>7</v>
      </c>
      <c r="CL8" s="59">
        <v>7</v>
      </c>
      <c r="CM8" s="59">
        <v>5</v>
      </c>
      <c r="CN8" s="59">
        <v>10</v>
      </c>
      <c r="CO8" s="59">
        <v>10</v>
      </c>
      <c r="CP8" s="59" t="s">
        <v>238</v>
      </c>
      <c r="CQ8" s="59" t="s">
        <v>1019</v>
      </c>
      <c r="CR8" s="57"/>
      <c r="CS8" s="58"/>
      <c r="CT8" s="90" t="str">
        <f t="shared" si="35"/>
        <v/>
      </c>
      <c r="CU8" s="59"/>
      <c r="CV8" s="60"/>
      <c r="CW8" s="59"/>
      <c r="CX8" s="59"/>
      <c r="CY8" s="59" t="str">
        <f t="shared" si="36"/>
        <v/>
      </c>
      <c r="CZ8" s="59"/>
      <c r="DA8" s="59"/>
      <c r="DB8" s="61"/>
      <c r="DC8" s="59"/>
      <c r="DD8" s="59"/>
      <c r="DE8" s="61"/>
      <c r="DF8" s="61"/>
      <c r="DG8" s="59"/>
      <c r="DH8" s="61"/>
      <c r="DI8" s="61"/>
      <c r="DJ8" s="59"/>
      <c r="DK8" s="59"/>
      <c r="DL8" s="62"/>
      <c r="DM8" s="56">
        <f t="shared" si="37"/>
        <v>0</v>
      </c>
      <c r="DN8" s="88" t="str">
        <f t="shared" si="38"/>
        <v>OK</v>
      </c>
      <c r="DO8" s="119" t="str">
        <f t="shared" si="39"/>
        <v>BARRIER</v>
      </c>
      <c r="DP8" s="119" t="str">
        <f t="shared" si="40"/>
        <v>marcel007@sfr.fr</v>
      </c>
      <c r="DQ8" s="122" t="str">
        <f t="shared" si="41"/>
        <v>Étude Mutuelles 2019 pour Monsieur et Madame BARRIER [ Mathieu CEDELLE - ASSURE DIRECT ]</v>
      </c>
      <c r="DR8" s="122" t="str">
        <f t="shared" si="42"/>
        <v>Bonjour Madame BARRIER,
Tout d'abord, constatant que vous êtes toujours client chez la mutuelle ALPTIS (mutuelle que nous avions choisie ensemble), je tiens à vous remercier de votre fidélité. 
Ensuite, plutôt que de vous faire attendre votre futur échéancier, je tiens à vous informer que ALPTIS a depuis peu annoncé ses augmentations pour janvier 2019. Dans votre cas, votre tarif passera à 0€/mois. 
Sachant que nous avions initialement souscrit au tarif de 231,79€/mois cela fera une augmentation totale de 0 % ce qui me semble bien trop élevé en si peu de temps. C'est donc pourquoi je prends les devants pour éviter de devoir changer dans la précipitation.</v>
      </c>
    </row>
    <row r="9" spans="1:122" x14ac:dyDescent="0.25">
      <c r="A9" s="98" t="str">
        <f t="shared" si="43"/>
        <v>BARRIER Quentin APRIL Prev. Pro</v>
      </c>
      <c r="B9" s="98"/>
      <c r="C9" s="97" t="s">
        <v>38</v>
      </c>
      <c r="D9" s="93" t="s">
        <v>1029</v>
      </c>
      <c r="E9" s="71">
        <v>43153</v>
      </c>
      <c r="F9" s="73" t="s">
        <v>444</v>
      </c>
      <c r="G9" s="103" t="s">
        <v>110</v>
      </c>
      <c r="H9" s="71">
        <v>43135</v>
      </c>
      <c r="I9" s="105">
        <f t="shared" si="0"/>
        <v>18</v>
      </c>
      <c r="J9" s="104" t="s">
        <v>14</v>
      </c>
      <c r="K9" s="63" t="s">
        <v>25</v>
      </c>
      <c r="L9" s="72" t="s">
        <v>96</v>
      </c>
      <c r="M9" s="74">
        <v>77.099999999999994</v>
      </c>
      <c r="N9" s="75">
        <v>77.099999999999994</v>
      </c>
      <c r="O9" s="75">
        <v>0</v>
      </c>
      <c r="P9" s="121" t="s">
        <v>36</v>
      </c>
      <c r="Q9" s="76" t="str">
        <f t="shared" si="1"/>
        <v/>
      </c>
      <c r="R9" s="77">
        <f t="shared" si="2"/>
        <v>925.19999999999993</v>
      </c>
      <c r="S9" s="63" t="s">
        <v>16</v>
      </c>
      <c r="T9" s="78">
        <f t="shared" si="3"/>
        <v>25</v>
      </c>
      <c r="U9" s="79">
        <f>IF(M9=0,0,IF(G9="Annulation","",IF(assurance="ALPTIS",M9*12*T9/100*'[1]Complet Data'!$K$4,IF(assurance="APRIL",M9*12*T9/100*'[1]Complet Data'!$F$4,IF(assurance="ASAF",M9*12*T9/100*'[1]Complet Data'!$I$4,IF(assurance="NEOLIANE",('[1]Complet Data'!$G$5+M9*12*'[1]Complet Data'!$G$4)*T9/100,IF(assurance="NEOLIANE Prev",('[1]Complet Data'!$H$5+M9*12*'[1]Complet Data'!$H$4)*T9/100,IF(assurance="SWISSLIFE",M9*12*T9/100*'[1]Complet Data'!$J$4,IF(assurance="AVIVA",M9*12*T9/100*'[1]Complet Data'!$L$4,IF(assurance="CIPRES",M9*12*T9/100*'[1]Complet Data'!$M$4,IF(assurance="CEGEMA",M9*12*T9/100*'[1]Complet Data'!$N$4,IF(assurance=0,0))))))))))))</f>
        <v>25.443000000000001</v>
      </c>
      <c r="V9" s="91">
        <f t="shared" si="4"/>
        <v>231.29999999999998</v>
      </c>
      <c r="W9" s="91">
        <f t="shared" si="5"/>
        <v>0</v>
      </c>
      <c r="X9" s="92">
        <f t="shared" si="6"/>
        <v>205.85699999999997</v>
      </c>
      <c r="Y9" s="108">
        <f t="shared" si="7"/>
        <v>0</v>
      </c>
      <c r="Z9" s="106">
        <v>43160</v>
      </c>
      <c r="AA9" s="105">
        <f t="shared" si="8"/>
        <v>7</v>
      </c>
      <c r="AB9" s="63" t="s">
        <v>12</v>
      </c>
      <c r="AC9" s="72"/>
      <c r="AD9" s="101" t="s">
        <v>1023</v>
      </c>
      <c r="AE9" s="80" t="str">
        <f t="shared" ref="AE9:AE72" si="44">IF(Z9=43466,43404,"")</f>
        <v/>
      </c>
      <c r="AF9" s="72"/>
      <c r="AG9" s="70">
        <f t="shared" si="10"/>
        <v>43466</v>
      </c>
      <c r="AH9" s="81">
        <f t="shared" ca="1" si="11"/>
        <v>0.27123287671232876</v>
      </c>
      <c r="AI9" s="111">
        <f t="shared" ca="1" si="12"/>
        <v>43466</v>
      </c>
      <c r="AJ9" s="89">
        <f t="shared" ca="1" si="13"/>
        <v>43404</v>
      </c>
      <c r="AK9" s="89">
        <f t="shared" ca="1" si="14"/>
        <v>43374</v>
      </c>
      <c r="AL9" s="81">
        <f t="shared" ca="1" si="15"/>
        <v>0.83835616438356164</v>
      </c>
      <c r="AM9" s="74">
        <f t="shared" si="16"/>
        <v>0</v>
      </c>
      <c r="AN9" s="74">
        <f t="shared" si="17"/>
        <v>0</v>
      </c>
      <c r="AO9" s="82">
        <f t="shared" si="18"/>
        <v>0</v>
      </c>
      <c r="AP9" s="74">
        <f>IF(G9="Annulation","",IF(Z9&gt;=43101,IF(Z9&lt;43466,M9,0),0))</f>
        <v>77.099999999999994</v>
      </c>
      <c r="AQ9" s="82">
        <f t="shared" si="19"/>
        <v>0</v>
      </c>
      <c r="AR9" s="83">
        <f t="shared" si="20"/>
        <v>0</v>
      </c>
      <c r="AS9" s="120"/>
      <c r="AT9" s="82">
        <f t="shared" si="21"/>
        <v>-1</v>
      </c>
      <c r="AU9" s="83">
        <f t="shared" si="22"/>
        <v>0</v>
      </c>
      <c r="AV9" s="74">
        <f t="shared" si="23"/>
        <v>0</v>
      </c>
      <c r="AW9" s="82">
        <f t="shared" si="24"/>
        <v>0</v>
      </c>
      <c r="AX9" s="83">
        <f t="shared" si="25"/>
        <v>-1</v>
      </c>
      <c r="AY9" s="63" t="s">
        <v>209</v>
      </c>
      <c r="AZ9" s="84">
        <v>679487800</v>
      </c>
      <c r="BA9" s="85">
        <v>75020</v>
      </c>
      <c r="BB9" s="95" t="s">
        <v>1018</v>
      </c>
      <c r="BC9" s="86">
        <v>666666666</v>
      </c>
      <c r="BD9" s="86"/>
      <c r="BE9" s="96" t="s">
        <v>1686</v>
      </c>
      <c r="BF9" s="69"/>
      <c r="BG9" s="65"/>
      <c r="BH9" s="63">
        <v>1</v>
      </c>
      <c r="BI9" s="68"/>
      <c r="BJ9" s="71">
        <v>24657</v>
      </c>
      <c r="BK9" s="87" t="s">
        <v>139</v>
      </c>
      <c r="BL9" s="64">
        <f t="shared" ca="1" si="26"/>
        <v>50</v>
      </c>
      <c r="BM9" s="65"/>
      <c r="BN9" s="66"/>
      <c r="BO9" s="67" t="str">
        <f t="shared" ca="1" si="27"/>
        <v/>
      </c>
      <c r="BP9" s="65"/>
      <c r="BQ9" s="66"/>
      <c r="BR9" s="67" t="str">
        <f t="shared" ca="1" si="28"/>
        <v/>
      </c>
      <c r="BS9" s="65"/>
      <c r="BT9" s="66"/>
      <c r="BU9" s="67" t="str">
        <f t="shared" ca="1" si="29"/>
        <v/>
      </c>
      <c r="BV9" s="65"/>
      <c r="BW9" s="66"/>
      <c r="BX9" s="67" t="str">
        <f t="shared" ca="1" si="30"/>
        <v/>
      </c>
      <c r="BY9" s="65"/>
      <c r="BZ9" s="66"/>
      <c r="CA9" s="67" t="str">
        <f t="shared" ca="1" si="31"/>
        <v/>
      </c>
      <c r="CB9" s="65"/>
      <c r="CC9" s="66"/>
      <c r="CD9" s="67" t="str">
        <f t="shared" ca="1" si="32"/>
        <v/>
      </c>
      <c r="CE9" s="65"/>
      <c r="CF9" s="66"/>
      <c r="CG9" s="67" t="str">
        <f t="shared" ca="1" si="33"/>
        <v/>
      </c>
      <c r="CH9" s="65"/>
      <c r="CI9" s="66"/>
      <c r="CJ9" s="67" t="str">
        <f t="shared" ca="1" si="34"/>
        <v/>
      </c>
      <c r="CK9" s="57"/>
      <c r="CL9" s="59"/>
      <c r="CM9" s="59"/>
      <c r="CN9" s="59"/>
      <c r="CO9" s="59"/>
      <c r="CP9" s="59"/>
      <c r="CQ9" s="59"/>
      <c r="CR9" s="57" t="s">
        <v>1020</v>
      </c>
      <c r="CS9" s="58" t="s">
        <v>1021</v>
      </c>
      <c r="CT9" s="90">
        <f t="shared" ca="1" si="35"/>
        <v>50</v>
      </c>
      <c r="CU9" s="59" t="s">
        <v>249</v>
      </c>
      <c r="CV9" s="60">
        <v>35431</v>
      </c>
      <c r="CW9" s="59" t="s">
        <v>282</v>
      </c>
      <c r="CX9" s="59" t="s">
        <v>414</v>
      </c>
      <c r="CY9" s="59" t="str">
        <f t="shared" si="36"/>
        <v>Non</v>
      </c>
      <c r="CZ9" s="59" t="s">
        <v>287</v>
      </c>
      <c r="DA9" s="59" t="s">
        <v>319</v>
      </c>
      <c r="DB9" s="61">
        <v>1500</v>
      </c>
      <c r="DC9" s="59" t="s">
        <v>296</v>
      </c>
      <c r="DD9" s="59" t="s">
        <v>293</v>
      </c>
      <c r="DE9" s="61">
        <v>600</v>
      </c>
      <c r="DF9" s="61">
        <v>50000</v>
      </c>
      <c r="DG9" s="59" t="s">
        <v>303</v>
      </c>
      <c r="DH9" s="61">
        <v>0</v>
      </c>
      <c r="DI9" s="61">
        <v>0</v>
      </c>
      <c r="DJ9" s="59" t="s">
        <v>282</v>
      </c>
      <c r="DK9" s="59" t="s">
        <v>281</v>
      </c>
      <c r="DL9" s="62"/>
      <c r="DM9" s="56">
        <f t="shared" si="37"/>
        <v>0</v>
      </c>
      <c r="DN9" s="88" t="str">
        <f t="shared" si="38"/>
        <v>OK</v>
      </c>
      <c r="DO9" s="119" t="str">
        <f t="shared" si="39"/>
        <v>BARRIER</v>
      </c>
      <c r="DP9" s="119" t="str">
        <f t="shared" si="40"/>
        <v>marcel007@sfr.fr</v>
      </c>
      <c r="DQ9" s="122" t="str">
        <f t="shared" si="41"/>
        <v>Étude Prévoyance Pro 2019 pour Madame BARRIER [ Mathieu CEDELLE - ASSURE DIRECT ]</v>
      </c>
      <c r="DR9" s="122" t="str">
        <f t="shared" si="42"/>
        <v>Bonjour Madame BARRIER,
Tout d'abord, constatant que vous êtes toujours client chez la mutuelle APRIL (mutuelle que nous avions choisie ensemble), je tiens à vous remercier de votre fidélité. 
Ensuite, plutôt que de vous faire attendre votre futur échéancier, je tiens à vous informer que APRIL a depuis peu annoncé ses augmentations pour janvier 2019. Dans votre cas, votre tarif passera à €/mois. 
Sachant que nous avions initialement souscrit au tarif de 77,1€/mois cela fera une augmentation totale de 0 % ce qui me semble bien trop élevé en si peu de temps. C'est donc pourquoi je prends les devants pour éviter de devoir changer dans la précipitation.</v>
      </c>
    </row>
    <row r="10" spans="1:122" x14ac:dyDescent="0.25">
      <c r="A10" s="184" t="str">
        <f t="shared" ref="A10:A73" si="45">CONCATENATE(C10," ",D10," - ",K10," - ",J10)</f>
        <v xml:space="preserve">  -  - </v>
      </c>
      <c r="B10" s="98"/>
      <c r="C10" s="97"/>
      <c r="D10" s="93"/>
      <c r="E10" s="71"/>
      <c r="F10" s="73"/>
      <c r="G10" s="103"/>
      <c r="H10" s="71"/>
      <c r="I10" s="105" t="str">
        <f t="shared" si="0"/>
        <v/>
      </c>
      <c r="J10" s="104"/>
      <c r="K10" s="63"/>
      <c r="L10" s="72"/>
      <c r="M10" s="74"/>
      <c r="N10" s="75"/>
      <c r="O10" s="75"/>
      <c r="P10" s="121"/>
      <c r="Q10" s="76" t="str">
        <f t="shared" si="1"/>
        <v/>
      </c>
      <c r="R10" s="77">
        <f t="shared" si="2"/>
        <v>0</v>
      </c>
      <c r="S10" s="63"/>
      <c r="T10" s="78">
        <f t="shared" ref="T10:T73" si="46">IF(G10="Annulation","",IF(assurance="ALPTIS",IF(L10="SO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10" s="79">
        <f>IF(M10=0,0,IF(G10="Annulation","",IF(assurance="ALPTIS",M10*12*T10/100*#REF!,IF(assurance="APRIL",M10*12*T10/100*#REF!,IF(assurance="ASAF",M10*12*T10/100*#REF!,IF(assurance="NEOLIANE",(#REF!+M10*12*#REF!)*T10/100,IF(assurance="NEOLIANE Prev",(#REF!+M10*12*#REF!)*T10/100,IF(assurance="SWISSLIFE",M10*12*T10/100*#REF!,IF(assurance="AVIVA",M10*12*T10/100*#REF!,IF(assurance="CIPRES",M10*12*T10/100*#REF!,IF(assurance="CEGEMA",M10*12*T10/100*#REF!,IF(assurance=0,0))))))))))))</f>
        <v>0</v>
      </c>
      <c r="V10" s="91" t="str">
        <f t="shared" si="4"/>
        <v/>
      </c>
      <c r="W10" s="91" t="str">
        <f t="shared" si="5"/>
        <v/>
      </c>
      <c r="X10" s="92">
        <f t="shared" si="6"/>
        <v>0</v>
      </c>
      <c r="Y10" s="108">
        <f t="shared" si="7"/>
        <v>0</v>
      </c>
      <c r="Z10" s="106"/>
      <c r="AA10" s="105" t="str">
        <f t="shared" si="8"/>
        <v/>
      </c>
      <c r="AB10" s="63" t="s">
        <v>12</v>
      </c>
      <c r="AC10" s="72"/>
      <c r="AD10" s="101"/>
      <c r="AE10" s="80" t="str">
        <f t="shared" si="44"/>
        <v/>
      </c>
      <c r="AF10" s="72"/>
      <c r="AG10" s="70" t="str">
        <f t="shared" si="10"/>
        <v/>
      </c>
      <c r="AH10" s="81" t="str">
        <f t="shared" ca="1" si="11"/>
        <v/>
      </c>
      <c r="AI10" s="111" t="str">
        <f t="shared" ca="1" si="12"/>
        <v/>
      </c>
      <c r="AJ10" s="89" t="str">
        <f t="shared" si="13"/>
        <v/>
      </c>
      <c r="AK10" s="89" t="str">
        <f t="shared" si="14"/>
        <v/>
      </c>
      <c r="AL10" s="81" t="str">
        <f t="shared" si="15"/>
        <v/>
      </c>
      <c r="AM10" s="74">
        <f t="shared" si="16"/>
        <v>0</v>
      </c>
      <c r="AN10" s="74">
        <f t="shared" si="17"/>
        <v>0</v>
      </c>
      <c r="AO10" s="82">
        <f t="shared" si="18"/>
        <v>0</v>
      </c>
      <c r="AP10" s="74">
        <f t="shared" ref="AP10:AP73" si="47">IF(G10="Annulation","",IF(Z10&gt;=43101,IF(Z10&lt;43466,M10,0),0))</f>
        <v>0</v>
      </c>
      <c r="AQ10" s="82">
        <f t="shared" si="19"/>
        <v>0</v>
      </c>
      <c r="AR10" s="83">
        <f t="shared" si="20"/>
        <v>0</v>
      </c>
      <c r="AS10" s="74">
        <f t="shared" ref="AS10:AS73" si="48">IF(G10="Annulation","",IF(Z10&gt;=43466,IF(Z10&lt;43831,M10,0),0))</f>
        <v>0</v>
      </c>
      <c r="AT10" s="82">
        <f t="shared" si="21"/>
        <v>0</v>
      </c>
      <c r="AU10" s="83">
        <f t="shared" si="22"/>
        <v>0</v>
      </c>
      <c r="AV10" s="74">
        <f t="shared" si="23"/>
        <v>0</v>
      </c>
      <c r="AW10" s="82">
        <f t="shared" si="24"/>
        <v>0</v>
      </c>
      <c r="AX10" s="83">
        <f t="shared" si="25"/>
        <v>0</v>
      </c>
      <c r="AY10" s="63"/>
      <c r="AZ10" s="84"/>
      <c r="BA10" s="85"/>
      <c r="BB10" s="95"/>
      <c r="BC10" s="86"/>
      <c r="BD10" s="86"/>
      <c r="BE10" s="96"/>
      <c r="BF10" s="69"/>
      <c r="BG10" s="114"/>
      <c r="BH10" s="63">
        <v>1</v>
      </c>
      <c r="BI10" s="68">
        <v>0</v>
      </c>
      <c r="BJ10" s="71"/>
      <c r="BK10" s="87"/>
      <c r="BL10" s="64" t="str">
        <f t="shared" ca="1" si="26"/>
        <v/>
      </c>
      <c r="BM10" s="65"/>
      <c r="BN10" s="66"/>
      <c r="BO10" s="67" t="str">
        <f t="shared" ca="1" si="27"/>
        <v/>
      </c>
      <c r="BP10" s="65"/>
      <c r="BQ10" s="66"/>
      <c r="BR10" s="67" t="str">
        <f t="shared" ca="1" si="28"/>
        <v/>
      </c>
      <c r="BS10" s="65"/>
      <c r="BT10" s="66"/>
      <c r="BU10" s="67" t="str">
        <f t="shared" ca="1" si="29"/>
        <v/>
      </c>
      <c r="BV10" s="65"/>
      <c r="BW10" s="66"/>
      <c r="BX10" s="67" t="str">
        <f t="shared" ca="1" si="30"/>
        <v/>
      </c>
      <c r="BY10" s="65"/>
      <c r="BZ10" s="66"/>
      <c r="CA10" s="67" t="str">
        <f t="shared" ca="1" si="31"/>
        <v/>
      </c>
      <c r="CB10" s="65"/>
      <c r="CC10" s="66"/>
      <c r="CD10" s="67" t="str">
        <f t="shared" ca="1" si="32"/>
        <v/>
      </c>
      <c r="CE10" s="65"/>
      <c r="CF10" s="66"/>
      <c r="CG10" s="67" t="str">
        <f t="shared" ca="1" si="33"/>
        <v/>
      </c>
      <c r="CH10" s="65"/>
      <c r="CI10" s="66"/>
      <c r="CJ10" s="67" t="str">
        <f t="shared" ca="1" si="34"/>
        <v/>
      </c>
      <c r="CK10" s="57"/>
      <c r="CL10" s="59"/>
      <c r="CM10" s="59"/>
      <c r="CN10" s="59"/>
      <c r="CO10" s="59"/>
      <c r="CP10" s="59"/>
      <c r="CQ10" s="59"/>
      <c r="CR10" s="57"/>
      <c r="CS10" s="58"/>
      <c r="CT10" s="90" t="str">
        <f t="shared" si="35"/>
        <v/>
      </c>
      <c r="CU10" s="59"/>
      <c r="CV10" s="60"/>
      <c r="CW10" s="59"/>
      <c r="CX10" s="59"/>
      <c r="CY10" s="59" t="str">
        <f t="shared" si="36"/>
        <v/>
      </c>
      <c r="CZ10" s="59"/>
      <c r="DA10" s="59"/>
      <c r="DB10" s="61"/>
      <c r="DC10" s="59"/>
      <c r="DD10" s="59"/>
      <c r="DE10" s="61"/>
      <c r="DF10" s="61"/>
      <c r="DG10" s="59"/>
      <c r="DH10" s="61"/>
      <c r="DI10" s="61"/>
      <c r="DJ10" s="59"/>
      <c r="DK10" s="59"/>
      <c r="DL10" s="62"/>
      <c r="DM10" s="56">
        <f t="shared" si="37"/>
        <v>0</v>
      </c>
      <c r="DN10" s="88" t="str">
        <f t="shared" si="38"/>
        <v/>
      </c>
      <c r="DO10" s="119" t="str">
        <f t="shared" si="39"/>
        <v/>
      </c>
      <c r="DP10" s="119" t="str">
        <f t="shared" si="40"/>
        <v/>
      </c>
      <c r="DQ10" s="122" t="str">
        <f t="shared" si="41"/>
        <v/>
      </c>
      <c r="DR10" s="122" t="str">
        <f t="shared" ref="DR10:DR73" si="49">IF(M10="","",CONCATENATE("Bonjour ",F10," ",C10,",
Tout d'abord, constatant que vous êtes toujours client chez la mutuelle ",K10," (mutuelle que nous avions choisie ensemble), je tiens à vous remercier de votre fidélité. 
Ensuite, plutôt que de vous faire attendre votre futur échéancier, je tiens à vous informer que ",K10," a depuis peu annoncé ses augmentations pour janvier 2019. Dans votre cas, votre tarif passera à ",AS10,"€/mois. 
Sachant que nous avions initialement souscrit au tarif de ",M10,"€/mois cela fera une augmentation totale de ",ROUND(AU10*100,1)," % ce qui me semble un peu trop élevé en si peu de temps. C'est donc pourquoi je prends les devants pour éviter de devoir changer dans la précipitation."))</f>
        <v/>
      </c>
    </row>
    <row r="11" spans="1:122" x14ac:dyDescent="0.25">
      <c r="A11" s="184" t="str">
        <f t="shared" si="45"/>
        <v xml:space="preserve">  -  - </v>
      </c>
      <c r="B11" s="98"/>
      <c r="C11" s="97"/>
      <c r="D11" s="93"/>
      <c r="E11" s="71"/>
      <c r="F11" s="73"/>
      <c r="G11" s="103"/>
      <c r="H11" s="71"/>
      <c r="I11" s="105" t="str">
        <f t="shared" si="0"/>
        <v/>
      </c>
      <c r="J11" s="104"/>
      <c r="K11" s="63"/>
      <c r="L11" s="72"/>
      <c r="M11" s="74"/>
      <c r="N11" s="75"/>
      <c r="O11" s="75"/>
      <c r="P11" s="121"/>
      <c r="Q11" s="76" t="str">
        <f t="shared" si="1"/>
        <v/>
      </c>
      <c r="R11" s="77">
        <f t="shared" si="2"/>
        <v>0</v>
      </c>
      <c r="S11" s="63"/>
      <c r="T11" s="78">
        <f t="shared" si="46"/>
        <v>0</v>
      </c>
      <c r="U11" s="79">
        <f>IF(M11=0,0,IF(G11="Annulation","",IF(assurance="ALPTIS",M11*12*T11/100*#REF!,IF(assurance="APRIL",M11*12*T11/100*#REF!,IF(assurance="ASAF",M11*12*T11/100*#REF!,IF(assurance="NEOLIANE",(#REF!+M11*12*#REF!)*T11/100,IF(assurance="NEOLIANE Prev",(#REF!+M11*12*#REF!)*T11/100,IF(assurance="SWISSLIFE",M11*12*T11/100*#REF!,IF(assurance="AVIVA",M11*12*T11/100*#REF!,IF(assurance="CIPRES",M11*12*T11/100*#REF!,IF(assurance="CEGEMA",M11*12*T11/100*#REF!,IF(assurance=0,0))))))))))))</f>
        <v>0</v>
      </c>
      <c r="V11" s="91" t="str">
        <f t="shared" si="4"/>
        <v/>
      </c>
      <c r="W11" s="91" t="str">
        <f t="shared" si="5"/>
        <v/>
      </c>
      <c r="X11" s="92">
        <f t="shared" si="6"/>
        <v>0</v>
      </c>
      <c r="Y11" s="108">
        <f t="shared" si="7"/>
        <v>0</v>
      </c>
      <c r="Z11" s="106"/>
      <c r="AA11" s="105" t="str">
        <f t="shared" si="8"/>
        <v/>
      </c>
      <c r="AB11" s="63" t="s">
        <v>12</v>
      </c>
      <c r="AC11" s="72"/>
      <c r="AD11" s="101"/>
      <c r="AE11" s="80" t="str">
        <f t="shared" si="44"/>
        <v/>
      </c>
      <c r="AF11" s="72"/>
      <c r="AG11" s="70" t="str">
        <f t="shared" si="10"/>
        <v/>
      </c>
      <c r="AH11" s="81" t="str">
        <f t="shared" ca="1" si="11"/>
        <v/>
      </c>
      <c r="AI11" s="111" t="str">
        <f t="shared" ca="1" si="12"/>
        <v/>
      </c>
      <c r="AJ11" s="89" t="str">
        <f t="shared" si="13"/>
        <v/>
      </c>
      <c r="AK11" s="89" t="str">
        <f t="shared" si="14"/>
        <v/>
      </c>
      <c r="AL11" s="81" t="str">
        <f t="shared" si="15"/>
        <v/>
      </c>
      <c r="AM11" s="74">
        <f t="shared" si="16"/>
        <v>0</v>
      </c>
      <c r="AN11" s="74">
        <f t="shared" si="17"/>
        <v>0</v>
      </c>
      <c r="AO11" s="82">
        <f t="shared" si="18"/>
        <v>0</v>
      </c>
      <c r="AP11" s="74">
        <f t="shared" si="47"/>
        <v>0</v>
      </c>
      <c r="AQ11" s="82">
        <f t="shared" si="19"/>
        <v>0</v>
      </c>
      <c r="AR11" s="83">
        <f t="shared" si="20"/>
        <v>0</v>
      </c>
      <c r="AS11" s="74">
        <f t="shared" si="48"/>
        <v>0</v>
      </c>
      <c r="AT11" s="82">
        <f t="shared" si="21"/>
        <v>0</v>
      </c>
      <c r="AU11" s="83">
        <f t="shared" si="22"/>
        <v>0</v>
      </c>
      <c r="AV11" s="74">
        <f t="shared" si="23"/>
        <v>0</v>
      </c>
      <c r="AW11" s="82">
        <f t="shared" si="24"/>
        <v>0</v>
      </c>
      <c r="AX11" s="83">
        <f t="shared" si="25"/>
        <v>0</v>
      </c>
      <c r="AY11" s="63"/>
      <c r="AZ11" s="84"/>
      <c r="BA11" s="85"/>
      <c r="BB11" s="95"/>
      <c r="BC11" s="86"/>
      <c r="BD11" s="86"/>
      <c r="BE11" s="96"/>
      <c r="BF11" s="69"/>
      <c r="BG11" s="114"/>
      <c r="BH11" s="63">
        <v>1</v>
      </c>
      <c r="BI11" s="68">
        <v>0</v>
      </c>
      <c r="BJ11" s="71"/>
      <c r="BK11" s="87"/>
      <c r="BL11" s="64" t="str">
        <f t="shared" ca="1" si="26"/>
        <v/>
      </c>
      <c r="BM11" s="65"/>
      <c r="BN11" s="66"/>
      <c r="BO11" s="67" t="str">
        <f t="shared" ca="1" si="27"/>
        <v/>
      </c>
      <c r="BP11" s="65"/>
      <c r="BQ11" s="66"/>
      <c r="BR11" s="67" t="str">
        <f t="shared" ca="1" si="28"/>
        <v/>
      </c>
      <c r="BS11" s="65"/>
      <c r="BT11" s="66"/>
      <c r="BU11" s="67" t="str">
        <f t="shared" ca="1" si="29"/>
        <v/>
      </c>
      <c r="BV11" s="65"/>
      <c r="BW11" s="66"/>
      <c r="BX11" s="67" t="str">
        <f t="shared" ca="1" si="30"/>
        <v/>
      </c>
      <c r="BY11" s="65"/>
      <c r="BZ11" s="66"/>
      <c r="CA11" s="67" t="str">
        <f t="shared" ca="1" si="31"/>
        <v/>
      </c>
      <c r="CB11" s="65"/>
      <c r="CC11" s="66"/>
      <c r="CD11" s="67" t="str">
        <f t="shared" ca="1" si="32"/>
        <v/>
      </c>
      <c r="CE11" s="65"/>
      <c r="CF11" s="66"/>
      <c r="CG11" s="67" t="str">
        <f t="shared" ca="1" si="33"/>
        <v/>
      </c>
      <c r="CH11" s="65"/>
      <c r="CI11" s="66"/>
      <c r="CJ11" s="67" t="str">
        <f t="shared" ca="1" si="34"/>
        <v/>
      </c>
      <c r="CK11" s="57"/>
      <c r="CL11" s="59"/>
      <c r="CM11" s="59"/>
      <c r="CN11" s="59"/>
      <c r="CO11" s="59"/>
      <c r="CP11" s="59"/>
      <c r="CQ11" s="59"/>
      <c r="CR11" s="57"/>
      <c r="CS11" s="58"/>
      <c r="CT11" s="90" t="str">
        <f t="shared" si="35"/>
        <v/>
      </c>
      <c r="CU11" s="59"/>
      <c r="CV11" s="60"/>
      <c r="CW11" s="59"/>
      <c r="CX11" s="59"/>
      <c r="CY11" s="59" t="str">
        <f t="shared" si="36"/>
        <v/>
      </c>
      <c r="CZ11" s="59"/>
      <c r="DA11" s="59"/>
      <c r="DB11" s="61"/>
      <c r="DC11" s="59"/>
      <c r="DD11" s="59"/>
      <c r="DE11" s="61"/>
      <c r="DF11" s="61"/>
      <c r="DG11" s="59"/>
      <c r="DH11" s="61"/>
      <c r="DI11" s="61"/>
      <c r="DJ11" s="59"/>
      <c r="DK11" s="59"/>
      <c r="DL11" s="62"/>
      <c r="DM11" s="56">
        <f t="shared" si="37"/>
        <v>0</v>
      </c>
      <c r="DN11" s="88" t="str">
        <f t="shared" si="38"/>
        <v/>
      </c>
      <c r="DO11" s="119" t="str">
        <f t="shared" si="39"/>
        <v/>
      </c>
      <c r="DP11" s="119" t="str">
        <f t="shared" si="40"/>
        <v/>
      </c>
      <c r="DQ11" s="122" t="str">
        <f t="shared" si="41"/>
        <v/>
      </c>
      <c r="DR11" s="122" t="str">
        <f t="shared" si="49"/>
        <v/>
      </c>
    </row>
    <row r="12" spans="1:122" x14ac:dyDescent="0.25">
      <c r="A12" s="184" t="str">
        <f t="shared" si="45"/>
        <v xml:space="preserve">  -  - </v>
      </c>
      <c r="B12" s="98"/>
      <c r="C12" s="97"/>
      <c r="D12" s="93"/>
      <c r="E12" s="71"/>
      <c r="F12" s="73"/>
      <c r="G12" s="103"/>
      <c r="H12" s="71"/>
      <c r="I12" s="105" t="str">
        <f t="shared" si="0"/>
        <v/>
      </c>
      <c r="J12" s="104"/>
      <c r="K12" s="63"/>
      <c r="L12" s="72"/>
      <c r="M12" s="74"/>
      <c r="N12" s="75"/>
      <c r="O12" s="75"/>
      <c r="P12" s="121"/>
      <c r="Q12" s="76" t="str">
        <f t="shared" si="1"/>
        <v/>
      </c>
      <c r="R12" s="77">
        <f t="shared" si="2"/>
        <v>0</v>
      </c>
      <c r="S12" s="63"/>
      <c r="T12" s="78">
        <f t="shared" si="46"/>
        <v>0</v>
      </c>
      <c r="U12" s="79">
        <f>IF(M12=0,0,IF(G12="Annulation","",IF(assurance="ALPTIS",M12*12*T12/100*#REF!,IF(assurance="APRIL",M12*12*T12/100*#REF!,IF(assurance="ASAF",M12*12*T12/100*#REF!,IF(assurance="NEOLIANE",(#REF!+M12*12*#REF!)*T12/100,IF(assurance="NEOLIANE Prev",(#REF!+M12*12*#REF!)*T12/100,IF(assurance="SWISSLIFE",M12*12*T12/100*#REF!,IF(assurance="AVIVA",M12*12*T12/100*#REF!,IF(assurance="CIPRES",M12*12*T12/100*#REF!,IF(assurance="CEGEMA",M12*12*T12/100*#REF!,IF(assurance=0,0))))))))))))</f>
        <v>0</v>
      </c>
      <c r="V12" s="91" t="str">
        <f t="shared" si="4"/>
        <v/>
      </c>
      <c r="W12" s="91" t="str">
        <f t="shared" si="5"/>
        <v/>
      </c>
      <c r="X12" s="92">
        <f t="shared" si="6"/>
        <v>0</v>
      </c>
      <c r="Y12" s="108">
        <f t="shared" si="7"/>
        <v>0</v>
      </c>
      <c r="Z12" s="106"/>
      <c r="AA12" s="105" t="str">
        <f t="shared" si="8"/>
        <v/>
      </c>
      <c r="AB12" s="63" t="s">
        <v>12</v>
      </c>
      <c r="AC12" s="72"/>
      <c r="AD12" s="101"/>
      <c r="AE12" s="80" t="str">
        <f t="shared" si="44"/>
        <v/>
      </c>
      <c r="AF12" s="72"/>
      <c r="AG12" s="70" t="str">
        <f t="shared" si="10"/>
        <v/>
      </c>
      <c r="AH12" s="81" t="str">
        <f t="shared" ca="1" si="11"/>
        <v/>
      </c>
      <c r="AI12" s="111" t="str">
        <f t="shared" ca="1" si="12"/>
        <v/>
      </c>
      <c r="AJ12" s="89" t="str">
        <f t="shared" si="13"/>
        <v/>
      </c>
      <c r="AK12" s="89" t="str">
        <f t="shared" si="14"/>
        <v/>
      </c>
      <c r="AL12" s="81" t="str">
        <f t="shared" si="15"/>
        <v/>
      </c>
      <c r="AM12" s="74">
        <f t="shared" si="16"/>
        <v>0</v>
      </c>
      <c r="AN12" s="74">
        <f t="shared" si="17"/>
        <v>0</v>
      </c>
      <c r="AO12" s="82">
        <f t="shared" si="18"/>
        <v>0</v>
      </c>
      <c r="AP12" s="74">
        <f t="shared" si="47"/>
        <v>0</v>
      </c>
      <c r="AQ12" s="82">
        <f t="shared" si="19"/>
        <v>0</v>
      </c>
      <c r="AR12" s="83">
        <f t="shared" si="20"/>
        <v>0</v>
      </c>
      <c r="AS12" s="74">
        <f t="shared" si="48"/>
        <v>0</v>
      </c>
      <c r="AT12" s="82">
        <f t="shared" si="21"/>
        <v>0</v>
      </c>
      <c r="AU12" s="83">
        <f t="shared" si="22"/>
        <v>0</v>
      </c>
      <c r="AV12" s="74">
        <f t="shared" si="23"/>
        <v>0</v>
      </c>
      <c r="AW12" s="82">
        <f t="shared" si="24"/>
        <v>0</v>
      </c>
      <c r="AX12" s="83">
        <f t="shared" si="25"/>
        <v>0</v>
      </c>
      <c r="AY12" s="63"/>
      <c r="AZ12" s="84"/>
      <c r="BA12" s="85"/>
      <c r="BB12" s="95"/>
      <c r="BC12" s="86"/>
      <c r="BD12" s="86"/>
      <c r="BE12" s="96"/>
      <c r="BF12" s="69"/>
      <c r="BG12" s="114"/>
      <c r="BH12" s="63">
        <v>1</v>
      </c>
      <c r="BI12" s="68">
        <v>0</v>
      </c>
      <c r="BJ12" s="71"/>
      <c r="BK12" s="87"/>
      <c r="BL12" s="64" t="str">
        <f t="shared" ca="1" si="26"/>
        <v/>
      </c>
      <c r="BM12" s="65"/>
      <c r="BN12" s="66"/>
      <c r="BO12" s="67" t="str">
        <f t="shared" ca="1" si="27"/>
        <v/>
      </c>
      <c r="BP12" s="65"/>
      <c r="BQ12" s="66"/>
      <c r="BR12" s="67" t="str">
        <f t="shared" ca="1" si="28"/>
        <v/>
      </c>
      <c r="BS12" s="65"/>
      <c r="BT12" s="66"/>
      <c r="BU12" s="67" t="str">
        <f t="shared" ca="1" si="29"/>
        <v/>
      </c>
      <c r="BV12" s="65"/>
      <c r="BW12" s="66"/>
      <c r="BX12" s="67" t="str">
        <f t="shared" ca="1" si="30"/>
        <v/>
      </c>
      <c r="BY12" s="65"/>
      <c r="BZ12" s="66"/>
      <c r="CA12" s="67" t="str">
        <f t="shared" ca="1" si="31"/>
        <v/>
      </c>
      <c r="CB12" s="65"/>
      <c r="CC12" s="66"/>
      <c r="CD12" s="67" t="str">
        <f t="shared" ca="1" si="32"/>
        <v/>
      </c>
      <c r="CE12" s="65"/>
      <c r="CF12" s="66"/>
      <c r="CG12" s="67" t="str">
        <f t="shared" ca="1" si="33"/>
        <v/>
      </c>
      <c r="CH12" s="65"/>
      <c r="CI12" s="66"/>
      <c r="CJ12" s="67" t="str">
        <f t="shared" ca="1" si="34"/>
        <v/>
      </c>
      <c r="CK12" s="57"/>
      <c r="CL12" s="59"/>
      <c r="CM12" s="59"/>
      <c r="CN12" s="59"/>
      <c r="CO12" s="59"/>
      <c r="CP12" s="59"/>
      <c r="CQ12" s="59"/>
      <c r="CR12" s="57"/>
      <c r="CS12" s="58"/>
      <c r="CT12" s="90" t="str">
        <f t="shared" si="35"/>
        <v/>
      </c>
      <c r="CU12" s="59"/>
      <c r="CV12" s="60"/>
      <c r="CW12" s="59"/>
      <c r="CX12" s="59"/>
      <c r="CY12" s="59" t="str">
        <f t="shared" si="36"/>
        <v/>
      </c>
      <c r="CZ12" s="59"/>
      <c r="DA12" s="59"/>
      <c r="DB12" s="61"/>
      <c r="DC12" s="59"/>
      <c r="DD12" s="59"/>
      <c r="DE12" s="61"/>
      <c r="DF12" s="61"/>
      <c r="DG12" s="59"/>
      <c r="DH12" s="61"/>
      <c r="DI12" s="61"/>
      <c r="DJ12" s="59"/>
      <c r="DK12" s="59"/>
      <c r="DL12" s="62"/>
      <c r="DM12" s="56">
        <f t="shared" si="37"/>
        <v>0</v>
      </c>
      <c r="DN12" s="88" t="str">
        <f t="shared" si="38"/>
        <v/>
      </c>
      <c r="DO12" s="119" t="str">
        <f t="shared" si="39"/>
        <v/>
      </c>
      <c r="DP12" s="119" t="str">
        <f t="shared" si="40"/>
        <v/>
      </c>
      <c r="DQ12" s="122" t="str">
        <f t="shared" si="41"/>
        <v/>
      </c>
      <c r="DR12" s="122" t="str">
        <f t="shared" si="49"/>
        <v/>
      </c>
    </row>
    <row r="13" spans="1:122" x14ac:dyDescent="0.25">
      <c r="A13" s="184" t="str">
        <f t="shared" si="45"/>
        <v xml:space="preserve">  -  - </v>
      </c>
      <c r="B13" s="98"/>
      <c r="C13" s="97"/>
      <c r="D13" s="93"/>
      <c r="E13" s="71"/>
      <c r="F13" s="73"/>
      <c r="G13" s="103"/>
      <c r="H13" s="71"/>
      <c r="I13" s="105" t="str">
        <f t="shared" si="0"/>
        <v/>
      </c>
      <c r="J13" s="104"/>
      <c r="K13" s="63"/>
      <c r="L13" s="72"/>
      <c r="M13" s="74"/>
      <c r="N13" s="75"/>
      <c r="O13" s="75"/>
      <c r="P13" s="121"/>
      <c r="Q13" s="76" t="str">
        <f t="shared" si="1"/>
        <v/>
      </c>
      <c r="R13" s="77">
        <f t="shared" si="2"/>
        <v>0</v>
      </c>
      <c r="S13" s="63"/>
      <c r="T13" s="78">
        <f t="shared" si="46"/>
        <v>0</v>
      </c>
      <c r="U13" s="79">
        <f>IF(M13=0,0,IF(G13="Annulation","",IF(assurance="ALPTIS",M13*12*T13/100*#REF!,IF(assurance="APRIL",M13*12*T13/100*#REF!,IF(assurance="ASAF",M13*12*T13/100*#REF!,IF(assurance="NEOLIANE",(#REF!+M13*12*#REF!)*T13/100,IF(assurance="NEOLIANE Prev",(#REF!+M13*12*#REF!)*T13/100,IF(assurance="SWISSLIFE",M13*12*T13/100*#REF!,IF(assurance="AVIVA",M13*12*T13/100*#REF!,IF(assurance="CIPRES",M13*12*T13/100*#REF!,IF(assurance="CEGEMA",M13*12*T13/100*#REF!,IF(assurance=0,0))))))))))))</f>
        <v>0</v>
      </c>
      <c r="V13" s="91" t="str">
        <f t="shared" si="4"/>
        <v/>
      </c>
      <c r="W13" s="91" t="str">
        <f t="shared" si="5"/>
        <v/>
      </c>
      <c r="X13" s="92">
        <f t="shared" si="6"/>
        <v>0</v>
      </c>
      <c r="Y13" s="108">
        <f t="shared" si="7"/>
        <v>0</v>
      </c>
      <c r="Z13" s="106"/>
      <c r="AA13" s="105" t="str">
        <f t="shared" si="8"/>
        <v/>
      </c>
      <c r="AB13" s="63" t="s">
        <v>12</v>
      </c>
      <c r="AC13" s="72"/>
      <c r="AD13" s="101"/>
      <c r="AE13" s="80" t="str">
        <f t="shared" si="44"/>
        <v/>
      </c>
      <c r="AF13" s="72"/>
      <c r="AG13" s="70" t="str">
        <f t="shared" si="10"/>
        <v/>
      </c>
      <c r="AH13" s="81" t="str">
        <f t="shared" ca="1" si="11"/>
        <v/>
      </c>
      <c r="AI13" s="111" t="str">
        <f t="shared" ca="1" si="12"/>
        <v/>
      </c>
      <c r="AJ13" s="89" t="str">
        <f t="shared" si="13"/>
        <v/>
      </c>
      <c r="AK13" s="89" t="str">
        <f t="shared" si="14"/>
        <v/>
      </c>
      <c r="AL13" s="81" t="str">
        <f t="shared" si="15"/>
        <v/>
      </c>
      <c r="AM13" s="74">
        <f t="shared" si="16"/>
        <v>0</v>
      </c>
      <c r="AN13" s="74">
        <f t="shared" si="17"/>
        <v>0</v>
      </c>
      <c r="AO13" s="82">
        <f t="shared" si="18"/>
        <v>0</v>
      </c>
      <c r="AP13" s="74">
        <f t="shared" si="47"/>
        <v>0</v>
      </c>
      <c r="AQ13" s="82">
        <f t="shared" si="19"/>
        <v>0</v>
      </c>
      <c r="AR13" s="83">
        <f t="shared" si="20"/>
        <v>0</v>
      </c>
      <c r="AS13" s="74">
        <f t="shared" si="48"/>
        <v>0</v>
      </c>
      <c r="AT13" s="82">
        <f t="shared" si="21"/>
        <v>0</v>
      </c>
      <c r="AU13" s="83">
        <f t="shared" si="22"/>
        <v>0</v>
      </c>
      <c r="AV13" s="74">
        <f t="shared" si="23"/>
        <v>0</v>
      </c>
      <c r="AW13" s="82">
        <f t="shared" si="24"/>
        <v>0</v>
      </c>
      <c r="AX13" s="83">
        <f t="shared" si="25"/>
        <v>0</v>
      </c>
      <c r="AY13" s="63"/>
      <c r="AZ13" s="84"/>
      <c r="BA13" s="85"/>
      <c r="BB13" s="95"/>
      <c r="BC13" s="86"/>
      <c r="BD13" s="86"/>
      <c r="BE13" s="96"/>
      <c r="BF13" s="69"/>
      <c r="BG13" s="114"/>
      <c r="BH13" s="63">
        <v>1</v>
      </c>
      <c r="BI13" s="68">
        <v>0</v>
      </c>
      <c r="BJ13" s="71"/>
      <c r="BK13" s="87"/>
      <c r="BL13" s="64" t="str">
        <f t="shared" ca="1" si="26"/>
        <v/>
      </c>
      <c r="BM13" s="65"/>
      <c r="BN13" s="66"/>
      <c r="BO13" s="67" t="str">
        <f t="shared" ca="1" si="27"/>
        <v/>
      </c>
      <c r="BP13" s="65"/>
      <c r="BQ13" s="66"/>
      <c r="BR13" s="67" t="str">
        <f t="shared" ca="1" si="28"/>
        <v/>
      </c>
      <c r="BS13" s="65"/>
      <c r="BT13" s="66"/>
      <c r="BU13" s="67" t="str">
        <f t="shared" ca="1" si="29"/>
        <v/>
      </c>
      <c r="BV13" s="65"/>
      <c r="BW13" s="66"/>
      <c r="BX13" s="67" t="str">
        <f t="shared" ca="1" si="30"/>
        <v/>
      </c>
      <c r="BY13" s="65"/>
      <c r="BZ13" s="66"/>
      <c r="CA13" s="67" t="str">
        <f t="shared" ca="1" si="31"/>
        <v/>
      </c>
      <c r="CB13" s="65"/>
      <c r="CC13" s="66"/>
      <c r="CD13" s="67" t="str">
        <f t="shared" ca="1" si="32"/>
        <v/>
      </c>
      <c r="CE13" s="65"/>
      <c r="CF13" s="66"/>
      <c r="CG13" s="67" t="str">
        <f t="shared" ca="1" si="33"/>
        <v/>
      </c>
      <c r="CH13" s="65"/>
      <c r="CI13" s="66"/>
      <c r="CJ13" s="67" t="str">
        <f t="shared" ca="1" si="34"/>
        <v/>
      </c>
      <c r="CK13" s="57"/>
      <c r="CL13" s="59"/>
      <c r="CM13" s="59"/>
      <c r="CN13" s="59"/>
      <c r="CO13" s="59"/>
      <c r="CP13" s="59"/>
      <c r="CQ13" s="59"/>
      <c r="CR13" s="57"/>
      <c r="CS13" s="58"/>
      <c r="CT13" s="90" t="str">
        <f t="shared" si="35"/>
        <v/>
      </c>
      <c r="CU13" s="59"/>
      <c r="CV13" s="60"/>
      <c r="CW13" s="59"/>
      <c r="CX13" s="59"/>
      <c r="CY13" s="59" t="str">
        <f t="shared" si="36"/>
        <v/>
      </c>
      <c r="CZ13" s="59"/>
      <c r="DA13" s="59"/>
      <c r="DB13" s="61"/>
      <c r="DC13" s="59"/>
      <c r="DD13" s="59"/>
      <c r="DE13" s="61"/>
      <c r="DF13" s="61"/>
      <c r="DG13" s="59"/>
      <c r="DH13" s="61"/>
      <c r="DI13" s="61"/>
      <c r="DJ13" s="59"/>
      <c r="DK13" s="59"/>
      <c r="DL13" s="62"/>
      <c r="DM13" s="56">
        <f t="shared" si="37"/>
        <v>0</v>
      </c>
      <c r="DN13" s="88" t="str">
        <f t="shared" si="38"/>
        <v/>
      </c>
      <c r="DO13" s="119" t="str">
        <f t="shared" si="39"/>
        <v/>
      </c>
      <c r="DP13" s="119" t="str">
        <f t="shared" si="40"/>
        <v/>
      </c>
      <c r="DQ13" s="122" t="str">
        <f t="shared" si="41"/>
        <v/>
      </c>
      <c r="DR13" s="122" t="str">
        <f t="shared" si="49"/>
        <v/>
      </c>
    </row>
    <row r="14" spans="1:122" x14ac:dyDescent="0.25">
      <c r="A14" s="184" t="str">
        <f t="shared" si="45"/>
        <v xml:space="preserve">  -  - </v>
      </c>
      <c r="B14" s="98"/>
      <c r="C14" s="97"/>
      <c r="D14" s="93"/>
      <c r="E14" s="71"/>
      <c r="F14" s="73"/>
      <c r="G14" s="103"/>
      <c r="H14" s="71"/>
      <c r="I14" s="105" t="str">
        <f t="shared" si="0"/>
        <v/>
      </c>
      <c r="J14" s="104"/>
      <c r="K14" s="63"/>
      <c r="L14" s="72"/>
      <c r="M14" s="74"/>
      <c r="N14" s="75"/>
      <c r="O14" s="75"/>
      <c r="P14" s="121"/>
      <c r="Q14" s="76" t="str">
        <f t="shared" si="1"/>
        <v/>
      </c>
      <c r="R14" s="77">
        <f t="shared" si="2"/>
        <v>0</v>
      </c>
      <c r="S14" s="63"/>
      <c r="T14" s="78">
        <f t="shared" si="46"/>
        <v>0</v>
      </c>
      <c r="U14" s="79">
        <f>IF(M14=0,0,IF(G14="Annulation","",IF(assurance="ALPTIS",M14*12*T14/100*#REF!,IF(assurance="APRIL",M14*12*T14/100*#REF!,IF(assurance="ASAF",M14*12*T14/100*#REF!,IF(assurance="NEOLIANE",(#REF!+M14*12*#REF!)*T14/100,IF(assurance="NEOLIANE Prev",(#REF!+M14*12*#REF!)*T14/100,IF(assurance="SWISSLIFE",M14*12*T14/100*#REF!,IF(assurance="AVIVA",M14*12*T14/100*#REF!,IF(assurance="CIPRES",M14*12*T14/100*#REF!,IF(assurance="CEGEMA",M14*12*T14/100*#REF!,IF(assurance=0,0))))))))))))</f>
        <v>0</v>
      </c>
      <c r="V14" s="91" t="str">
        <f t="shared" si="4"/>
        <v/>
      </c>
      <c r="W14" s="91" t="str">
        <f t="shared" si="5"/>
        <v/>
      </c>
      <c r="X14" s="92">
        <f t="shared" si="6"/>
        <v>0</v>
      </c>
      <c r="Y14" s="108">
        <f t="shared" si="7"/>
        <v>0</v>
      </c>
      <c r="Z14" s="106"/>
      <c r="AA14" s="105" t="str">
        <f t="shared" si="8"/>
        <v/>
      </c>
      <c r="AB14" s="63" t="s">
        <v>12</v>
      </c>
      <c r="AC14" s="72"/>
      <c r="AD14" s="101"/>
      <c r="AE14" s="80" t="str">
        <f t="shared" si="44"/>
        <v/>
      </c>
      <c r="AF14" s="72"/>
      <c r="AG14" s="70" t="str">
        <f t="shared" si="10"/>
        <v/>
      </c>
      <c r="AH14" s="81" t="str">
        <f t="shared" ca="1" si="11"/>
        <v/>
      </c>
      <c r="AI14" s="111" t="str">
        <f t="shared" ca="1" si="12"/>
        <v/>
      </c>
      <c r="AJ14" s="89" t="str">
        <f t="shared" si="13"/>
        <v/>
      </c>
      <c r="AK14" s="89" t="str">
        <f t="shared" si="14"/>
        <v/>
      </c>
      <c r="AL14" s="81" t="str">
        <f t="shared" si="15"/>
        <v/>
      </c>
      <c r="AM14" s="74">
        <f t="shared" si="16"/>
        <v>0</v>
      </c>
      <c r="AN14" s="74">
        <f t="shared" si="17"/>
        <v>0</v>
      </c>
      <c r="AO14" s="82">
        <f t="shared" si="18"/>
        <v>0</v>
      </c>
      <c r="AP14" s="74">
        <f t="shared" si="47"/>
        <v>0</v>
      </c>
      <c r="AQ14" s="82">
        <f t="shared" si="19"/>
        <v>0</v>
      </c>
      <c r="AR14" s="83">
        <f t="shared" si="20"/>
        <v>0</v>
      </c>
      <c r="AS14" s="74">
        <f t="shared" si="48"/>
        <v>0</v>
      </c>
      <c r="AT14" s="82">
        <f t="shared" si="21"/>
        <v>0</v>
      </c>
      <c r="AU14" s="83">
        <f t="shared" si="22"/>
        <v>0</v>
      </c>
      <c r="AV14" s="74">
        <f t="shared" si="23"/>
        <v>0</v>
      </c>
      <c r="AW14" s="82">
        <f t="shared" si="24"/>
        <v>0</v>
      </c>
      <c r="AX14" s="83">
        <f t="shared" si="25"/>
        <v>0</v>
      </c>
      <c r="AY14" s="63"/>
      <c r="AZ14" s="84"/>
      <c r="BA14" s="85"/>
      <c r="BB14" s="95"/>
      <c r="BC14" s="86"/>
      <c r="BD14" s="86"/>
      <c r="BE14" s="96"/>
      <c r="BF14" s="69"/>
      <c r="BG14" s="114"/>
      <c r="BH14" s="63">
        <v>1</v>
      </c>
      <c r="BI14" s="68">
        <v>0</v>
      </c>
      <c r="BJ14" s="71"/>
      <c r="BK14" s="87"/>
      <c r="BL14" s="64" t="str">
        <f t="shared" ca="1" si="26"/>
        <v/>
      </c>
      <c r="BM14" s="65"/>
      <c r="BN14" s="66"/>
      <c r="BO14" s="67" t="str">
        <f t="shared" ca="1" si="27"/>
        <v/>
      </c>
      <c r="BP14" s="65"/>
      <c r="BQ14" s="66"/>
      <c r="BR14" s="67" t="str">
        <f t="shared" ca="1" si="28"/>
        <v/>
      </c>
      <c r="BS14" s="65"/>
      <c r="BT14" s="66"/>
      <c r="BU14" s="67" t="str">
        <f t="shared" ca="1" si="29"/>
        <v/>
      </c>
      <c r="BV14" s="65"/>
      <c r="BW14" s="66"/>
      <c r="BX14" s="67" t="str">
        <f t="shared" ca="1" si="30"/>
        <v/>
      </c>
      <c r="BY14" s="65"/>
      <c r="BZ14" s="66"/>
      <c r="CA14" s="67" t="str">
        <f t="shared" ca="1" si="31"/>
        <v/>
      </c>
      <c r="CB14" s="65"/>
      <c r="CC14" s="66"/>
      <c r="CD14" s="67" t="str">
        <f t="shared" ca="1" si="32"/>
        <v/>
      </c>
      <c r="CE14" s="65"/>
      <c r="CF14" s="66"/>
      <c r="CG14" s="67" t="str">
        <f t="shared" ca="1" si="33"/>
        <v/>
      </c>
      <c r="CH14" s="65"/>
      <c r="CI14" s="66"/>
      <c r="CJ14" s="67" t="str">
        <f t="shared" ca="1" si="34"/>
        <v/>
      </c>
      <c r="CK14" s="57"/>
      <c r="CL14" s="59"/>
      <c r="CM14" s="59"/>
      <c r="CN14" s="59"/>
      <c r="CO14" s="59"/>
      <c r="CP14" s="59"/>
      <c r="CQ14" s="59"/>
      <c r="CR14" s="57"/>
      <c r="CS14" s="58"/>
      <c r="CT14" s="90" t="str">
        <f t="shared" si="35"/>
        <v/>
      </c>
      <c r="CU14" s="59"/>
      <c r="CV14" s="60"/>
      <c r="CW14" s="59"/>
      <c r="CX14" s="59"/>
      <c r="CY14" s="59" t="str">
        <f t="shared" si="36"/>
        <v/>
      </c>
      <c r="CZ14" s="59"/>
      <c r="DA14" s="59"/>
      <c r="DB14" s="61"/>
      <c r="DC14" s="59"/>
      <c r="DD14" s="59"/>
      <c r="DE14" s="61"/>
      <c r="DF14" s="61"/>
      <c r="DG14" s="59"/>
      <c r="DH14" s="61"/>
      <c r="DI14" s="61"/>
      <c r="DJ14" s="59"/>
      <c r="DK14" s="59"/>
      <c r="DL14" s="62"/>
      <c r="DM14" s="56">
        <f t="shared" si="37"/>
        <v>0</v>
      </c>
      <c r="DN14" s="88" t="str">
        <f t="shared" si="38"/>
        <v/>
      </c>
      <c r="DO14" s="119" t="str">
        <f t="shared" si="39"/>
        <v/>
      </c>
      <c r="DP14" s="119" t="str">
        <f t="shared" si="40"/>
        <v/>
      </c>
      <c r="DQ14" s="122" t="str">
        <f t="shared" si="41"/>
        <v/>
      </c>
      <c r="DR14" s="122" t="str">
        <f t="shared" si="49"/>
        <v/>
      </c>
    </row>
    <row r="15" spans="1:122" x14ac:dyDescent="0.25">
      <c r="A15" s="184" t="str">
        <f t="shared" si="45"/>
        <v xml:space="preserve">  -  - </v>
      </c>
      <c r="B15" s="98"/>
      <c r="C15" s="97"/>
      <c r="D15" s="93"/>
      <c r="E15" s="71"/>
      <c r="F15" s="73"/>
      <c r="G15" s="103"/>
      <c r="H15" s="71"/>
      <c r="I15" s="105" t="str">
        <f t="shared" si="0"/>
        <v/>
      </c>
      <c r="J15" s="104"/>
      <c r="K15" s="63"/>
      <c r="L15" s="72"/>
      <c r="M15" s="74"/>
      <c r="N15" s="75"/>
      <c r="O15" s="75"/>
      <c r="P15" s="121"/>
      <c r="Q15" s="76" t="str">
        <f t="shared" si="1"/>
        <v/>
      </c>
      <c r="R15" s="77">
        <f t="shared" si="2"/>
        <v>0</v>
      </c>
      <c r="S15" s="63"/>
      <c r="T15" s="78">
        <f t="shared" si="46"/>
        <v>0</v>
      </c>
      <c r="U15" s="79">
        <f>IF(M15=0,0,IF(G15="Annulation","",IF(assurance="ALPTIS",M15*12*T15/100*#REF!,IF(assurance="APRIL",M15*12*T15/100*#REF!,IF(assurance="ASAF",M15*12*T15/100*#REF!,IF(assurance="NEOLIANE",(#REF!+M15*12*#REF!)*T15/100,IF(assurance="NEOLIANE Prev",(#REF!+M15*12*#REF!)*T15/100,IF(assurance="SWISSLIFE",M15*12*T15/100*#REF!,IF(assurance="AVIVA",M15*12*T15/100*#REF!,IF(assurance="CIPRES",M15*12*T15/100*#REF!,IF(assurance="CEGEMA",M15*12*T15/100*#REF!,IF(assurance=0,0))))))))))))</f>
        <v>0</v>
      </c>
      <c r="V15" s="91" t="str">
        <f t="shared" si="4"/>
        <v/>
      </c>
      <c r="W15" s="91" t="str">
        <f t="shared" si="5"/>
        <v/>
      </c>
      <c r="X15" s="92">
        <f t="shared" si="6"/>
        <v>0</v>
      </c>
      <c r="Y15" s="108">
        <f t="shared" si="7"/>
        <v>0</v>
      </c>
      <c r="Z15" s="106"/>
      <c r="AA15" s="105" t="str">
        <f t="shared" si="8"/>
        <v/>
      </c>
      <c r="AB15" s="63" t="s">
        <v>12</v>
      </c>
      <c r="AC15" s="72"/>
      <c r="AD15" s="101"/>
      <c r="AE15" s="80" t="str">
        <f t="shared" si="44"/>
        <v/>
      </c>
      <c r="AF15" s="72"/>
      <c r="AG15" s="70" t="str">
        <f t="shared" si="10"/>
        <v/>
      </c>
      <c r="AH15" s="81" t="str">
        <f t="shared" ca="1" si="11"/>
        <v/>
      </c>
      <c r="AI15" s="111" t="str">
        <f t="shared" ca="1" si="12"/>
        <v/>
      </c>
      <c r="AJ15" s="89" t="str">
        <f t="shared" si="13"/>
        <v/>
      </c>
      <c r="AK15" s="89" t="str">
        <f t="shared" si="14"/>
        <v/>
      </c>
      <c r="AL15" s="81" t="str">
        <f t="shared" si="15"/>
        <v/>
      </c>
      <c r="AM15" s="74">
        <f t="shared" si="16"/>
        <v>0</v>
      </c>
      <c r="AN15" s="74">
        <f t="shared" si="17"/>
        <v>0</v>
      </c>
      <c r="AO15" s="82">
        <f t="shared" si="18"/>
        <v>0</v>
      </c>
      <c r="AP15" s="74">
        <f t="shared" si="47"/>
        <v>0</v>
      </c>
      <c r="AQ15" s="82">
        <f t="shared" si="19"/>
        <v>0</v>
      </c>
      <c r="AR15" s="83">
        <f t="shared" si="20"/>
        <v>0</v>
      </c>
      <c r="AS15" s="74">
        <f t="shared" si="48"/>
        <v>0</v>
      </c>
      <c r="AT15" s="82">
        <f t="shared" si="21"/>
        <v>0</v>
      </c>
      <c r="AU15" s="83">
        <f t="shared" si="22"/>
        <v>0</v>
      </c>
      <c r="AV15" s="74">
        <f t="shared" si="23"/>
        <v>0</v>
      </c>
      <c r="AW15" s="82">
        <f t="shared" si="24"/>
        <v>0</v>
      </c>
      <c r="AX15" s="83">
        <f t="shared" si="25"/>
        <v>0</v>
      </c>
      <c r="AY15" s="63"/>
      <c r="AZ15" s="84"/>
      <c r="BA15" s="85"/>
      <c r="BB15" s="95"/>
      <c r="BC15" s="86"/>
      <c r="BD15" s="86"/>
      <c r="BE15" s="96"/>
      <c r="BF15" s="69"/>
      <c r="BG15" s="114"/>
      <c r="BH15" s="63">
        <v>1</v>
      </c>
      <c r="BI15" s="68">
        <v>0</v>
      </c>
      <c r="BJ15" s="71"/>
      <c r="BK15" s="87"/>
      <c r="BL15" s="64" t="str">
        <f t="shared" ca="1" si="26"/>
        <v/>
      </c>
      <c r="BM15" s="65"/>
      <c r="BN15" s="66"/>
      <c r="BO15" s="67" t="str">
        <f t="shared" ca="1" si="27"/>
        <v/>
      </c>
      <c r="BP15" s="65"/>
      <c r="BQ15" s="66"/>
      <c r="BR15" s="67" t="str">
        <f t="shared" ca="1" si="28"/>
        <v/>
      </c>
      <c r="BS15" s="65"/>
      <c r="BT15" s="66"/>
      <c r="BU15" s="67" t="str">
        <f t="shared" ca="1" si="29"/>
        <v/>
      </c>
      <c r="BV15" s="65"/>
      <c r="BW15" s="66"/>
      <c r="BX15" s="67" t="str">
        <f t="shared" ca="1" si="30"/>
        <v/>
      </c>
      <c r="BY15" s="65"/>
      <c r="BZ15" s="66"/>
      <c r="CA15" s="67" t="str">
        <f t="shared" ca="1" si="31"/>
        <v/>
      </c>
      <c r="CB15" s="65"/>
      <c r="CC15" s="66"/>
      <c r="CD15" s="67" t="str">
        <f t="shared" ca="1" si="32"/>
        <v/>
      </c>
      <c r="CE15" s="65"/>
      <c r="CF15" s="66"/>
      <c r="CG15" s="67" t="str">
        <f t="shared" ca="1" si="33"/>
        <v/>
      </c>
      <c r="CH15" s="65"/>
      <c r="CI15" s="66"/>
      <c r="CJ15" s="67" t="str">
        <f t="shared" ca="1" si="34"/>
        <v/>
      </c>
      <c r="CK15" s="57"/>
      <c r="CL15" s="59"/>
      <c r="CM15" s="59"/>
      <c r="CN15" s="59"/>
      <c r="CO15" s="59"/>
      <c r="CP15" s="59"/>
      <c r="CQ15" s="59"/>
      <c r="CR15" s="57"/>
      <c r="CS15" s="58"/>
      <c r="CT15" s="90" t="str">
        <f t="shared" si="35"/>
        <v/>
      </c>
      <c r="CU15" s="59"/>
      <c r="CV15" s="60"/>
      <c r="CW15" s="59"/>
      <c r="CX15" s="59"/>
      <c r="CY15" s="59" t="str">
        <f t="shared" si="36"/>
        <v/>
      </c>
      <c r="CZ15" s="59"/>
      <c r="DA15" s="59"/>
      <c r="DB15" s="61"/>
      <c r="DC15" s="59"/>
      <c r="DD15" s="59"/>
      <c r="DE15" s="61"/>
      <c r="DF15" s="61"/>
      <c r="DG15" s="59"/>
      <c r="DH15" s="61"/>
      <c r="DI15" s="61"/>
      <c r="DJ15" s="59"/>
      <c r="DK15" s="59"/>
      <c r="DL15" s="62"/>
      <c r="DM15" s="56">
        <f t="shared" si="37"/>
        <v>0</v>
      </c>
      <c r="DN15" s="88" t="str">
        <f t="shared" si="38"/>
        <v/>
      </c>
      <c r="DO15" s="119" t="str">
        <f t="shared" si="39"/>
        <v/>
      </c>
      <c r="DP15" s="119" t="str">
        <f t="shared" si="40"/>
        <v/>
      </c>
      <c r="DQ15" s="122" t="str">
        <f t="shared" si="41"/>
        <v/>
      </c>
      <c r="DR15" s="122" t="str">
        <f t="shared" si="49"/>
        <v/>
      </c>
    </row>
    <row r="16" spans="1:122" x14ac:dyDescent="0.25">
      <c r="A16" s="184" t="str">
        <f t="shared" si="45"/>
        <v xml:space="preserve">  -  - </v>
      </c>
      <c r="B16" s="98"/>
      <c r="C16" s="97"/>
      <c r="D16" s="93"/>
      <c r="E16" s="71"/>
      <c r="F16" s="73"/>
      <c r="G16" s="103"/>
      <c r="H16" s="71"/>
      <c r="I16" s="105" t="str">
        <f t="shared" si="0"/>
        <v/>
      </c>
      <c r="J16" s="104"/>
      <c r="K16" s="63"/>
      <c r="L16" s="72"/>
      <c r="M16" s="74"/>
      <c r="N16" s="75"/>
      <c r="O16" s="75"/>
      <c r="P16" s="121"/>
      <c r="Q16" s="76" t="str">
        <f t="shared" si="1"/>
        <v/>
      </c>
      <c r="R16" s="77">
        <f t="shared" si="2"/>
        <v>0</v>
      </c>
      <c r="S16" s="63"/>
      <c r="T16" s="78">
        <f t="shared" si="46"/>
        <v>0</v>
      </c>
      <c r="U16" s="79">
        <f>IF(M16=0,0,IF(G16="Annulation","",IF(assurance="ALPTIS",M16*12*T16/100*#REF!,IF(assurance="APRIL",M16*12*T16/100*#REF!,IF(assurance="ASAF",M16*12*T16/100*#REF!,IF(assurance="NEOLIANE",(#REF!+M16*12*#REF!)*T16/100,IF(assurance="NEOLIANE Prev",(#REF!+M16*12*#REF!)*T16/100,IF(assurance="SWISSLIFE",M16*12*T16/100*#REF!,IF(assurance="AVIVA",M16*12*T16/100*#REF!,IF(assurance="CIPRES",M16*12*T16/100*#REF!,IF(assurance="CEGEMA",M16*12*T16/100*#REF!,IF(assurance=0,0))))))))))))</f>
        <v>0</v>
      </c>
      <c r="V16" s="91" t="str">
        <f t="shared" si="4"/>
        <v/>
      </c>
      <c r="W16" s="91" t="str">
        <f t="shared" si="5"/>
        <v/>
      </c>
      <c r="X16" s="92">
        <f t="shared" si="6"/>
        <v>0</v>
      </c>
      <c r="Y16" s="108">
        <f t="shared" si="7"/>
        <v>0</v>
      </c>
      <c r="Z16" s="106"/>
      <c r="AA16" s="105" t="str">
        <f t="shared" si="8"/>
        <v/>
      </c>
      <c r="AB16" s="63" t="s">
        <v>12</v>
      </c>
      <c r="AC16" s="72"/>
      <c r="AD16" s="101"/>
      <c r="AE16" s="80" t="str">
        <f t="shared" si="44"/>
        <v/>
      </c>
      <c r="AF16" s="72"/>
      <c r="AG16" s="70" t="str">
        <f t="shared" si="10"/>
        <v/>
      </c>
      <c r="AH16" s="81" t="str">
        <f t="shared" ca="1" si="11"/>
        <v/>
      </c>
      <c r="AI16" s="111" t="str">
        <f t="shared" ca="1" si="12"/>
        <v/>
      </c>
      <c r="AJ16" s="89" t="str">
        <f t="shared" si="13"/>
        <v/>
      </c>
      <c r="AK16" s="89" t="str">
        <f t="shared" si="14"/>
        <v/>
      </c>
      <c r="AL16" s="81" t="str">
        <f t="shared" si="15"/>
        <v/>
      </c>
      <c r="AM16" s="74">
        <f t="shared" si="16"/>
        <v>0</v>
      </c>
      <c r="AN16" s="74">
        <f t="shared" si="17"/>
        <v>0</v>
      </c>
      <c r="AO16" s="82">
        <f t="shared" si="18"/>
        <v>0</v>
      </c>
      <c r="AP16" s="74">
        <f t="shared" si="47"/>
        <v>0</v>
      </c>
      <c r="AQ16" s="82">
        <f t="shared" si="19"/>
        <v>0</v>
      </c>
      <c r="AR16" s="83">
        <f t="shared" si="20"/>
        <v>0</v>
      </c>
      <c r="AS16" s="74">
        <f t="shared" si="48"/>
        <v>0</v>
      </c>
      <c r="AT16" s="82">
        <f t="shared" si="21"/>
        <v>0</v>
      </c>
      <c r="AU16" s="83">
        <f t="shared" si="22"/>
        <v>0</v>
      </c>
      <c r="AV16" s="74">
        <f t="shared" si="23"/>
        <v>0</v>
      </c>
      <c r="AW16" s="82">
        <f t="shared" si="24"/>
        <v>0</v>
      </c>
      <c r="AX16" s="83">
        <f t="shared" si="25"/>
        <v>0</v>
      </c>
      <c r="AY16" s="63"/>
      <c r="AZ16" s="84"/>
      <c r="BA16" s="85"/>
      <c r="BB16" s="95"/>
      <c r="BC16" s="86"/>
      <c r="BD16" s="86"/>
      <c r="BE16" s="96"/>
      <c r="BF16" s="69"/>
      <c r="BG16" s="114"/>
      <c r="BH16" s="63">
        <v>1</v>
      </c>
      <c r="BI16" s="68">
        <v>0</v>
      </c>
      <c r="BJ16" s="71"/>
      <c r="BK16" s="87"/>
      <c r="BL16" s="64" t="str">
        <f t="shared" ca="1" si="26"/>
        <v/>
      </c>
      <c r="BM16" s="65"/>
      <c r="BN16" s="66"/>
      <c r="BO16" s="67" t="str">
        <f t="shared" ca="1" si="27"/>
        <v/>
      </c>
      <c r="BP16" s="65"/>
      <c r="BQ16" s="66"/>
      <c r="BR16" s="67" t="str">
        <f t="shared" ca="1" si="28"/>
        <v/>
      </c>
      <c r="BS16" s="65"/>
      <c r="BT16" s="66"/>
      <c r="BU16" s="67" t="str">
        <f t="shared" ca="1" si="29"/>
        <v/>
      </c>
      <c r="BV16" s="65"/>
      <c r="BW16" s="66"/>
      <c r="BX16" s="67" t="str">
        <f t="shared" ca="1" si="30"/>
        <v/>
      </c>
      <c r="BY16" s="65"/>
      <c r="BZ16" s="66"/>
      <c r="CA16" s="67" t="str">
        <f t="shared" ca="1" si="31"/>
        <v/>
      </c>
      <c r="CB16" s="65"/>
      <c r="CC16" s="66"/>
      <c r="CD16" s="67" t="str">
        <f t="shared" ca="1" si="32"/>
        <v/>
      </c>
      <c r="CE16" s="65"/>
      <c r="CF16" s="66"/>
      <c r="CG16" s="67" t="str">
        <f t="shared" ca="1" si="33"/>
        <v/>
      </c>
      <c r="CH16" s="65"/>
      <c r="CI16" s="66"/>
      <c r="CJ16" s="67" t="str">
        <f t="shared" ca="1" si="34"/>
        <v/>
      </c>
      <c r="CK16" s="57"/>
      <c r="CL16" s="59"/>
      <c r="CM16" s="59"/>
      <c r="CN16" s="59"/>
      <c r="CO16" s="59"/>
      <c r="CP16" s="59"/>
      <c r="CQ16" s="59"/>
      <c r="CR16" s="57"/>
      <c r="CS16" s="58"/>
      <c r="CT16" s="90" t="str">
        <f t="shared" si="35"/>
        <v/>
      </c>
      <c r="CU16" s="59"/>
      <c r="CV16" s="60"/>
      <c r="CW16" s="59"/>
      <c r="CX16" s="59"/>
      <c r="CY16" s="59" t="str">
        <f t="shared" si="36"/>
        <v/>
      </c>
      <c r="CZ16" s="59"/>
      <c r="DA16" s="59"/>
      <c r="DB16" s="61"/>
      <c r="DC16" s="59"/>
      <c r="DD16" s="59"/>
      <c r="DE16" s="61"/>
      <c r="DF16" s="61"/>
      <c r="DG16" s="59"/>
      <c r="DH16" s="61"/>
      <c r="DI16" s="61"/>
      <c r="DJ16" s="59"/>
      <c r="DK16" s="59"/>
      <c r="DL16" s="62"/>
      <c r="DM16" s="56">
        <f t="shared" si="37"/>
        <v>0</v>
      </c>
      <c r="DN16" s="88" t="str">
        <f t="shared" si="38"/>
        <v/>
      </c>
      <c r="DO16" s="119" t="str">
        <f t="shared" si="39"/>
        <v/>
      </c>
      <c r="DP16" s="119" t="str">
        <f t="shared" si="40"/>
        <v/>
      </c>
      <c r="DQ16" s="122" t="str">
        <f t="shared" si="41"/>
        <v/>
      </c>
      <c r="DR16" s="122" t="str">
        <f t="shared" si="49"/>
        <v/>
      </c>
    </row>
    <row r="17" spans="1:122" x14ac:dyDescent="0.25">
      <c r="A17" s="184" t="str">
        <f t="shared" si="45"/>
        <v xml:space="preserve">  -  - </v>
      </c>
      <c r="B17" s="98"/>
      <c r="C17" s="97"/>
      <c r="D17" s="93"/>
      <c r="E17" s="71"/>
      <c r="F17" s="73"/>
      <c r="G17" s="103"/>
      <c r="H17" s="71"/>
      <c r="I17" s="105" t="str">
        <f t="shared" si="0"/>
        <v/>
      </c>
      <c r="J17" s="104"/>
      <c r="K17" s="63"/>
      <c r="L17" s="72"/>
      <c r="M17" s="74"/>
      <c r="N17" s="75"/>
      <c r="O17" s="75"/>
      <c r="P17" s="121"/>
      <c r="Q17" s="76" t="str">
        <f t="shared" si="1"/>
        <v/>
      </c>
      <c r="R17" s="77">
        <f t="shared" si="2"/>
        <v>0</v>
      </c>
      <c r="S17" s="63"/>
      <c r="T17" s="78">
        <f t="shared" si="46"/>
        <v>0</v>
      </c>
      <c r="U17" s="79">
        <f>IF(M17=0,0,IF(G17="Annulation","",IF(assurance="ALPTIS",M17*12*T17/100*#REF!,IF(assurance="APRIL",M17*12*T17/100*#REF!,IF(assurance="ASAF",M17*12*T17/100*#REF!,IF(assurance="NEOLIANE",(#REF!+M17*12*#REF!)*T17/100,IF(assurance="NEOLIANE Prev",(#REF!+M17*12*#REF!)*T17/100,IF(assurance="SWISSLIFE",M17*12*T17/100*#REF!,IF(assurance="AVIVA",M17*12*T17/100*#REF!,IF(assurance="CIPRES",M17*12*T17/100*#REF!,IF(assurance="CEGEMA",M17*12*T17/100*#REF!,IF(assurance=0,0))))))))))))</f>
        <v>0</v>
      </c>
      <c r="V17" s="91" t="str">
        <f t="shared" si="4"/>
        <v/>
      </c>
      <c r="W17" s="91" t="str">
        <f t="shared" si="5"/>
        <v/>
      </c>
      <c r="X17" s="92">
        <f t="shared" si="6"/>
        <v>0</v>
      </c>
      <c r="Y17" s="108">
        <f t="shared" si="7"/>
        <v>0</v>
      </c>
      <c r="Z17" s="106"/>
      <c r="AA17" s="105" t="str">
        <f t="shared" si="8"/>
        <v/>
      </c>
      <c r="AB17" s="63" t="s">
        <v>12</v>
      </c>
      <c r="AC17" s="72"/>
      <c r="AD17" s="101"/>
      <c r="AE17" s="80" t="str">
        <f t="shared" si="44"/>
        <v/>
      </c>
      <c r="AF17" s="72"/>
      <c r="AG17" s="70" t="str">
        <f t="shared" si="10"/>
        <v/>
      </c>
      <c r="AH17" s="81" t="str">
        <f t="shared" ca="1" si="11"/>
        <v/>
      </c>
      <c r="AI17" s="111" t="str">
        <f t="shared" ca="1" si="12"/>
        <v/>
      </c>
      <c r="AJ17" s="89" t="str">
        <f t="shared" si="13"/>
        <v/>
      </c>
      <c r="AK17" s="89" t="str">
        <f t="shared" si="14"/>
        <v/>
      </c>
      <c r="AL17" s="81" t="str">
        <f t="shared" si="15"/>
        <v/>
      </c>
      <c r="AM17" s="74">
        <f t="shared" si="16"/>
        <v>0</v>
      </c>
      <c r="AN17" s="74">
        <f t="shared" si="17"/>
        <v>0</v>
      </c>
      <c r="AO17" s="82">
        <f t="shared" si="18"/>
        <v>0</v>
      </c>
      <c r="AP17" s="74">
        <f t="shared" si="47"/>
        <v>0</v>
      </c>
      <c r="AQ17" s="82">
        <f t="shared" si="19"/>
        <v>0</v>
      </c>
      <c r="AR17" s="83">
        <f t="shared" si="20"/>
        <v>0</v>
      </c>
      <c r="AS17" s="74">
        <f t="shared" si="48"/>
        <v>0</v>
      </c>
      <c r="AT17" s="82">
        <f t="shared" si="21"/>
        <v>0</v>
      </c>
      <c r="AU17" s="83">
        <f t="shared" si="22"/>
        <v>0</v>
      </c>
      <c r="AV17" s="74">
        <f t="shared" si="23"/>
        <v>0</v>
      </c>
      <c r="AW17" s="82">
        <f t="shared" si="24"/>
        <v>0</v>
      </c>
      <c r="AX17" s="83">
        <f t="shared" si="25"/>
        <v>0</v>
      </c>
      <c r="AY17" s="63"/>
      <c r="AZ17" s="84"/>
      <c r="BA17" s="85"/>
      <c r="BB17" s="95"/>
      <c r="BC17" s="86"/>
      <c r="BD17" s="86"/>
      <c r="BE17" s="96"/>
      <c r="BF17" s="69"/>
      <c r="BG17" s="114"/>
      <c r="BH17" s="63">
        <v>1</v>
      </c>
      <c r="BI17" s="68">
        <v>0</v>
      </c>
      <c r="BJ17" s="71"/>
      <c r="BK17" s="87"/>
      <c r="BL17" s="64" t="str">
        <f t="shared" ca="1" si="26"/>
        <v/>
      </c>
      <c r="BM17" s="65"/>
      <c r="BN17" s="66"/>
      <c r="BO17" s="67" t="str">
        <f t="shared" ca="1" si="27"/>
        <v/>
      </c>
      <c r="BP17" s="65"/>
      <c r="BQ17" s="66"/>
      <c r="BR17" s="67" t="str">
        <f t="shared" ca="1" si="28"/>
        <v/>
      </c>
      <c r="BS17" s="65"/>
      <c r="BT17" s="66"/>
      <c r="BU17" s="67" t="str">
        <f t="shared" ca="1" si="29"/>
        <v/>
      </c>
      <c r="BV17" s="65"/>
      <c r="BW17" s="66"/>
      <c r="BX17" s="67" t="str">
        <f t="shared" ca="1" si="30"/>
        <v/>
      </c>
      <c r="BY17" s="65"/>
      <c r="BZ17" s="66"/>
      <c r="CA17" s="67" t="str">
        <f t="shared" ca="1" si="31"/>
        <v/>
      </c>
      <c r="CB17" s="65"/>
      <c r="CC17" s="66"/>
      <c r="CD17" s="67" t="str">
        <f t="shared" ca="1" si="32"/>
        <v/>
      </c>
      <c r="CE17" s="65"/>
      <c r="CF17" s="66"/>
      <c r="CG17" s="67" t="str">
        <f t="shared" ca="1" si="33"/>
        <v/>
      </c>
      <c r="CH17" s="65"/>
      <c r="CI17" s="66"/>
      <c r="CJ17" s="67" t="str">
        <f t="shared" ca="1" si="34"/>
        <v/>
      </c>
      <c r="CK17" s="57"/>
      <c r="CL17" s="59"/>
      <c r="CM17" s="59"/>
      <c r="CN17" s="59"/>
      <c r="CO17" s="59"/>
      <c r="CP17" s="59"/>
      <c r="CQ17" s="59"/>
      <c r="CR17" s="57"/>
      <c r="CS17" s="58"/>
      <c r="CT17" s="90" t="str">
        <f t="shared" si="35"/>
        <v/>
      </c>
      <c r="CU17" s="59"/>
      <c r="CV17" s="60"/>
      <c r="CW17" s="59"/>
      <c r="CX17" s="59"/>
      <c r="CY17" s="59" t="str">
        <f t="shared" si="36"/>
        <v/>
      </c>
      <c r="CZ17" s="59"/>
      <c r="DA17" s="59"/>
      <c r="DB17" s="61"/>
      <c r="DC17" s="59"/>
      <c r="DD17" s="59"/>
      <c r="DE17" s="61"/>
      <c r="DF17" s="61"/>
      <c r="DG17" s="59"/>
      <c r="DH17" s="61"/>
      <c r="DI17" s="61"/>
      <c r="DJ17" s="59"/>
      <c r="DK17" s="59"/>
      <c r="DL17" s="62"/>
      <c r="DM17" s="56">
        <f t="shared" si="37"/>
        <v>0</v>
      </c>
      <c r="DN17" s="88" t="str">
        <f t="shared" si="38"/>
        <v/>
      </c>
      <c r="DO17" s="119" t="str">
        <f t="shared" si="39"/>
        <v/>
      </c>
      <c r="DP17" s="119" t="str">
        <f t="shared" si="40"/>
        <v/>
      </c>
      <c r="DQ17" s="122" t="str">
        <f t="shared" si="41"/>
        <v/>
      </c>
      <c r="DR17" s="122" t="str">
        <f t="shared" si="49"/>
        <v/>
      </c>
    </row>
    <row r="18" spans="1:122" x14ac:dyDescent="0.25">
      <c r="A18" s="184" t="str">
        <f t="shared" si="45"/>
        <v xml:space="preserve">  -  - </v>
      </c>
      <c r="B18" s="98"/>
      <c r="C18" s="97"/>
      <c r="D18" s="93"/>
      <c r="E18" s="71"/>
      <c r="F18" s="73"/>
      <c r="G18" s="103"/>
      <c r="H18" s="71"/>
      <c r="I18" s="105" t="str">
        <f t="shared" si="0"/>
        <v/>
      </c>
      <c r="J18" s="104"/>
      <c r="K18" s="63"/>
      <c r="L18" s="72"/>
      <c r="M18" s="74"/>
      <c r="N18" s="75"/>
      <c r="O18" s="75"/>
      <c r="P18" s="121"/>
      <c r="Q18" s="76" t="str">
        <f t="shared" si="1"/>
        <v/>
      </c>
      <c r="R18" s="77">
        <f t="shared" si="2"/>
        <v>0</v>
      </c>
      <c r="S18" s="63"/>
      <c r="T18" s="78">
        <f t="shared" si="46"/>
        <v>0</v>
      </c>
      <c r="U18" s="79">
        <f>IF(M18=0,0,IF(G18="Annulation","",IF(assurance="ALPTIS",M18*12*T18/100*#REF!,IF(assurance="APRIL",M18*12*T18/100*#REF!,IF(assurance="ASAF",M18*12*T18/100*#REF!,IF(assurance="NEOLIANE",(#REF!+M18*12*#REF!)*T18/100,IF(assurance="NEOLIANE Prev",(#REF!+M18*12*#REF!)*T18/100,IF(assurance="SWISSLIFE",M18*12*T18/100*#REF!,IF(assurance="AVIVA",M18*12*T18/100*#REF!,IF(assurance="CIPRES",M18*12*T18/100*#REF!,IF(assurance="CEGEMA",M18*12*T18/100*#REF!,IF(assurance=0,0))))))))))))</f>
        <v>0</v>
      </c>
      <c r="V18" s="91" t="str">
        <f t="shared" si="4"/>
        <v/>
      </c>
      <c r="W18" s="91" t="str">
        <f t="shared" si="5"/>
        <v/>
      </c>
      <c r="X18" s="92">
        <f t="shared" si="6"/>
        <v>0</v>
      </c>
      <c r="Y18" s="108">
        <f t="shared" si="7"/>
        <v>0</v>
      </c>
      <c r="Z18" s="106"/>
      <c r="AA18" s="105" t="str">
        <f t="shared" si="8"/>
        <v/>
      </c>
      <c r="AB18" s="63" t="s">
        <v>12</v>
      </c>
      <c r="AC18" s="72"/>
      <c r="AD18" s="101"/>
      <c r="AE18" s="80" t="str">
        <f t="shared" si="44"/>
        <v/>
      </c>
      <c r="AF18" s="72"/>
      <c r="AG18" s="70" t="str">
        <f t="shared" si="10"/>
        <v/>
      </c>
      <c r="AH18" s="81" t="str">
        <f t="shared" ca="1" si="11"/>
        <v/>
      </c>
      <c r="AI18" s="111" t="str">
        <f t="shared" ca="1" si="12"/>
        <v/>
      </c>
      <c r="AJ18" s="89" t="str">
        <f t="shared" si="13"/>
        <v/>
      </c>
      <c r="AK18" s="89" t="str">
        <f t="shared" si="14"/>
        <v/>
      </c>
      <c r="AL18" s="81" t="str">
        <f t="shared" si="15"/>
        <v/>
      </c>
      <c r="AM18" s="74">
        <f t="shared" si="16"/>
        <v>0</v>
      </c>
      <c r="AN18" s="74">
        <f t="shared" si="17"/>
        <v>0</v>
      </c>
      <c r="AO18" s="82">
        <f t="shared" si="18"/>
        <v>0</v>
      </c>
      <c r="AP18" s="74">
        <f t="shared" si="47"/>
        <v>0</v>
      </c>
      <c r="AQ18" s="82">
        <f t="shared" si="19"/>
        <v>0</v>
      </c>
      <c r="AR18" s="83">
        <f t="shared" si="20"/>
        <v>0</v>
      </c>
      <c r="AS18" s="74">
        <f t="shared" si="48"/>
        <v>0</v>
      </c>
      <c r="AT18" s="82">
        <f t="shared" si="21"/>
        <v>0</v>
      </c>
      <c r="AU18" s="83">
        <f t="shared" si="22"/>
        <v>0</v>
      </c>
      <c r="AV18" s="74">
        <f t="shared" si="23"/>
        <v>0</v>
      </c>
      <c r="AW18" s="82">
        <f t="shared" si="24"/>
        <v>0</v>
      </c>
      <c r="AX18" s="83">
        <f t="shared" si="25"/>
        <v>0</v>
      </c>
      <c r="AY18" s="63"/>
      <c r="AZ18" s="84"/>
      <c r="BA18" s="85"/>
      <c r="BB18" s="95"/>
      <c r="BC18" s="86"/>
      <c r="BD18" s="86"/>
      <c r="BE18" s="96"/>
      <c r="BF18" s="69"/>
      <c r="BG18" s="114"/>
      <c r="BH18" s="63">
        <v>1</v>
      </c>
      <c r="BI18" s="68">
        <v>0</v>
      </c>
      <c r="BJ18" s="71"/>
      <c r="BK18" s="87"/>
      <c r="BL18" s="64" t="str">
        <f t="shared" ca="1" si="26"/>
        <v/>
      </c>
      <c r="BM18" s="65"/>
      <c r="BN18" s="66"/>
      <c r="BO18" s="67" t="str">
        <f t="shared" ca="1" si="27"/>
        <v/>
      </c>
      <c r="BP18" s="65"/>
      <c r="BQ18" s="66"/>
      <c r="BR18" s="67" t="str">
        <f t="shared" ca="1" si="28"/>
        <v/>
      </c>
      <c r="BS18" s="65"/>
      <c r="BT18" s="66"/>
      <c r="BU18" s="67" t="str">
        <f t="shared" ca="1" si="29"/>
        <v/>
      </c>
      <c r="BV18" s="65"/>
      <c r="BW18" s="66"/>
      <c r="BX18" s="67" t="str">
        <f t="shared" ca="1" si="30"/>
        <v/>
      </c>
      <c r="BY18" s="65"/>
      <c r="BZ18" s="66"/>
      <c r="CA18" s="67" t="str">
        <f t="shared" ca="1" si="31"/>
        <v/>
      </c>
      <c r="CB18" s="65"/>
      <c r="CC18" s="66"/>
      <c r="CD18" s="67" t="str">
        <f t="shared" ca="1" si="32"/>
        <v/>
      </c>
      <c r="CE18" s="65"/>
      <c r="CF18" s="66"/>
      <c r="CG18" s="67" t="str">
        <f t="shared" ca="1" si="33"/>
        <v/>
      </c>
      <c r="CH18" s="65"/>
      <c r="CI18" s="66"/>
      <c r="CJ18" s="67" t="str">
        <f t="shared" ca="1" si="34"/>
        <v/>
      </c>
      <c r="CK18" s="57"/>
      <c r="CL18" s="59"/>
      <c r="CM18" s="59"/>
      <c r="CN18" s="59"/>
      <c r="CO18" s="59"/>
      <c r="CP18" s="59"/>
      <c r="CQ18" s="59"/>
      <c r="CR18" s="57"/>
      <c r="CS18" s="58"/>
      <c r="CT18" s="90" t="str">
        <f t="shared" si="35"/>
        <v/>
      </c>
      <c r="CU18" s="59"/>
      <c r="CV18" s="60"/>
      <c r="CW18" s="59"/>
      <c r="CX18" s="59"/>
      <c r="CY18" s="59" t="str">
        <f t="shared" si="36"/>
        <v/>
      </c>
      <c r="CZ18" s="59"/>
      <c r="DA18" s="59"/>
      <c r="DB18" s="61"/>
      <c r="DC18" s="59"/>
      <c r="DD18" s="59"/>
      <c r="DE18" s="61"/>
      <c r="DF18" s="61"/>
      <c r="DG18" s="59"/>
      <c r="DH18" s="61"/>
      <c r="DI18" s="61"/>
      <c r="DJ18" s="59"/>
      <c r="DK18" s="59"/>
      <c r="DL18" s="62"/>
      <c r="DM18" s="56">
        <f t="shared" si="37"/>
        <v>0</v>
      </c>
      <c r="DN18" s="88" t="str">
        <f t="shared" si="38"/>
        <v/>
      </c>
      <c r="DO18" s="119" t="str">
        <f t="shared" si="39"/>
        <v/>
      </c>
      <c r="DP18" s="119" t="str">
        <f t="shared" si="40"/>
        <v/>
      </c>
      <c r="DQ18" s="122" t="str">
        <f t="shared" si="41"/>
        <v/>
      </c>
      <c r="DR18" s="122" t="str">
        <f t="shared" si="49"/>
        <v/>
      </c>
    </row>
    <row r="19" spans="1:122" x14ac:dyDescent="0.25">
      <c r="A19" s="184" t="str">
        <f t="shared" si="45"/>
        <v xml:space="preserve">  -  - </v>
      </c>
      <c r="B19" s="98"/>
      <c r="C19" s="97"/>
      <c r="D19" s="93"/>
      <c r="E19" s="71"/>
      <c r="F19" s="73"/>
      <c r="G19" s="103"/>
      <c r="H19" s="71"/>
      <c r="I19" s="105" t="str">
        <f t="shared" si="0"/>
        <v/>
      </c>
      <c r="J19" s="104"/>
      <c r="K19" s="63"/>
      <c r="L19" s="72"/>
      <c r="M19" s="74"/>
      <c r="N19" s="75"/>
      <c r="O19" s="75"/>
      <c r="P19" s="121"/>
      <c r="Q19" s="76" t="str">
        <f t="shared" si="1"/>
        <v/>
      </c>
      <c r="R19" s="77">
        <f t="shared" si="2"/>
        <v>0</v>
      </c>
      <c r="S19" s="63"/>
      <c r="T19" s="78">
        <f t="shared" si="46"/>
        <v>0</v>
      </c>
      <c r="U19" s="79">
        <f>IF(M19=0,0,IF(G19="Annulation","",IF(assurance="ALPTIS",M19*12*T19/100*#REF!,IF(assurance="APRIL",M19*12*T19/100*#REF!,IF(assurance="ASAF",M19*12*T19/100*#REF!,IF(assurance="NEOLIANE",(#REF!+M19*12*#REF!)*T19/100,IF(assurance="NEOLIANE Prev",(#REF!+M19*12*#REF!)*T19/100,IF(assurance="SWISSLIFE",M19*12*T19/100*#REF!,IF(assurance="AVIVA",M19*12*T19/100*#REF!,IF(assurance="CIPRES",M19*12*T19/100*#REF!,IF(assurance="CEGEMA",M19*12*T19/100*#REF!,IF(assurance=0,0))))))))))))</f>
        <v>0</v>
      </c>
      <c r="V19" s="91" t="str">
        <f t="shared" si="4"/>
        <v/>
      </c>
      <c r="W19" s="91" t="str">
        <f t="shared" si="5"/>
        <v/>
      </c>
      <c r="X19" s="92">
        <f t="shared" si="6"/>
        <v>0</v>
      </c>
      <c r="Y19" s="108">
        <f t="shared" si="7"/>
        <v>0</v>
      </c>
      <c r="Z19" s="106"/>
      <c r="AA19" s="105" t="str">
        <f t="shared" si="8"/>
        <v/>
      </c>
      <c r="AB19" s="63" t="s">
        <v>12</v>
      </c>
      <c r="AC19" s="72"/>
      <c r="AD19" s="101"/>
      <c r="AE19" s="80" t="str">
        <f t="shared" si="44"/>
        <v/>
      </c>
      <c r="AF19" s="72"/>
      <c r="AG19" s="70" t="str">
        <f t="shared" si="10"/>
        <v/>
      </c>
      <c r="AH19" s="81" t="str">
        <f t="shared" ca="1" si="11"/>
        <v/>
      </c>
      <c r="AI19" s="111" t="str">
        <f t="shared" ca="1" si="12"/>
        <v/>
      </c>
      <c r="AJ19" s="89" t="str">
        <f t="shared" si="13"/>
        <v/>
      </c>
      <c r="AK19" s="89" t="str">
        <f t="shared" si="14"/>
        <v/>
      </c>
      <c r="AL19" s="81" t="str">
        <f t="shared" si="15"/>
        <v/>
      </c>
      <c r="AM19" s="74">
        <f t="shared" si="16"/>
        <v>0</v>
      </c>
      <c r="AN19" s="74">
        <f t="shared" si="17"/>
        <v>0</v>
      </c>
      <c r="AO19" s="82">
        <f t="shared" si="18"/>
        <v>0</v>
      </c>
      <c r="AP19" s="74">
        <f t="shared" si="47"/>
        <v>0</v>
      </c>
      <c r="AQ19" s="82">
        <f t="shared" si="19"/>
        <v>0</v>
      </c>
      <c r="AR19" s="83">
        <f t="shared" si="20"/>
        <v>0</v>
      </c>
      <c r="AS19" s="74">
        <f t="shared" si="48"/>
        <v>0</v>
      </c>
      <c r="AT19" s="82">
        <f t="shared" si="21"/>
        <v>0</v>
      </c>
      <c r="AU19" s="83">
        <f t="shared" si="22"/>
        <v>0</v>
      </c>
      <c r="AV19" s="74">
        <f t="shared" si="23"/>
        <v>0</v>
      </c>
      <c r="AW19" s="82">
        <f t="shared" si="24"/>
        <v>0</v>
      </c>
      <c r="AX19" s="83">
        <f t="shared" si="25"/>
        <v>0</v>
      </c>
      <c r="AY19" s="63"/>
      <c r="AZ19" s="84"/>
      <c r="BA19" s="85"/>
      <c r="BB19" s="95"/>
      <c r="BC19" s="86"/>
      <c r="BD19" s="86"/>
      <c r="BE19" s="96"/>
      <c r="BF19" s="69"/>
      <c r="BG19" s="114"/>
      <c r="BH19" s="63">
        <v>1</v>
      </c>
      <c r="BI19" s="68">
        <v>0</v>
      </c>
      <c r="BJ19" s="71"/>
      <c r="BK19" s="87"/>
      <c r="BL19" s="64" t="str">
        <f t="shared" ca="1" si="26"/>
        <v/>
      </c>
      <c r="BM19" s="65"/>
      <c r="BN19" s="66"/>
      <c r="BO19" s="67" t="str">
        <f t="shared" ca="1" si="27"/>
        <v/>
      </c>
      <c r="BP19" s="65"/>
      <c r="BQ19" s="66"/>
      <c r="BR19" s="67" t="str">
        <f t="shared" ca="1" si="28"/>
        <v/>
      </c>
      <c r="BS19" s="65"/>
      <c r="BT19" s="66"/>
      <c r="BU19" s="67" t="str">
        <f t="shared" ca="1" si="29"/>
        <v/>
      </c>
      <c r="BV19" s="65"/>
      <c r="BW19" s="66"/>
      <c r="BX19" s="67" t="str">
        <f t="shared" ca="1" si="30"/>
        <v/>
      </c>
      <c r="BY19" s="65"/>
      <c r="BZ19" s="66"/>
      <c r="CA19" s="67" t="str">
        <f t="shared" ca="1" si="31"/>
        <v/>
      </c>
      <c r="CB19" s="65"/>
      <c r="CC19" s="66"/>
      <c r="CD19" s="67" t="str">
        <f t="shared" ca="1" si="32"/>
        <v/>
      </c>
      <c r="CE19" s="65"/>
      <c r="CF19" s="66"/>
      <c r="CG19" s="67" t="str">
        <f t="shared" ca="1" si="33"/>
        <v/>
      </c>
      <c r="CH19" s="65"/>
      <c r="CI19" s="66"/>
      <c r="CJ19" s="67" t="str">
        <f t="shared" ca="1" si="34"/>
        <v/>
      </c>
      <c r="CK19" s="57"/>
      <c r="CL19" s="59"/>
      <c r="CM19" s="59"/>
      <c r="CN19" s="59"/>
      <c r="CO19" s="59"/>
      <c r="CP19" s="59"/>
      <c r="CQ19" s="59"/>
      <c r="CR19" s="57"/>
      <c r="CS19" s="58"/>
      <c r="CT19" s="90" t="str">
        <f t="shared" si="35"/>
        <v/>
      </c>
      <c r="CU19" s="59"/>
      <c r="CV19" s="60"/>
      <c r="CW19" s="59"/>
      <c r="CX19" s="59"/>
      <c r="CY19" s="59" t="str">
        <f t="shared" si="36"/>
        <v/>
      </c>
      <c r="CZ19" s="59"/>
      <c r="DA19" s="59"/>
      <c r="DB19" s="61"/>
      <c r="DC19" s="59"/>
      <c r="DD19" s="59"/>
      <c r="DE19" s="61"/>
      <c r="DF19" s="61"/>
      <c r="DG19" s="59"/>
      <c r="DH19" s="61"/>
      <c r="DI19" s="61"/>
      <c r="DJ19" s="59"/>
      <c r="DK19" s="59"/>
      <c r="DL19" s="62"/>
      <c r="DM19" s="56">
        <f t="shared" si="37"/>
        <v>0</v>
      </c>
      <c r="DN19" s="88" t="str">
        <f t="shared" si="38"/>
        <v/>
      </c>
      <c r="DO19" s="119" t="str">
        <f t="shared" si="39"/>
        <v/>
      </c>
      <c r="DP19" s="119" t="str">
        <f t="shared" si="40"/>
        <v/>
      </c>
      <c r="DQ19" s="122" t="str">
        <f t="shared" si="41"/>
        <v/>
      </c>
      <c r="DR19" s="122" t="str">
        <f t="shared" si="49"/>
        <v/>
      </c>
    </row>
    <row r="20" spans="1:122" x14ac:dyDescent="0.25">
      <c r="A20" s="184" t="str">
        <f t="shared" si="45"/>
        <v xml:space="preserve">  -  - </v>
      </c>
      <c r="B20" s="98"/>
      <c r="C20" s="97"/>
      <c r="D20" s="93"/>
      <c r="E20" s="71"/>
      <c r="F20" s="73"/>
      <c r="G20" s="103"/>
      <c r="H20" s="71"/>
      <c r="I20" s="105" t="str">
        <f t="shared" si="0"/>
        <v/>
      </c>
      <c r="J20" s="104"/>
      <c r="K20" s="63"/>
      <c r="L20" s="72"/>
      <c r="M20" s="74"/>
      <c r="N20" s="75"/>
      <c r="O20" s="75"/>
      <c r="P20" s="121"/>
      <c r="Q20" s="76" t="str">
        <f t="shared" si="1"/>
        <v/>
      </c>
      <c r="R20" s="77">
        <f t="shared" si="2"/>
        <v>0</v>
      </c>
      <c r="S20" s="63"/>
      <c r="T20" s="78">
        <f t="shared" si="46"/>
        <v>0</v>
      </c>
      <c r="U20" s="79">
        <f>IF(M20=0,0,IF(G20="Annulation","",IF(assurance="ALPTIS",M20*12*T20/100*#REF!,IF(assurance="APRIL",M20*12*T20/100*#REF!,IF(assurance="ASAF",M20*12*T20/100*#REF!,IF(assurance="NEOLIANE",(#REF!+M20*12*#REF!)*T20/100,IF(assurance="NEOLIANE Prev",(#REF!+M20*12*#REF!)*T20/100,IF(assurance="SWISSLIFE",M20*12*T20/100*#REF!,IF(assurance="AVIVA",M20*12*T20/100*#REF!,IF(assurance="CIPRES",M20*12*T20/100*#REF!,IF(assurance="CEGEMA",M20*12*T20/100*#REF!,IF(assurance=0,0))))))))))))</f>
        <v>0</v>
      </c>
      <c r="V20" s="91" t="str">
        <f t="shared" si="4"/>
        <v/>
      </c>
      <c r="W20" s="91" t="str">
        <f t="shared" si="5"/>
        <v/>
      </c>
      <c r="X20" s="92">
        <f t="shared" si="6"/>
        <v>0</v>
      </c>
      <c r="Y20" s="108">
        <f t="shared" si="7"/>
        <v>0</v>
      </c>
      <c r="Z20" s="106"/>
      <c r="AA20" s="105" t="str">
        <f t="shared" si="8"/>
        <v/>
      </c>
      <c r="AB20" s="63" t="s">
        <v>12</v>
      </c>
      <c r="AC20" s="72"/>
      <c r="AD20" s="101"/>
      <c r="AE20" s="80" t="str">
        <f t="shared" si="44"/>
        <v/>
      </c>
      <c r="AF20" s="72"/>
      <c r="AG20" s="70" t="str">
        <f t="shared" si="10"/>
        <v/>
      </c>
      <c r="AH20" s="81" t="str">
        <f t="shared" ca="1" si="11"/>
        <v/>
      </c>
      <c r="AI20" s="111" t="str">
        <f t="shared" ca="1" si="12"/>
        <v/>
      </c>
      <c r="AJ20" s="89" t="str">
        <f t="shared" si="13"/>
        <v/>
      </c>
      <c r="AK20" s="89" t="str">
        <f t="shared" si="14"/>
        <v/>
      </c>
      <c r="AL20" s="81" t="str">
        <f t="shared" si="15"/>
        <v/>
      </c>
      <c r="AM20" s="74">
        <f t="shared" si="16"/>
        <v>0</v>
      </c>
      <c r="AN20" s="74">
        <f t="shared" si="17"/>
        <v>0</v>
      </c>
      <c r="AO20" s="82">
        <f t="shared" si="18"/>
        <v>0</v>
      </c>
      <c r="AP20" s="74">
        <f t="shared" si="47"/>
        <v>0</v>
      </c>
      <c r="AQ20" s="82">
        <f t="shared" si="19"/>
        <v>0</v>
      </c>
      <c r="AR20" s="83">
        <f t="shared" si="20"/>
        <v>0</v>
      </c>
      <c r="AS20" s="74">
        <f t="shared" si="48"/>
        <v>0</v>
      </c>
      <c r="AT20" s="82">
        <f t="shared" si="21"/>
        <v>0</v>
      </c>
      <c r="AU20" s="83">
        <f t="shared" si="22"/>
        <v>0</v>
      </c>
      <c r="AV20" s="74">
        <f t="shared" si="23"/>
        <v>0</v>
      </c>
      <c r="AW20" s="82">
        <f t="shared" si="24"/>
        <v>0</v>
      </c>
      <c r="AX20" s="83">
        <f t="shared" si="25"/>
        <v>0</v>
      </c>
      <c r="AY20" s="63"/>
      <c r="AZ20" s="84"/>
      <c r="BA20" s="85"/>
      <c r="BB20" s="95"/>
      <c r="BC20" s="86"/>
      <c r="BD20" s="86"/>
      <c r="BE20" s="96"/>
      <c r="BF20" s="69"/>
      <c r="BG20" s="114"/>
      <c r="BH20" s="63">
        <v>1</v>
      </c>
      <c r="BI20" s="68">
        <v>0</v>
      </c>
      <c r="BJ20" s="71"/>
      <c r="BK20" s="87"/>
      <c r="BL20" s="64" t="str">
        <f t="shared" ca="1" si="26"/>
        <v/>
      </c>
      <c r="BM20" s="65"/>
      <c r="BN20" s="66"/>
      <c r="BO20" s="67" t="str">
        <f t="shared" ca="1" si="27"/>
        <v/>
      </c>
      <c r="BP20" s="65"/>
      <c r="BQ20" s="66"/>
      <c r="BR20" s="67" t="str">
        <f t="shared" ca="1" si="28"/>
        <v/>
      </c>
      <c r="BS20" s="65"/>
      <c r="BT20" s="66"/>
      <c r="BU20" s="67" t="str">
        <f t="shared" ca="1" si="29"/>
        <v/>
      </c>
      <c r="BV20" s="65"/>
      <c r="BW20" s="66"/>
      <c r="BX20" s="67" t="str">
        <f t="shared" ca="1" si="30"/>
        <v/>
      </c>
      <c r="BY20" s="65"/>
      <c r="BZ20" s="66"/>
      <c r="CA20" s="67" t="str">
        <f t="shared" ca="1" si="31"/>
        <v/>
      </c>
      <c r="CB20" s="65"/>
      <c r="CC20" s="66"/>
      <c r="CD20" s="67" t="str">
        <f t="shared" ca="1" si="32"/>
        <v/>
      </c>
      <c r="CE20" s="65"/>
      <c r="CF20" s="66"/>
      <c r="CG20" s="67" t="str">
        <f t="shared" ca="1" si="33"/>
        <v/>
      </c>
      <c r="CH20" s="65"/>
      <c r="CI20" s="66"/>
      <c r="CJ20" s="67" t="str">
        <f t="shared" ca="1" si="34"/>
        <v/>
      </c>
      <c r="CK20" s="57"/>
      <c r="CL20" s="59"/>
      <c r="CM20" s="59"/>
      <c r="CN20" s="59"/>
      <c r="CO20" s="59"/>
      <c r="CP20" s="59"/>
      <c r="CQ20" s="59"/>
      <c r="CR20" s="57"/>
      <c r="CS20" s="58"/>
      <c r="CT20" s="90" t="str">
        <f t="shared" si="35"/>
        <v/>
      </c>
      <c r="CU20" s="59"/>
      <c r="CV20" s="60"/>
      <c r="CW20" s="59"/>
      <c r="CX20" s="59"/>
      <c r="CY20" s="59" t="str">
        <f t="shared" si="36"/>
        <v/>
      </c>
      <c r="CZ20" s="59"/>
      <c r="DA20" s="59"/>
      <c r="DB20" s="61"/>
      <c r="DC20" s="59"/>
      <c r="DD20" s="59"/>
      <c r="DE20" s="61"/>
      <c r="DF20" s="61"/>
      <c r="DG20" s="59"/>
      <c r="DH20" s="61"/>
      <c r="DI20" s="61"/>
      <c r="DJ20" s="59"/>
      <c r="DK20" s="59"/>
      <c r="DL20" s="62"/>
      <c r="DM20" s="56">
        <f t="shared" si="37"/>
        <v>0</v>
      </c>
      <c r="DN20" s="88" t="str">
        <f t="shared" si="38"/>
        <v/>
      </c>
      <c r="DO20" s="119" t="str">
        <f t="shared" si="39"/>
        <v/>
      </c>
      <c r="DP20" s="119" t="str">
        <f t="shared" si="40"/>
        <v/>
      </c>
      <c r="DQ20" s="122" t="str">
        <f t="shared" si="41"/>
        <v/>
      </c>
      <c r="DR20" s="122" t="str">
        <f t="shared" si="49"/>
        <v/>
      </c>
    </row>
    <row r="21" spans="1:122" x14ac:dyDescent="0.25">
      <c r="A21" s="184" t="str">
        <f t="shared" si="45"/>
        <v xml:space="preserve">  -  - </v>
      </c>
      <c r="B21" s="98"/>
      <c r="C21" s="97"/>
      <c r="D21" s="93"/>
      <c r="E21" s="71"/>
      <c r="F21" s="73"/>
      <c r="G21" s="103"/>
      <c r="H21" s="71"/>
      <c r="I21" s="105" t="str">
        <f t="shared" si="0"/>
        <v/>
      </c>
      <c r="J21" s="104"/>
      <c r="K21" s="63"/>
      <c r="L21" s="72"/>
      <c r="M21" s="74"/>
      <c r="N21" s="75"/>
      <c r="O21" s="75"/>
      <c r="P21" s="121"/>
      <c r="Q21" s="76" t="str">
        <f t="shared" si="1"/>
        <v/>
      </c>
      <c r="R21" s="77">
        <f t="shared" si="2"/>
        <v>0</v>
      </c>
      <c r="S21" s="63"/>
      <c r="T21" s="78">
        <f t="shared" si="46"/>
        <v>0</v>
      </c>
      <c r="U21" s="79">
        <f>IF(M21=0,0,IF(G21="Annulation","",IF(assurance="ALPTIS",M21*12*T21/100*#REF!,IF(assurance="APRIL",M21*12*T21/100*#REF!,IF(assurance="ASAF",M21*12*T21/100*#REF!,IF(assurance="NEOLIANE",(#REF!+M21*12*#REF!)*T21/100,IF(assurance="NEOLIANE Prev",(#REF!+M21*12*#REF!)*T21/100,IF(assurance="SWISSLIFE",M21*12*T21/100*#REF!,IF(assurance="AVIVA",M21*12*T21/100*#REF!,IF(assurance="CIPRES",M21*12*T21/100*#REF!,IF(assurance="CEGEMA",M21*12*T21/100*#REF!,IF(assurance=0,0))))))))))))</f>
        <v>0</v>
      </c>
      <c r="V21" s="91" t="str">
        <f t="shared" si="4"/>
        <v/>
      </c>
      <c r="W21" s="91" t="str">
        <f t="shared" si="5"/>
        <v/>
      </c>
      <c r="X21" s="92">
        <f t="shared" si="6"/>
        <v>0</v>
      </c>
      <c r="Y21" s="108">
        <f t="shared" si="7"/>
        <v>0</v>
      </c>
      <c r="Z21" s="106"/>
      <c r="AA21" s="105" t="str">
        <f t="shared" si="8"/>
        <v/>
      </c>
      <c r="AB21" s="63" t="s">
        <v>12</v>
      </c>
      <c r="AC21" s="72"/>
      <c r="AD21" s="101"/>
      <c r="AE21" s="80" t="str">
        <f t="shared" si="44"/>
        <v/>
      </c>
      <c r="AF21" s="72"/>
      <c r="AG21" s="70" t="str">
        <f t="shared" si="10"/>
        <v/>
      </c>
      <c r="AH21" s="81" t="str">
        <f t="shared" ca="1" si="11"/>
        <v/>
      </c>
      <c r="AI21" s="111" t="str">
        <f t="shared" ca="1" si="12"/>
        <v/>
      </c>
      <c r="AJ21" s="89" t="str">
        <f t="shared" si="13"/>
        <v/>
      </c>
      <c r="AK21" s="89" t="str">
        <f t="shared" si="14"/>
        <v/>
      </c>
      <c r="AL21" s="81" t="str">
        <f t="shared" si="15"/>
        <v/>
      </c>
      <c r="AM21" s="74">
        <f t="shared" si="16"/>
        <v>0</v>
      </c>
      <c r="AN21" s="74">
        <f t="shared" si="17"/>
        <v>0</v>
      </c>
      <c r="AO21" s="82">
        <f t="shared" si="18"/>
        <v>0</v>
      </c>
      <c r="AP21" s="74">
        <f t="shared" si="47"/>
        <v>0</v>
      </c>
      <c r="AQ21" s="82">
        <f t="shared" si="19"/>
        <v>0</v>
      </c>
      <c r="AR21" s="83">
        <f t="shared" si="20"/>
        <v>0</v>
      </c>
      <c r="AS21" s="74">
        <f t="shared" si="48"/>
        <v>0</v>
      </c>
      <c r="AT21" s="82">
        <f t="shared" si="21"/>
        <v>0</v>
      </c>
      <c r="AU21" s="83">
        <f t="shared" si="22"/>
        <v>0</v>
      </c>
      <c r="AV21" s="74">
        <f t="shared" si="23"/>
        <v>0</v>
      </c>
      <c r="AW21" s="82">
        <f t="shared" si="24"/>
        <v>0</v>
      </c>
      <c r="AX21" s="83">
        <f t="shared" si="25"/>
        <v>0</v>
      </c>
      <c r="AY21" s="63"/>
      <c r="AZ21" s="84"/>
      <c r="BA21" s="85"/>
      <c r="BB21" s="95"/>
      <c r="BC21" s="86"/>
      <c r="BD21" s="86"/>
      <c r="BE21" s="96"/>
      <c r="BF21" s="69"/>
      <c r="BG21" s="114"/>
      <c r="BH21" s="63">
        <v>1</v>
      </c>
      <c r="BI21" s="68">
        <v>0</v>
      </c>
      <c r="BJ21" s="71"/>
      <c r="BK21" s="87"/>
      <c r="BL21" s="64" t="str">
        <f t="shared" ca="1" si="26"/>
        <v/>
      </c>
      <c r="BM21" s="65"/>
      <c r="BN21" s="66"/>
      <c r="BO21" s="67" t="str">
        <f t="shared" ca="1" si="27"/>
        <v/>
      </c>
      <c r="BP21" s="65"/>
      <c r="BQ21" s="66"/>
      <c r="BR21" s="67" t="str">
        <f t="shared" ca="1" si="28"/>
        <v/>
      </c>
      <c r="BS21" s="65"/>
      <c r="BT21" s="66"/>
      <c r="BU21" s="67" t="str">
        <f t="shared" ca="1" si="29"/>
        <v/>
      </c>
      <c r="BV21" s="65"/>
      <c r="BW21" s="66"/>
      <c r="BX21" s="67" t="str">
        <f t="shared" ca="1" si="30"/>
        <v/>
      </c>
      <c r="BY21" s="65"/>
      <c r="BZ21" s="66"/>
      <c r="CA21" s="67" t="str">
        <f t="shared" ca="1" si="31"/>
        <v/>
      </c>
      <c r="CB21" s="65"/>
      <c r="CC21" s="66"/>
      <c r="CD21" s="67" t="str">
        <f t="shared" ca="1" si="32"/>
        <v/>
      </c>
      <c r="CE21" s="65"/>
      <c r="CF21" s="66"/>
      <c r="CG21" s="67" t="str">
        <f t="shared" ca="1" si="33"/>
        <v/>
      </c>
      <c r="CH21" s="65"/>
      <c r="CI21" s="66"/>
      <c r="CJ21" s="67" t="str">
        <f t="shared" ca="1" si="34"/>
        <v/>
      </c>
      <c r="CK21" s="57"/>
      <c r="CL21" s="59"/>
      <c r="CM21" s="59"/>
      <c r="CN21" s="59"/>
      <c r="CO21" s="59"/>
      <c r="CP21" s="59"/>
      <c r="CQ21" s="59"/>
      <c r="CR21" s="57"/>
      <c r="CS21" s="58"/>
      <c r="CT21" s="90" t="str">
        <f t="shared" si="35"/>
        <v/>
      </c>
      <c r="CU21" s="59"/>
      <c r="CV21" s="60"/>
      <c r="CW21" s="59"/>
      <c r="CX21" s="59"/>
      <c r="CY21" s="59" t="str">
        <f t="shared" si="36"/>
        <v/>
      </c>
      <c r="CZ21" s="59"/>
      <c r="DA21" s="59"/>
      <c r="DB21" s="61"/>
      <c r="DC21" s="59"/>
      <c r="DD21" s="59"/>
      <c r="DE21" s="61"/>
      <c r="DF21" s="61"/>
      <c r="DG21" s="59"/>
      <c r="DH21" s="61"/>
      <c r="DI21" s="61"/>
      <c r="DJ21" s="59"/>
      <c r="DK21" s="59"/>
      <c r="DL21" s="62"/>
      <c r="DM21" s="56">
        <f t="shared" si="37"/>
        <v>0</v>
      </c>
      <c r="DN21" s="88" t="str">
        <f t="shared" si="38"/>
        <v/>
      </c>
      <c r="DO21" s="119" t="str">
        <f t="shared" si="39"/>
        <v/>
      </c>
      <c r="DP21" s="119" t="str">
        <f t="shared" si="40"/>
        <v/>
      </c>
      <c r="DQ21" s="122" t="str">
        <f t="shared" si="41"/>
        <v/>
      </c>
      <c r="DR21" s="122" t="str">
        <f t="shared" si="49"/>
        <v/>
      </c>
    </row>
    <row r="22" spans="1:122" x14ac:dyDescent="0.25">
      <c r="A22" s="184" t="str">
        <f t="shared" si="45"/>
        <v xml:space="preserve">  -  - </v>
      </c>
      <c r="B22" s="98"/>
      <c r="C22" s="97"/>
      <c r="D22" s="93"/>
      <c r="E22" s="71"/>
      <c r="F22" s="73"/>
      <c r="G22" s="103"/>
      <c r="H22" s="71"/>
      <c r="I22" s="105" t="str">
        <f t="shared" si="0"/>
        <v/>
      </c>
      <c r="J22" s="104"/>
      <c r="K22" s="63"/>
      <c r="L22" s="72"/>
      <c r="M22" s="74"/>
      <c r="N22" s="75"/>
      <c r="O22" s="75"/>
      <c r="P22" s="121"/>
      <c r="Q22" s="76" t="str">
        <f t="shared" si="1"/>
        <v/>
      </c>
      <c r="R22" s="77">
        <f t="shared" si="2"/>
        <v>0</v>
      </c>
      <c r="S22" s="63"/>
      <c r="T22" s="78">
        <f t="shared" si="46"/>
        <v>0</v>
      </c>
      <c r="U22" s="79">
        <f>IF(M22=0,0,IF(G22="Annulation","",IF(assurance="ALPTIS",M22*12*T22/100*#REF!,IF(assurance="APRIL",M22*12*T22/100*#REF!,IF(assurance="ASAF",M22*12*T22/100*#REF!,IF(assurance="NEOLIANE",(#REF!+M22*12*#REF!)*T22/100,IF(assurance="NEOLIANE Prev",(#REF!+M22*12*#REF!)*T22/100,IF(assurance="SWISSLIFE",M22*12*T22/100*#REF!,IF(assurance="AVIVA",M22*12*T22/100*#REF!,IF(assurance="CIPRES",M22*12*T22/100*#REF!,IF(assurance="CEGEMA",M22*12*T22/100*#REF!,IF(assurance=0,0))))))))))))</f>
        <v>0</v>
      </c>
      <c r="V22" s="91" t="str">
        <f t="shared" si="4"/>
        <v/>
      </c>
      <c r="W22" s="91" t="str">
        <f t="shared" si="5"/>
        <v/>
      </c>
      <c r="X22" s="92">
        <f t="shared" si="6"/>
        <v>0</v>
      </c>
      <c r="Y22" s="108">
        <f t="shared" si="7"/>
        <v>0</v>
      </c>
      <c r="Z22" s="106"/>
      <c r="AA22" s="105" t="str">
        <f t="shared" si="8"/>
        <v/>
      </c>
      <c r="AB22" s="63" t="s">
        <v>12</v>
      </c>
      <c r="AC22" s="72"/>
      <c r="AD22" s="101"/>
      <c r="AE22" s="80" t="str">
        <f t="shared" si="44"/>
        <v/>
      </c>
      <c r="AF22" s="72"/>
      <c r="AG22" s="70" t="str">
        <f t="shared" si="10"/>
        <v/>
      </c>
      <c r="AH22" s="81" t="str">
        <f t="shared" ca="1" si="11"/>
        <v/>
      </c>
      <c r="AI22" s="111" t="str">
        <f t="shared" ca="1" si="12"/>
        <v/>
      </c>
      <c r="AJ22" s="89" t="str">
        <f t="shared" si="13"/>
        <v/>
      </c>
      <c r="AK22" s="89" t="str">
        <f t="shared" si="14"/>
        <v/>
      </c>
      <c r="AL22" s="81" t="str">
        <f t="shared" si="15"/>
        <v/>
      </c>
      <c r="AM22" s="74">
        <f t="shared" si="16"/>
        <v>0</v>
      </c>
      <c r="AN22" s="74">
        <f t="shared" si="17"/>
        <v>0</v>
      </c>
      <c r="AO22" s="82">
        <f t="shared" si="18"/>
        <v>0</v>
      </c>
      <c r="AP22" s="74">
        <f t="shared" si="47"/>
        <v>0</v>
      </c>
      <c r="AQ22" s="82">
        <f t="shared" si="19"/>
        <v>0</v>
      </c>
      <c r="AR22" s="83">
        <f t="shared" si="20"/>
        <v>0</v>
      </c>
      <c r="AS22" s="74">
        <f t="shared" si="48"/>
        <v>0</v>
      </c>
      <c r="AT22" s="82">
        <f t="shared" si="21"/>
        <v>0</v>
      </c>
      <c r="AU22" s="83">
        <f t="shared" si="22"/>
        <v>0</v>
      </c>
      <c r="AV22" s="74">
        <f t="shared" si="23"/>
        <v>0</v>
      </c>
      <c r="AW22" s="82">
        <f t="shared" si="24"/>
        <v>0</v>
      </c>
      <c r="AX22" s="83">
        <f t="shared" si="25"/>
        <v>0</v>
      </c>
      <c r="AY22" s="63"/>
      <c r="AZ22" s="84"/>
      <c r="BA22" s="85"/>
      <c r="BB22" s="95"/>
      <c r="BC22" s="86"/>
      <c r="BD22" s="86"/>
      <c r="BE22" s="96"/>
      <c r="BF22" s="69"/>
      <c r="BG22" s="114"/>
      <c r="BH22" s="63">
        <v>1</v>
      </c>
      <c r="BI22" s="68">
        <v>0</v>
      </c>
      <c r="BJ22" s="71"/>
      <c r="BK22" s="87"/>
      <c r="BL22" s="64" t="str">
        <f t="shared" ca="1" si="26"/>
        <v/>
      </c>
      <c r="BM22" s="65"/>
      <c r="BN22" s="66"/>
      <c r="BO22" s="67" t="str">
        <f t="shared" ca="1" si="27"/>
        <v/>
      </c>
      <c r="BP22" s="65"/>
      <c r="BQ22" s="66"/>
      <c r="BR22" s="67" t="str">
        <f t="shared" ca="1" si="28"/>
        <v/>
      </c>
      <c r="BS22" s="65"/>
      <c r="BT22" s="66"/>
      <c r="BU22" s="67" t="str">
        <f t="shared" ca="1" si="29"/>
        <v/>
      </c>
      <c r="BV22" s="65"/>
      <c r="BW22" s="66"/>
      <c r="BX22" s="67" t="str">
        <f t="shared" ca="1" si="30"/>
        <v/>
      </c>
      <c r="BY22" s="65"/>
      <c r="BZ22" s="66"/>
      <c r="CA22" s="67" t="str">
        <f t="shared" ca="1" si="31"/>
        <v/>
      </c>
      <c r="CB22" s="65"/>
      <c r="CC22" s="66"/>
      <c r="CD22" s="67" t="str">
        <f t="shared" ca="1" si="32"/>
        <v/>
      </c>
      <c r="CE22" s="65"/>
      <c r="CF22" s="66"/>
      <c r="CG22" s="67" t="str">
        <f t="shared" ca="1" si="33"/>
        <v/>
      </c>
      <c r="CH22" s="65"/>
      <c r="CI22" s="66"/>
      <c r="CJ22" s="67" t="str">
        <f t="shared" ca="1" si="34"/>
        <v/>
      </c>
      <c r="CK22" s="57"/>
      <c r="CL22" s="59"/>
      <c r="CM22" s="59"/>
      <c r="CN22" s="59"/>
      <c r="CO22" s="59"/>
      <c r="CP22" s="59"/>
      <c r="CQ22" s="59"/>
      <c r="CR22" s="57"/>
      <c r="CS22" s="58"/>
      <c r="CT22" s="90" t="str">
        <f t="shared" si="35"/>
        <v/>
      </c>
      <c r="CU22" s="59"/>
      <c r="CV22" s="60"/>
      <c r="CW22" s="59"/>
      <c r="CX22" s="59"/>
      <c r="CY22" s="59" t="str">
        <f t="shared" si="36"/>
        <v/>
      </c>
      <c r="CZ22" s="59"/>
      <c r="DA22" s="59"/>
      <c r="DB22" s="61"/>
      <c r="DC22" s="59"/>
      <c r="DD22" s="59"/>
      <c r="DE22" s="61"/>
      <c r="DF22" s="61"/>
      <c r="DG22" s="59"/>
      <c r="DH22" s="61"/>
      <c r="DI22" s="61"/>
      <c r="DJ22" s="59"/>
      <c r="DK22" s="59"/>
      <c r="DL22" s="62"/>
      <c r="DM22" s="56">
        <f t="shared" si="37"/>
        <v>0</v>
      </c>
      <c r="DN22" s="88" t="str">
        <f t="shared" si="38"/>
        <v/>
      </c>
      <c r="DO22" s="119" t="str">
        <f t="shared" si="39"/>
        <v/>
      </c>
      <c r="DP22" s="119" t="str">
        <f t="shared" si="40"/>
        <v/>
      </c>
      <c r="DQ22" s="122" t="str">
        <f t="shared" si="41"/>
        <v/>
      </c>
      <c r="DR22" s="122" t="str">
        <f t="shared" si="49"/>
        <v/>
      </c>
    </row>
    <row r="23" spans="1:122" x14ac:dyDescent="0.25">
      <c r="A23" s="184" t="str">
        <f t="shared" si="45"/>
        <v xml:space="preserve">  -  - </v>
      </c>
      <c r="B23" s="98"/>
      <c r="C23" s="97"/>
      <c r="D23" s="93"/>
      <c r="E23" s="71"/>
      <c r="F23" s="73"/>
      <c r="G23" s="103"/>
      <c r="H23" s="71"/>
      <c r="I23" s="105" t="str">
        <f t="shared" si="0"/>
        <v/>
      </c>
      <c r="J23" s="104"/>
      <c r="K23" s="63"/>
      <c r="L23" s="72"/>
      <c r="M23" s="74"/>
      <c r="N23" s="75"/>
      <c r="O23" s="75"/>
      <c r="P23" s="121"/>
      <c r="Q23" s="76" t="str">
        <f t="shared" si="1"/>
        <v/>
      </c>
      <c r="R23" s="77">
        <f t="shared" si="2"/>
        <v>0</v>
      </c>
      <c r="S23" s="63"/>
      <c r="T23" s="78">
        <f t="shared" si="46"/>
        <v>0</v>
      </c>
      <c r="U23" s="79">
        <f>IF(M23=0,0,IF(G23="Annulation","",IF(assurance="ALPTIS",M23*12*T23/100*#REF!,IF(assurance="APRIL",M23*12*T23/100*#REF!,IF(assurance="ASAF",M23*12*T23/100*#REF!,IF(assurance="NEOLIANE",(#REF!+M23*12*#REF!)*T23/100,IF(assurance="NEOLIANE Prev",(#REF!+M23*12*#REF!)*T23/100,IF(assurance="SWISSLIFE",M23*12*T23/100*#REF!,IF(assurance="AVIVA",M23*12*T23/100*#REF!,IF(assurance="CIPRES",M23*12*T23/100*#REF!,IF(assurance="CEGEMA",M23*12*T23/100*#REF!,IF(assurance=0,0))))))))))))</f>
        <v>0</v>
      </c>
      <c r="V23" s="91" t="str">
        <f t="shared" si="4"/>
        <v/>
      </c>
      <c r="W23" s="91" t="str">
        <f t="shared" si="5"/>
        <v/>
      </c>
      <c r="X23" s="92">
        <f t="shared" si="6"/>
        <v>0</v>
      </c>
      <c r="Y23" s="108">
        <f t="shared" si="7"/>
        <v>0</v>
      </c>
      <c r="Z23" s="106"/>
      <c r="AA23" s="105" t="str">
        <f t="shared" si="8"/>
        <v/>
      </c>
      <c r="AB23" s="63" t="s">
        <v>12</v>
      </c>
      <c r="AC23" s="72"/>
      <c r="AD23" s="101"/>
      <c r="AE23" s="80" t="str">
        <f t="shared" si="44"/>
        <v/>
      </c>
      <c r="AF23" s="72"/>
      <c r="AG23" s="70" t="str">
        <f t="shared" si="10"/>
        <v/>
      </c>
      <c r="AH23" s="81" t="str">
        <f t="shared" ca="1" si="11"/>
        <v/>
      </c>
      <c r="AI23" s="111" t="str">
        <f t="shared" ca="1" si="12"/>
        <v/>
      </c>
      <c r="AJ23" s="89" t="str">
        <f t="shared" si="13"/>
        <v/>
      </c>
      <c r="AK23" s="89" t="str">
        <f t="shared" si="14"/>
        <v/>
      </c>
      <c r="AL23" s="81" t="str">
        <f t="shared" si="15"/>
        <v/>
      </c>
      <c r="AM23" s="74">
        <f t="shared" si="16"/>
        <v>0</v>
      </c>
      <c r="AN23" s="74">
        <f t="shared" si="17"/>
        <v>0</v>
      </c>
      <c r="AO23" s="82">
        <f t="shared" si="18"/>
        <v>0</v>
      </c>
      <c r="AP23" s="74">
        <f t="shared" si="47"/>
        <v>0</v>
      </c>
      <c r="AQ23" s="82">
        <f t="shared" si="19"/>
        <v>0</v>
      </c>
      <c r="AR23" s="83">
        <f t="shared" si="20"/>
        <v>0</v>
      </c>
      <c r="AS23" s="74">
        <f t="shared" si="48"/>
        <v>0</v>
      </c>
      <c r="AT23" s="82">
        <f t="shared" si="21"/>
        <v>0</v>
      </c>
      <c r="AU23" s="83">
        <f t="shared" si="22"/>
        <v>0</v>
      </c>
      <c r="AV23" s="74">
        <f t="shared" si="23"/>
        <v>0</v>
      </c>
      <c r="AW23" s="82">
        <f t="shared" si="24"/>
        <v>0</v>
      </c>
      <c r="AX23" s="83">
        <f t="shared" si="25"/>
        <v>0</v>
      </c>
      <c r="AY23" s="63"/>
      <c r="AZ23" s="84"/>
      <c r="BA23" s="85"/>
      <c r="BB23" s="95"/>
      <c r="BC23" s="86"/>
      <c r="BD23" s="86"/>
      <c r="BE23" s="96"/>
      <c r="BF23" s="69"/>
      <c r="BG23" s="114"/>
      <c r="BH23" s="63">
        <v>1</v>
      </c>
      <c r="BI23" s="68">
        <v>0</v>
      </c>
      <c r="BJ23" s="71"/>
      <c r="BK23" s="87"/>
      <c r="BL23" s="64" t="str">
        <f t="shared" ca="1" si="26"/>
        <v/>
      </c>
      <c r="BM23" s="65"/>
      <c r="BN23" s="66"/>
      <c r="BO23" s="67" t="str">
        <f t="shared" ca="1" si="27"/>
        <v/>
      </c>
      <c r="BP23" s="65"/>
      <c r="BQ23" s="66"/>
      <c r="BR23" s="67" t="str">
        <f t="shared" ca="1" si="28"/>
        <v/>
      </c>
      <c r="BS23" s="65"/>
      <c r="BT23" s="66"/>
      <c r="BU23" s="67" t="str">
        <f t="shared" ca="1" si="29"/>
        <v/>
      </c>
      <c r="BV23" s="65"/>
      <c r="BW23" s="66"/>
      <c r="BX23" s="67" t="str">
        <f t="shared" ca="1" si="30"/>
        <v/>
      </c>
      <c r="BY23" s="65"/>
      <c r="BZ23" s="66"/>
      <c r="CA23" s="67" t="str">
        <f t="shared" ca="1" si="31"/>
        <v/>
      </c>
      <c r="CB23" s="65"/>
      <c r="CC23" s="66"/>
      <c r="CD23" s="67" t="str">
        <f t="shared" ca="1" si="32"/>
        <v/>
      </c>
      <c r="CE23" s="65"/>
      <c r="CF23" s="66"/>
      <c r="CG23" s="67" t="str">
        <f t="shared" ca="1" si="33"/>
        <v/>
      </c>
      <c r="CH23" s="65"/>
      <c r="CI23" s="66"/>
      <c r="CJ23" s="67" t="str">
        <f t="shared" ca="1" si="34"/>
        <v/>
      </c>
      <c r="CK23" s="57"/>
      <c r="CL23" s="59"/>
      <c r="CM23" s="59"/>
      <c r="CN23" s="59"/>
      <c r="CO23" s="59"/>
      <c r="CP23" s="59"/>
      <c r="CQ23" s="59"/>
      <c r="CR23" s="57"/>
      <c r="CS23" s="58"/>
      <c r="CT23" s="90" t="str">
        <f t="shared" si="35"/>
        <v/>
      </c>
      <c r="CU23" s="59"/>
      <c r="CV23" s="60"/>
      <c r="CW23" s="59"/>
      <c r="CX23" s="59"/>
      <c r="CY23" s="59" t="str">
        <f t="shared" si="36"/>
        <v/>
      </c>
      <c r="CZ23" s="59"/>
      <c r="DA23" s="59"/>
      <c r="DB23" s="61"/>
      <c r="DC23" s="59"/>
      <c r="DD23" s="59"/>
      <c r="DE23" s="61"/>
      <c r="DF23" s="61"/>
      <c r="DG23" s="59"/>
      <c r="DH23" s="61"/>
      <c r="DI23" s="61"/>
      <c r="DJ23" s="59"/>
      <c r="DK23" s="59"/>
      <c r="DL23" s="62"/>
      <c r="DM23" s="56">
        <f t="shared" si="37"/>
        <v>0</v>
      </c>
      <c r="DN23" s="88" t="str">
        <f t="shared" si="38"/>
        <v/>
      </c>
      <c r="DO23" s="119" t="str">
        <f t="shared" si="39"/>
        <v/>
      </c>
      <c r="DP23" s="119" t="str">
        <f t="shared" si="40"/>
        <v/>
      </c>
      <c r="DQ23" s="122" t="str">
        <f t="shared" si="41"/>
        <v/>
      </c>
      <c r="DR23" s="122" t="str">
        <f t="shared" si="49"/>
        <v/>
      </c>
    </row>
    <row r="24" spans="1:122" x14ac:dyDescent="0.25">
      <c r="A24" s="184" t="str">
        <f t="shared" si="45"/>
        <v xml:space="preserve">  -  - </v>
      </c>
      <c r="B24" s="98"/>
      <c r="C24" s="97"/>
      <c r="D24" s="93"/>
      <c r="E24" s="71"/>
      <c r="F24" s="73"/>
      <c r="G24" s="103"/>
      <c r="H24" s="71"/>
      <c r="I24" s="105" t="str">
        <f t="shared" si="0"/>
        <v/>
      </c>
      <c r="J24" s="104"/>
      <c r="K24" s="63"/>
      <c r="L24" s="72"/>
      <c r="M24" s="74"/>
      <c r="N24" s="75"/>
      <c r="O24" s="75"/>
      <c r="P24" s="121"/>
      <c r="Q24" s="76" t="str">
        <f t="shared" si="1"/>
        <v/>
      </c>
      <c r="R24" s="77">
        <f t="shared" si="2"/>
        <v>0</v>
      </c>
      <c r="S24" s="63"/>
      <c r="T24" s="78">
        <f t="shared" si="46"/>
        <v>0</v>
      </c>
      <c r="U24" s="79">
        <f>IF(M24=0,0,IF(G24="Annulation","",IF(assurance="ALPTIS",M24*12*T24/100*#REF!,IF(assurance="APRIL",M24*12*T24/100*#REF!,IF(assurance="ASAF",M24*12*T24/100*#REF!,IF(assurance="NEOLIANE",(#REF!+M24*12*#REF!)*T24/100,IF(assurance="NEOLIANE Prev",(#REF!+M24*12*#REF!)*T24/100,IF(assurance="SWISSLIFE",M24*12*T24/100*#REF!,IF(assurance="AVIVA",M24*12*T24/100*#REF!,IF(assurance="CIPRES",M24*12*T24/100*#REF!,IF(assurance="CEGEMA",M24*12*T24/100*#REF!,IF(assurance=0,0))))))))))))</f>
        <v>0</v>
      </c>
      <c r="V24" s="91" t="str">
        <f t="shared" si="4"/>
        <v/>
      </c>
      <c r="W24" s="91" t="str">
        <f t="shared" si="5"/>
        <v/>
      </c>
      <c r="X24" s="92">
        <f t="shared" si="6"/>
        <v>0</v>
      </c>
      <c r="Y24" s="108">
        <f t="shared" si="7"/>
        <v>0</v>
      </c>
      <c r="Z24" s="106"/>
      <c r="AA24" s="105" t="str">
        <f t="shared" si="8"/>
        <v/>
      </c>
      <c r="AB24" s="63" t="s">
        <v>12</v>
      </c>
      <c r="AC24" s="72"/>
      <c r="AD24" s="101"/>
      <c r="AE24" s="80" t="str">
        <f t="shared" si="44"/>
        <v/>
      </c>
      <c r="AF24" s="72"/>
      <c r="AG24" s="70" t="str">
        <f t="shared" si="10"/>
        <v/>
      </c>
      <c r="AH24" s="81" t="str">
        <f t="shared" ca="1" si="11"/>
        <v/>
      </c>
      <c r="AI24" s="111" t="str">
        <f t="shared" ca="1" si="12"/>
        <v/>
      </c>
      <c r="AJ24" s="89" t="str">
        <f t="shared" si="13"/>
        <v/>
      </c>
      <c r="AK24" s="89" t="str">
        <f t="shared" si="14"/>
        <v/>
      </c>
      <c r="AL24" s="81" t="str">
        <f t="shared" si="15"/>
        <v/>
      </c>
      <c r="AM24" s="74">
        <f t="shared" si="16"/>
        <v>0</v>
      </c>
      <c r="AN24" s="74">
        <f t="shared" si="17"/>
        <v>0</v>
      </c>
      <c r="AO24" s="82">
        <f t="shared" si="18"/>
        <v>0</v>
      </c>
      <c r="AP24" s="74">
        <f t="shared" si="47"/>
        <v>0</v>
      </c>
      <c r="AQ24" s="82">
        <f t="shared" si="19"/>
        <v>0</v>
      </c>
      <c r="AR24" s="83">
        <f t="shared" si="20"/>
        <v>0</v>
      </c>
      <c r="AS24" s="74">
        <f t="shared" si="48"/>
        <v>0</v>
      </c>
      <c r="AT24" s="82">
        <f t="shared" si="21"/>
        <v>0</v>
      </c>
      <c r="AU24" s="83">
        <f t="shared" si="22"/>
        <v>0</v>
      </c>
      <c r="AV24" s="74">
        <f t="shared" si="23"/>
        <v>0</v>
      </c>
      <c r="AW24" s="82">
        <f t="shared" si="24"/>
        <v>0</v>
      </c>
      <c r="AX24" s="83">
        <f t="shared" si="25"/>
        <v>0</v>
      </c>
      <c r="AY24" s="63"/>
      <c r="AZ24" s="84"/>
      <c r="BA24" s="85"/>
      <c r="BB24" s="95"/>
      <c r="BC24" s="86"/>
      <c r="BD24" s="86"/>
      <c r="BE24" s="96"/>
      <c r="BF24" s="69"/>
      <c r="BG24" s="114"/>
      <c r="BH24" s="63">
        <v>1</v>
      </c>
      <c r="BI24" s="68">
        <v>0</v>
      </c>
      <c r="BJ24" s="71"/>
      <c r="BK24" s="87"/>
      <c r="BL24" s="64" t="str">
        <f t="shared" ca="1" si="26"/>
        <v/>
      </c>
      <c r="BM24" s="65"/>
      <c r="BN24" s="66"/>
      <c r="BO24" s="67" t="str">
        <f t="shared" ca="1" si="27"/>
        <v/>
      </c>
      <c r="BP24" s="65"/>
      <c r="BQ24" s="66"/>
      <c r="BR24" s="67" t="str">
        <f t="shared" ca="1" si="28"/>
        <v/>
      </c>
      <c r="BS24" s="65"/>
      <c r="BT24" s="66"/>
      <c r="BU24" s="67" t="str">
        <f t="shared" ca="1" si="29"/>
        <v/>
      </c>
      <c r="BV24" s="65"/>
      <c r="BW24" s="66"/>
      <c r="BX24" s="67" t="str">
        <f t="shared" ca="1" si="30"/>
        <v/>
      </c>
      <c r="BY24" s="65"/>
      <c r="BZ24" s="66"/>
      <c r="CA24" s="67" t="str">
        <f t="shared" ca="1" si="31"/>
        <v/>
      </c>
      <c r="CB24" s="65"/>
      <c r="CC24" s="66"/>
      <c r="CD24" s="67" t="str">
        <f t="shared" ca="1" si="32"/>
        <v/>
      </c>
      <c r="CE24" s="65"/>
      <c r="CF24" s="66"/>
      <c r="CG24" s="67" t="str">
        <f t="shared" ca="1" si="33"/>
        <v/>
      </c>
      <c r="CH24" s="65"/>
      <c r="CI24" s="66"/>
      <c r="CJ24" s="67" t="str">
        <f t="shared" ca="1" si="34"/>
        <v/>
      </c>
      <c r="CK24" s="57"/>
      <c r="CL24" s="59"/>
      <c r="CM24" s="59"/>
      <c r="CN24" s="59"/>
      <c r="CO24" s="59"/>
      <c r="CP24" s="59"/>
      <c r="CQ24" s="59"/>
      <c r="CR24" s="57"/>
      <c r="CS24" s="58"/>
      <c r="CT24" s="90" t="str">
        <f t="shared" si="35"/>
        <v/>
      </c>
      <c r="CU24" s="59"/>
      <c r="CV24" s="60"/>
      <c r="CW24" s="59"/>
      <c r="CX24" s="59"/>
      <c r="CY24" s="59" t="str">
        <f t="shared" si="36"/>
        <v/>
      </c>
      <c r="CZ24" s="59"/>
      <c r="DA24" s="59"/>
      <c r="DB24" s="61"/>
      <c r="DC24" s="59"/>
      <c r="DD24" s="59"/>
      <c r="DE24" s="61"/>
      <c r="DF24" s="61"/>
      <c r="DG24" s="59"/>
      <c r="DH24" s="61"/>
      <c r="DI24" s="61"/>
      <c r="DJ24" s="59"/>
      <c r="DK24" s="59"/>
      <c r="DL24" s="62"/>
      <c r="DM24" s="56">
        <f t="shared" si="37"/>
        <v>0</v>
      </c>
      <c r="DN24" s="88" t="str">
        <f t="shared" si="38"/>
        <v/>
      </c>
      <c r="DO24" s="119" t="str">
        <f t="shared" si="39"/>
        <v/>
      </c>
      <c r="DP24" s="119" t="str">
        <f t="shared" si="40"/>
        <v/>
      </c>
      <c r="DQ24" s="122" t="str">
        <f t="shared" si="41"/>
        <v/>
      </c>
      <c r="DR24" s="122" t="str">
        <f t="shared" si="49"/>
        <v/>
      </c>
    </row>
    <row r="25" spans="1:122" x14ac:dyDescent="0.25">
      <c r="A25" s="184" t="str">
        <f t="shared" si="45"/>
        <v xml:space="preserve">  -  - </v>
      </c>
      <c r="B25" s="98"/>
      <c r="C25" s="97"/>
      <c r="D25" s="93"/>
      <c r="E25" s="71"/>
      <c r="F25" s="73"/>
      <c r="G25" s="103"/>
      <c r="H25" s="71"/>
      <c r="I25" s="105" t="str">
        <f t="shared" si="0"/>
        <v/>
      </c>
      <c r="J25" s="104"/>
      <c r="K25" s="63"/>
      <c r="L25" s="72"/>
      <c r="M25" s="74"/>
      <c r="N25" s="75"/>
      <c r="O25" s="75"/>
      <c r="P25" s="121"/>
      <c r="Q25" s="76" t="str">
        <f t="shared" si="1"/>
        <v/>
      </c>
      <c r="R25" s="77">
        <f t="shared" si="2"/>
        <v>0</v>
      </c>
      <c r="S25" s="63"/>
      <c r="T25" s="78">
        <f t="shared" si="46"/>
        <v>0</v>
      </c>
      <c r="U25" s="79">
        <f>IF(M25=0,0,IF(G25="Annulation","",IF(assurance="ALPTIS",M25*12*T25/100*#REF!,IF(assurance="APRIL",M25*12*T25/100*#REF!,IF(assurance="ASAF",M25*12*T25/100*#REF!,IF(assurance="NEOLIANE",(#REF!+M25*12*#REF!)*T25/100,IF(assurance="NEOLIANE Prev",(#REF!+M25*12*#REF!)*T25/100,IF(assurance="SWISSLIFE",M25*12*T25/100*#REF!,IF(assurance="AVIVA",M25*12*T25/100*#REF!,IF(assurance="CIPRES",M25*12*T25/100*#REF!,IF(assurance="CEGEMA",M25*12*T25/100*#REF!,IF(assurance=0,0))))))))))))</f>
        <v>0</v>
      </c>
      <c r="V25" s="91" t="str">
        <f t="shared" si="4"/>
        <v/>
      </c>
      <c r="W25" s="91" t="str">
        <f t="shared" si="5"/>
        <v/>
      </c>
      <c r="X25" s="92">
        <f t="shared" si="6"/>
        <v>0</v>
      </c>
      <c r="Y25" s="108">
        <f t="shared" si="7"/>
        <v>0</v>
      </c>
      <c r="Z25" s="106"/>
      <c r="AA25" s="105" t="str">
        <f t="shared" si="8"/>
        <v/>
      </c>
      <c r="AB25" s="63" t="s">
        <v>12</v>
      </c>
      <c r="AC25" s="72"/>
      <c r="AD25" s="101"/>
      <c r="AE25" s="80" t="str">
        <f t="shared" si="44"/>
        <v/>
      </c>
      <c r="AF25" s="72"/>
      <c r="AG25" s="70" t="str">
        <f t="shared" si="10"/>
        <v/>
      </c>
      <c r="AH25" s="81" t="str">
        <f t="shared" ca="1" si="11"/>
        <v/>
      </c>
      <c r="AI25" s="111" t="str">
        <f t="shared" ca="1" si="12"/>
        <v/>
      </c>
      <c r="AJ25" s="89" t="str">
        <f t="shared" si="13"/>
        <v/>
      </c>
      <c r="AK25" s="89" t="str">
        <f t="shared" si="14"/>
        <v/>
      </c>
      <c r="AL25" s="81" t="str">
        <f t="shared" si="15"/>
        <v/>
      </c>
      <c r="AM25" s="74">
        <f t="shared" si="16"/>
        <v>0</v>
      </c>
      <c r="AN25" s="74">
        <f t="shared" si="17"/>
        <v>0</v>
      </c>
      <c r="AO25" s="82">
        <f t="shared" si="18"/>
        <v>0</v>
      </c>
      <c r="AP25" s="74">
        <f t="shared" si="47"/>
        <v>0</v>
      </c>
      <c r="AQ25" s="82">
        <f t="shared" si="19"/>
        <v>0</v>
      </c>
      <c r="AR25" s="83">
        <f t="shared" si="20"/>
        <v>0</v>
      </c>
      <c r="AS25" s="74">
        <f t="shared" si="48"/>
        <v>0</v>
      </c>
      <c r="AT25" s="82">
        <f t="shared" si="21"/>
        <v>0</v>
      </c>
      <c r="AU25" s="83">
        <f t="shared" si="22"/>
        <v>0</v>
      </c>
      <c r="AV25" s="74">
        <f t="shared" si="23"/>
        <v>0</v>
      </c>
      <c r="AW25" s="82">
        <f t="shared" si="24"/>
        <v>0</v>
      </c>
      <c r="AX25" s="83">
        <f t="shared" si="25"/>
        <v>0</v>
      </c>
      <c r="AY25" s="63"/>
      <c r="AZ25" s="84"/>
      <c r="BA25" s="85"/>
      <c r="BB25" s="95"/>
      <c r="BC25" s="86"/>
      <c r="BD25" s="86"/>
      <c r="BE25" s="96"/>
      <c r="BF25" s="69"/>
      <c r="BG25" s="114"/>
      <c r="BH25" s="63">
        <v>1</v>
      </c>
      <c r="BI25" s="68">
        <v>0</v>
      </c>
      <c r="BJ25" s="71"/>
      <c r="BK25" s="87"/>
      <c r="BL25" s="64" t="str">
        <f t="shared" ca="1" si="26"/>
        <v/>
      </c>
      <c r="BM25" s="65"/>
      <c r="BN25" s="66"/>
      <c r="BO25" s="67" t="str">
        <f t="shared" ca="1" si="27"/>
        <v/>
      </c>
      <c r="BP25" s="65"/>
      <c r="BQ25" s="66"/>
      <c r="BR25" s="67" t="str">
        <f t="shared" ca="1" si="28"/>
        <v/>
      </c>
      <c r="BS25" s="65"/>
      <c r="BT25" s="66"/>
      <c r="BU25" s="67" t="str">
        <f t="shared" ca="1" si="29"/>
        <v/>
      </c>
      <c r="BV25" s="65"/>
      <c r="BW25" s="66"/>
      <c r="BX25" s="67" t="str">
        <f t="shared" ca="1" si="30"/>
        <v/>
      </c>
      <c r="BY25" s="65"/>
      <c r="BZ25" s="66"/>
      <c r="CA25" s="67" t="str">
        <f t="shared" ca="1" si="31"/>
        <v/>
      </c>
      <c r="CB25" s="65"/>
      <c r="CC25" s="66"/>
      <c r="CD25" s="67" t="str">
        <f t="shared" ca="1" si="32"/>
        <v/>
      </c>
      <c r="CE25" s="65"/>
      <c r="CF25" s="66"/>
      <c r="CG25" s="67" t="str">
        <f t="shared" ca="1" si="33"/>
        <v/>
      </c>
      <c r="CH25" s="65"/>
      <c r="CI25" s="66"/>
      <c r="CJ25" s="67" t="str">
        <f t="shared" ca="1" si="34"/>
        <v/>
      </c>
      <c r="CK25" s="57"/>
      <c r="CL25" s="59"/>
      <c r="CM25" s="59"/>
      <c r="CN25" s="59"/>
      <c r="CO25" s="59"/>
      <c r="CP25" s="59"/>
      <c r="CQ25" s="59"/>
      <c r="CR25" s="57"/>
      <c r="CS25" s="58"/>
      <c r="CT25" s="90" t="str">
        <f t="shared" si="35"/>
        <v/>
      </c>
      <c r="CU25" s="59"/>
      <c r="CV25" s="60"/>
      <c r="CW25" s="59"/>
      <c r="CX25" s="59"/>
      <c r="CY25" s="59" t="str">
        <f t="shared" si="36"/>
        <v/>
      </c>
      <c r="CZ25" s="59"/>
      <c r="DA25" s="59"/>
      <c r="DB25" s="61"/>
      <c r="DC25" s="59"/>
      <c r="DD25" s="59"/>
      <c r="DE25" s="61"/>
      <c r="DF25" s="61"/>
      <c r="DG25" s="59"/>
      <c r="DH25" s="61"/>
      <c r="DI25" s="61"/>
      <c r="DJ25" s="59"/>
      <c r="DK25" s="59"/>
      <c r="DL25" s="62"/>
      <c r="DM25" s="56">
        <f t="shared" si="37"/>
        <v>0</v>
      </c>
      <c r="DN25" s="88" t="str">
        <f t="shared" si="38"/>
        <v/>
      </c>
      <c r="DO25" s="119" t="str">
        <f t="shared" si="39"/>
        <v/>
      </c>
      <c r="DP25" s="119" t="str">
        <f t="shared" si="40"/>
        <v/>
      </c>
      <c r="DQ25" s="122" t="str">
        <f t="shared" si="41"/>
        <v/>
      </c>
      <c r="DR25" s="122" t="str">
        <f t="shared" si="49"/>
        <v/>
      </c>
    </row>
    <row r="26" spans="1:122" x14ac:dyDescent="0.25">
      <c r="A26" s="184" t="str">
        <f t="shared" si="45"/>
        <v xml:space="preserve">  -  - </v>
      </c>
      <c r="B26" s="98"/>
      <c r="C26" s="97"/>
      <c r="D26" s="93"/>
      <c r="E26" s="71"/>
      <c r="F26" s="73"/>
      <c r="G26" s="103"/>
      <c r="H26" s="71"/>
      <c r="I26" s="105" t="str">
        <f t="shared" si="0"/>
        <v/>
      </c>
      <c r="J26" s="104"/>
      <c r="K26" s="63"/>
      <c r="L26" s="72"/>
      <c r="M26" s="74"/>
      <c r="N26" s="75"/>
      <c r="O26" s="75"/>
      <c r="P26" s="121"/>
      <c r="Q26" s="76" t="str">
        <f t="shared" si="1"/>
        <v/>
      </c>
      <c r="R26" s="77">
        <f t="shared" si="2"/>
        <v>0</v>
      </c>
      <c r="S26" s="63"/>
      <c r="T26" s="78">
        <f t="shared" si="46"/>
        <v>0</v>
      </c>
      <c r="U26" s="79">
        <f>IF(M26=0,0,IF(G26="Annulation","",IF(assurance="ALPTIS",M26*12*T26/100*#REF!,IF(assurance="APRIL",M26*12*T26/100*#REF!,IF(assurance="ASAF",M26*12*T26/100*#REF!,IF(assurance="NEOLIANE",(#REF!+M26*12*#REF!)*T26/100,IF(assurance="NEOLIANE Prev",(#REF!+M26*12*#REF!)*T26/100,IF(assurance="SWISSLIFE",M26*12*T26/100*#REF!,IF(assurance="AVIVA",M26*12*T26/100*#REF!,IF(assurance="CIPRES",M26*12*T26/100*#REF!,IF(assurance="CEGEMA",M26*12*T26/100*#REF!,IF(assurance=0,0))))))))))))</f>
        <v>0</v>
      </c>
      <c r="V26" s="91" t="str">
        <f t="shared" si="4"/>
        <v/>
      </c>
      <c r="W26" s="91" t="str">
        <f t="shared" si="5"/>
        <v/>
      </c>
      <c r="X26" s="92">
        <f t="shared" si="6"/>
        <v>0</v>
      </c>
      <c r="Y26" s="108">
        <f t="shared" si="7"/>
        <v>0</v>
      </c>
      <c r="Z26" s="106"/>
      <c r="AA26" s="105" t="str">
        <f t="shared" si="8"/>
        <v/>
      </c>
      <c r="AB26" s="63" t="s">
        <v>12</v>
      </c>
      <c r="AC26" s="72"/>
      <c r="AD26" s="101"/>
      <c r="AE26" s="80" t="str">
        <f t="shared" si="44"/>
        <v/>
      </c>
      <c r="AF26" s="72"/>
      <c r="AG26" s="70" t="str">
        <f t="shared" si="10"/>
        <v/>
      </c>
      <c r="AH26" s="81" t="str">
        <f t="shared" ca="1" si="11"/>
        <v/>
      </c>
      <c r="AI26" s="111" t="str">
        <f t="shared" ca="1" si="12"/>
        <v/>
      </c>
      <c r="AJ26" s="89" t="str">
        <f t="shared" si="13"/>
        <v/>
      </c>
      <c r="AK26" s="89" t="str">
        <f t="shared" si="14"/>
        <v/>
      </c>
      <c r="AL26" s="81" t="str">
        <f t="shared" si="15"/>
        <v/>
      </c>
      <c r="AM26" s="74">
        <f t="shared" si="16"/>
        <v>0</v>
      </c>
      <c r="AN26" s="74">
        <f t="shared" si="17"/>
        <v>0</v>
      </c>
      <c r="AO26" s="82">
        <f t="shared" si="18"/>
        <v>0</v>
      </c>
      <c r="AP26" s="74">
        <f t="shared" si="47"/>
        <v>0</v>
      </c>
      <c r="AQ26" s="82">
        <f t="shared" si="19"/>
        <v>0</v>
      </c>
      <c r="AR26" s="83">
        <f t="shared" si="20"/>
        <v>0</v>
      </c>
      <c r="AS26" s="74">
        <f t="shared" si="48"/>
        <v>0</v>
      </c>
      <c r="AT26" s="82">
        <f t="shared" si="21"/>
        <v>0</v>
      </c>
      <c r="AU26" s="83">
        <f t="shared" si="22"/>
        <v>0</v>
      </c>
      <c r="AV26" s="74">
        <f t="shared" si="23"/>
        <v>0</v>
      </c>
      <c r="AW26" s="82">
        <f t="shared" si="24"/>
        <v>0</v>
      </c>
      <c r="AX26" s="83">
        <f t="shared" si="25"/>
        <v>0</v>
      </c>
      <c r="AY26" s="63"/>
      <c r="AZ26" s="84"/>
      <c r="BA26" s="85"/>
      <c r="BB26" s="95"/>
      <c r="BC26" s="86"/>
      <c r="BD26" s="86"/>
      <c r="BE26" s="96"/>
      <c r="BF26" s="69"/>
      <c r="BG26" s="114"/>
      <c r="BH26" s="63">
        <v>1</v>
      </c>
      <c r="BI26" s="68">
        <v>0</v>
      </c>
      <c r="BJ26" s="71"/>
      <c r="BK26" s="87"/>
      <c r="BL26" s="64" t="str">
        <f t="shared" ca="1" si="26"/>
        <v/>
      </c>
      <c r="BM26" s="65"/>
      <c r="BN26" s="66"/>
      <c r="BO26" s="67" t="str">
        <f t="shared" ca="1" si="27"/>
        <v/>
      </c>
      <c r="BP26" s="65"/>
      <c r="BQ26" s="66"/>
      <c r="BR26" s="67" t="str">
        <f t="shared" ca="1" si="28"/>
        <v/>
      </c>
      <c r="BS26" s="65"/>
      <c r="BT26" s="66"/>
      <c r="BU26" s="67" t="str">
        <f t="shared" ca="1" si="29"/>
        <v/>
      </c>
      <c r="BV26" s="65"/>
      <c r="BW26" s="66"/>
      <c r="BX26" s="67" t="str">
        <f t="shared" ca="1" si="30"/>
        <v/>
      </c>
      <c r="BY26" s="65"/>
      <c r="BZ26" s="66"/>
      <c r="CA26" s="67" t="str">
        <f t="shared" ca="1" si="31"/>
        <v/>
      </c>
      <c r="CB26" s="65"/>
      <c r="CC26" s="66"/>
      <c r="CD26" s="67" t="str">
        <f t="shared" ca="1" si="32"/>
        <v/>
      </c>
      <c r="CE26" s="65"/>
      <c r="CF26" s="66"/>
      <c r="CG26" s="67" t="str">
        <f t="shared" ca="1" si="33"/>
        <v/>
      </c>
      <c r="CH26" s="65"/>
      <c r="CI26" s="66"/>
      <c r="CJ26" s="67" t="str">
        <f t="shared" ca="1" si="34"/>
        <v/>
      </c>
      <c r="CK26" s="57"/>
      <c r="CL26" s="59"/>
      <c r="CM26" s="59"/>
      <c r="CN26" s="59"/>
      <c r="CO26" s="59"/>
      <c r="CP26" s="59"/>
      <c r="CQ26" s="59"/>
      <c r="CR26" s="57"/>
      <c r="CS26" s="58"/>
      <c r="CT26" s="90" t="str">
        <f t="shared" si="35"/>
        <v/>
      </c>
      <c r="CU26" s="59"/>
      <c r="CV26" s="60"/>
      <c r="CW26" s="59"/>
      <c r="CX26" s="59"/>
      <c r="CY26" s="59" t="str">
        <f t="shared" si="36"/>
        <v/>
      </c>
      <c r="CZ26" s="59"/>
      <c r="DA26" s="59"/>
      <c r="DB26" s="61"/>
      <c r="DC26" s="59"/>
      <c r="DD26" s="59"/>
      <c r="DE26" s="61"/>
      <c r="DF26" s="61"/>
      <c r="DG26" s="59"/>
      <c r="DH26" s="61"/>
      <c r="DI26" s="61"/>
      <c r="DJ26" s="59"/>
      <c r="DK26" s="59"/>
      <c r="DL26" s="62"/>
      <c r="DM26" s="56">
        <f t="shared" si="37"/>
        <v>0</v>
      </c>
      <c r="DN26" s="88" t="str">
        <f t="shared" si="38"/>
        <v/>
      </c>
      <c r="DO26" s="119" t="str">
        <f t="shared" si="39"/>
        <v/>
      </c>
      <c r="DP26" s="119" t="str">
        <f t="shared" si="40"/>
        <v/>
      </c>
      <c r="DQ26" s="122" t="str">
        <f t="shared" si="41"/>
        <v/>
      </c>
      <c r="DR26" s="122" t="str">
        <f t="shared" si="49"/>
        <v/>
      </c>
    </row>
    <row r="27" spans="1:122" x14ac:dyDescent="0.25">
      <c r="A27" s="184" t="str">
        <f t="shared" si="45"/>
        <v xml:space="preserve">  -  - </v>
      </c>
      <c r="B27" s="98"/>
      <c r="C27" s="97"/>
      <c r="D27" s="93"/>
      <c r="E27" s="71"/>
      <c r="F27" s="73"/>
      <c r="G27" s="103"/>
      <c r="H27" s="71"/>
      <c r="I27" s="105" t="str">
        <f t="shared" si="0"/>
        <v/>
      </c>
      <c r="J27" s="104"/>
      <c r="K27" s="63"/>
      <c r="L27" s="72"/>
      <c r="M27" s="74"/>
      <c r="N27" s="75"/>
      <c r="O27" s="75"/>
      <c r="P27" s="121"/>
      <c r="Q27" s="76" t="str">
        <f t="shared" si="1"/>
        <v/>
      </c>
      <c r="R27" s="77">
        <f t="shared" si="2"/>
        <v>0</v>
      </c>
      <c r="S27" s="63"/>
      <c r="T27" s="78">
        <f t="shared" si="46"/>
        <v>0</v>
      </c>
      <c r="U27" s="79">
        <f>IF(M27=0,0,IF(G27="Annulation","",IF(assurance="ALPTIS",M27*12*T27/100*#REF!,IF(assurance="APRIL",M27*12*T27/100*#REF!,IF(assurance="ASAF",M27*12*T27/100*#REF!,IF(assurance="NEOLIANE",(#REF!+M27*12*#REF!)*T27/100,IF(assurance="NEOLIANE Prev",(#REF!+M27*12*#REF!)*T27/100,IF(assurance="SWISSLIFE",M27*12*T27/100*#REF!,IF(assurance="AVIVA",M27*12*T27/100*#REF!,IF(assurance="CIPRES",M27*12*T27/100*#REF!,IF(assurance="CEGEMA",M27*12*T27/100*#REF!,IF(assurance=0,0))))))))))))</f>
        <v>0</v>
      </c>
      <c r="V27" s="91" t="str">
        <f t="shared" si="4"/>
        <v/>
      </c>
      <c r="W27" s="91" t="str">
        <f t="shared" si="5"/>
        <v/>
      </c>
      <c r="X27" s="92">
        <f t="shared" si="6"/>
        <v>0</v>
      </c>
      <c r="Y27" s="108">
        <f t="shared" si="7"/>
        <v>0</v>
      </c>
      <c r="Z27" s="106"/>
      <c r="AA27" s="105" t="str">
        <f t="shared" si="8"/>
        <v/>
      </c>
      <c r="AB27" s="63" t="s">
        <v>12</v>
      </c>
      <c r="AC27" s="72"/>
      <c r="AD27" s="101"/>
      <c r="AE27" s="80" t="str">
        <f t="shared" si="44"/>
        <v/>
      </c>
      <c r="AF27" s="72"/>
      <c r="AG27" s="70" t="str">
        <f t="shared" si="10"/>
        <v/>
      </c>
      <c r="AH27" s="81" t="str">
        <f t="shared" ca="1" si="11"/>
        <v/>
      </c>
      <c r="AI27" s="111" t="str">
        <f t="shared" ca="1" si="12"/>
        <v/>
      </c>
      <c r="AJ27" s="89" t="str">
        <f t="shared" si="13"/>
        <v/>
      </c>
      <c r="AK27" s="89" t="str">
        <f t="shared" si="14"/>
        <v/>
      </c>
      <c r="AL27" s="81" t="str">
        <f t="shared" si="15"/>
        <v/>
      </c>
      <c r="AM27" s="74">
        <f t="shared" si="16"/>
        <v>0</v>
      </c>
      <c r="AN27" s="74">
        <f t="shared" si="17"/>
        <v>0</v>
      </c>
      <c r="AO27" s="82">
        <f t="shared" si="18"/>
        <v>0</v>
      </c>
      <c r="AP27" s="74">
        <f t="shared" si="47"/>
        <v>0</v>
      </c>
      <c r="AQ27" s="82">
        <f t="shared" si="19"/>
        <v>0</v>
      </c>
      <c r="AR27" s="83">
        <f t="shared" si="20"/>
        <v>0</v>
      </c>
      <c r="AS27" s="74">
        <f t="shared" si="48"/>
        <v>0</v>
      </c>
      <c r="AT27" s="82">
        <f t="shared" si="21"/>
        <v>0</v>
      </c>
      <c r="AU27" s="83">
        <f t="shared" si="22"/>
        <v>0</v>
      </c>
      <c r="AV27" s="74">
        <f t="shared" si="23"/>
        <v>0</v>
      </c>
      <c r="AW27" s="82">
        <f t="shared" si="24"/>
        <v>0</v>
      </c>
      <c r="AX27" s="83">
        <f t="shared" si="25"/>
        <v>0</v>
      </c>
      <c r="AY27" s="63"/>
      <c r="AZ27" s="84"/>
      <c r="BA27" s="85"/>
      <c r="BB27" s="95"/>
      <c r="BC27" s="86"/>
      <c r="BD27" s="86"/>
      <c r="BE27" s="96"/>
      <c r="BF27" s="69"/>
      <c r="BG27" s="114"/>
      <c r="BH27" s="63">
        <v>1</v>
      </c>
      <c r="BI27" s="68">
        <v>0</v>
      </c>
      <c r="BJ27" s="71"/>
      <c r="BK27" s="87"/>
      <c r="BL27" s="64" t="str">
        <f t="shared" ca="1" si="26"/>
        <v/>
      </c>
      <c r="BM27" s="65"/>
      <c r="BN27" s="66"/>
      <c r="BO27" s="67" t="str">
        <f t="shared" ca="1" si="27"/>
        <v/>
      </c>
      <c r="BP27" s="65"/>
      <c r="BQ27" s="66"/>
      <c r="BR27" s="67" t="str">
        <f t="shared" ca="1" si="28"/>
        <v/>
      </c>
      <c r="BS27" s="65"/>
      <c r="BT27" s="66"/>
      <c r="BU27" s="67" t="str">
        <f t="shared" ca="1" si="29"/>
        <v/>
      </c>
      <c r="BV27" s="65"/>
      <c r="BW27" s="66"/>
      <c r="BX27" s="67" t="str">
        <f t="shared" ca="1" si="30"/>
        <v/>
      </c>
      <c r="BY27" s="65"/>
      <c r="BZ27" s="66"/>
      <c r="CA27" s="67" t="str">
        <f t="shared" ca="1" si="31"/>
        <v/>
      </c>
      <c r="CB27" s="65"/>
      <c r="CC27" s="66"/>
      <c r="CD27" s="67" t="str">
        <f t="shared" ca="1" si="32"/>
        <v/>
      </c>
      <c r="CE27" s="65"/>
      <c r="CF27" s="66"/>
      <c r="CG27" s="67" t="str">
        <f t="shared" ca="1" si="33"/>
        <v/>
      </c>
      <c r="CH27" s="65"/>
      <c r="CI27" s="66"/>
      <c r="CJ27" s="67" t="str">
        <f t="shared" ca="1" si="34"/>
        <v/>
      </c>
      <c r="CK27" s="57"/>
      <c r="CL27" s="59"/>
      <c r="CM27" s="59"/>
      <c r="CN27" s="59"/>
      <c r="CO27" s="59"/>
      <c r="CP27" s="59"/>
      <c r="CQ27" s="59"/>
      <c r="CR27" s="57"/>
      <c r="CS27" s="58"/>
      <c r="CT27" s="90" t="str">
        <f t="shared" si="35"/>
        <v/>
      </c>
      <c r="CU27" s="59"/>
      <c r="CV27" s="60"/>
      <c r="CW27" s="59"/>
      <c r="CX27" s="59"/>
      <c r="CY27" s="59" t="str">
        <f t="shared" si="36"/>
        <v/>
      </c>
      <c r="CZ27" s="59"/>
      <c r="DA27" s="59"/>
      <c r="DB27" s="61"/>
      <c r="DC27" s="59"/>
      <c r="DD27" s="59"/>
      <c r="DE27" s="61"/>
      <c r="DF27" s="61"/>
      <c r="DG27" s="59"/>
      <c r="DH27" s="61"/>
      <c r="DI27" s="61"/>
      <c r="DJ27" s="59"/>
      <c r="DK27" s="59"/>
      <c r="DL27" s="62"/>
      <c r="DM27" s="56">
        <f t="shared" si="37"/>
        <v>0</v>
      </c>
      <c r="DN27" s="88" t="str">
        <f t="shared" si="38"/>
        <v/>
      </c>
      <c r="DO27" s="119" t="str">
        <f t="shared" si="39"/>
        <v/>
      </c>
      <c r="DP27" s="119" t="str">
        <f t="shared" si="40"/>
        <v/>
      </c>
      <c r="DQ27" s="122" t="str">
        <f t="shared" si="41"/>
        <v/>
      </c>
      <c r="DR27" s="122" t="str">
        <f t="shared" si="49"/>
        <v/>
      </c>
    </row>
    <row r="28" spans="1:122" x14ac:dyDescent="0.25">
      <c r="A28" s="184" t="str">
        <f t="shared" si="45"/>
        <v xml:space="preserve">  -  - </v>
      </c>
      <c r="B28" s="98"/>
      <c r="C28" s="97"/>
      <c r="D28" s="93"/>
      <c r="E28" s="71"/>
      <c r="F28" s="73"/>
      <c r="G28" s="103"/>
      <c r="H28" s="71"/>
      <c r="I28" s="105" t="str">
        <f t="shared" si="0"/>
        <v/>
      </c>
      <c r="J28" s="104"/>
      <c r="K28" s="63"/>
      <c r="L28" s="72"/>
      <c r="M28" s="74"/>
      <c r="N28" s="75"/>
      <c r="O28" s="75"/>
      <c r="P28" s="121"/>
      <c r="Q28" s="76" t="str">
        <f t="shared" si="1"/>
        <v/>
      </c>
      <c r="R28" s="77">
        <f t="shared" si="2"/>
        <v>0</v>
      </c>
      <c r="S28" s="63"/>
      <c r="T28" s="78">
        <f t="shared" si="46"/>
        <v>0</v>
      </c>
      <c r="U28" s="79">
        <f>IF(M28=0,0,IF(G28="Annulation","",IF(assurance="ALPTIS",M28*12*T28/100*#REF!,IF(assurance="APRIL",M28*12*T28/100*#REF!,IF(assurance="ASAF",M28*12*T28/100*#REF!,IF(assurance="NEOLIANE",(#REF!+M28*12*#REF!)*T28/100,IF(assurance="NEOLIANE Prev",(#REF!+M28*12*#REF!)*T28/100,IF(assurance="SWISSLIFE",M28*12*T28/100*#REF!,IF(assurance="AVIVA",M28*12*T28/100*#REF!,IF(assurance="CIPRES",M28*12*T28/100*#REF!,IF(assurance="CEGEMA",M28*12*T28/100*#REF!,IF(assurance=0,0))))))))))))</f>
        <v>0</v>
      </c>
      <c r="V28" s="91" t="str">
        <f t="shared" si="4"/>
        <v/>
      </c>
      <c r="W28" s="91" t="str">
        <f t="shared" si="5"/>
        <v/>
      </c>
      <c r="X28" s="92">
        <f t="shared" si="6"/>
        <v>0</v>
      </c>
      <c r="Y28" s="108">
        <f t="shared" si="7"/>
        <v>0</v>
      </c>
      <c r="Z28" s="106"/>
      <c r="AA28" s="105" t="str">
        <f t="shared" si="8"/>
        <v/>
      </c>
      <c r="AB28" s="63" t="s">
        <v>12</v>
      </c>
      <c r="AC28" s="72"/>
      <c r="AD28" s="101"/>
      <c r="AE28" s="80" t="str">
        <f t="shared" si="44"/>
        <v/>
      </c>
      <c r="AF28" s="72"/>
      <c r="AG28" s="70" t="str">
        <f t="shared" si="10"/>
        <v/>
      </c>
      <c r="AH28" s="81" t="str">
        <f t="shared" ca="1" si="11"/>
        <v/>
      </c>
      <c r="AI28" s="111" t="str">
        <f t="shared" ca="1" si="12"/>
        <v/>
      </c>
      <c r="AJ28" s="89" t="str">
        <f t="shared" si="13"/>
        <v/>
      </c>
      <c r="AK28" s="89" t="str">
        <f t="shared" si="14"/>
        <v/>
      </c>
      <c r="AL28" s="81" t="str">
        <f t="shared" si="15"/>
        <v/>
      </c>
      <c r="AM28" s="74">
        <f t="shared" si="16"/>
        <v>0</v>
      </c>
      <c r="AN28" s="74">
        <f t="shared" si="17"/>
        <v>0</v>
      </c>
      <c r="AO28" s="82">
        <f t="shared" si="18"/>
        <v>0</v>
      </c>
      <c r="AP28" s="74">
        <f t="shared" si="47"/>
        <v>0</v>
      </c>
      <c r="AQ28" s="82">
        <f t="shared" si="19"/>
        <v>0</v>
      </c>
      <c r="AR28" s="83">
        <f t="shared" si="20"/>
        <v>0</v>
      </c>
      <c r="AS28" s="74">
        <f t="shared" si="48"/>
        <v>0</v>
      </c>
      <c r="AT28" s="82">
        <f t="shared" si="21"/>
        <v>0</v>
      </c>
      <c r="AU28" s="83">
        <f t="shared" si="22"/>
        <v>0</v>
      </c>
      <c r="AV28" s="74">
        <f t="shared" si="23"/>
        <v>0</v>
      </c>
      <c r="AW28" s="82">
        <f t="shared" si="24"/>
        <v>0</v>
      </c>
      <c r="AX28" s="83">
        <f t="shared" si="25"/>
        <v>0</v>
      </c>
      <c r="AY28" s="63"/>
      <c r="AZ28" s="84"/>
      <c r="BA28" s="85"/>
      <c r="BB28" s="95"/>
      <c r="BC28" s="86"/>
      <c r="BD28" s="86"/>
      <c r="BE28" s="96"/>
      <c r="BF28" s="69"/>
      <c r="BG28" s="114"/>
      <c r="BH28" s="63">
        <v>1</v>
      </c>
      <c r="BI28" s="68">
        <v>0</v>
      </c>
      <c r="BJ28" s="71"/>
      <c r="BK28" s="87"/>
      <c r="BL28" s="64" t="str">
        <f t="shared" ca="1" si="26"/>
        <v/>
      </c>
      <c r="BM28" s="65"/>
      <c r="BN28" s="66"/>
      <c r="BO28" s="67" t="str">
        <f t="shared" ca="1" si="27"/>
        <v/>
      </c>
      <c r="BP28" s="65"/>
      <c r="BQ28" s="66"/>
      <c r="BR28" s="67" t="str">
        <f t="shared" ca="1" si="28"/>
        <v/>
      </c>
      <c r="BS28" s="65"/>
      <c r="BT28" s="66"/>
      <c r="BU28" s="67" t="str">
        <f t="shared" ca="1" si="29"/>
        <v/>
      </c>
      <c r="BV28" s="65"/>
      <c r="BW28" s="66"/>
      <c r="BX28" s="67" t="str">
        <f t="shared" ca="1" si="30"/>
        <v/>
      </c>
      <c r="BY28" s="65"/>
      <c r="BZ28" s="66"/>
      <c r="CA28" s="67" t="str">
        <f t="shared" ca="1" si="31"/>
        <v/>
      </c>
      <c r="CB28" s="65"/>
      <c r="CC28" s="66"/>
      <c r="CD28" s="67" t="str">
        <f t="shared" ca="1" si="32"/>
        <v/>
      </c>
      <c r="CE28" s="65"/>
      <c r="CF28" s="66"/>
      <c r="CG28" s="67" t="str">
        <f t="shared" ca="1" si="33"/>
        <v/>
      </c>
      <c r="CH28" s="65"/>
      <c r="CI28" s="66"/>
      <c r="CJ28" s="67" t="str">
        <f t="shared" ca="1" si="34"/>
        <v/>
      </c>
      <c r="CK28" s="57"/>
      <c r="CL28" s="59"/>
      <c r="CM28" s="59"/>
      <c r="CN28" s="59"/>
      <c r="CO28" s="59"/>
      <c r="CP28" s="59"/>
      <c r="CQ28" s="59"/>
      <c r="CR28" s="57"/>
      <c r="CS28" s="58"/>
      <c r="CT28" s="90" t="str">
        <f t="shared" si="35"/>
        <v/>
      </c>
      <c r="CU28" s="59"/>
      <c r="CV28" s="60"/>
      <c r="CW28" s="59"/>
      <c r="CX28" s="59"/>
      <c r="CY28" s="59" t="str">
        <f t="shared" si="36"/>
        <v/>
      </c>
      <c r="CZ28" s="59"/>
      <c r="DA28" s="59"/>
      <c r="DB28" s="61"/>
      <c r="DC28" s="59"/>
      <c r="DD28" s="59"/>
      <c r="DE28" s="61"/>
      <c r="DF28" s="61"/>
      <c r="DG28" s="59"/>
      <c r="DH28" s="61"/>
      <c r="DI28" s="61"/>
      <c r="DJ28" s="59"/>
      <c r="DK28" s="59"/>
      <c r="DL28" s="62"/>
      <c r="DM28" s="56">
        <f t="shared" si="37"/>
        <v>0</v>
      </c>
      <c r="DN28" s="88" t="str">
        <f t="shared" si="38"/>
        <v/>
      </c>
      <c r="DO28" s="119" t="str">
        <f t="shared" si="39"/>
        <v/>
      </c>
      <c r="DP28" s="119" t="str">
        <f t="shared" si="40"/>
        <v/>
      </c>
      <c r="DQ28" s="122" t="str">
        <f t="shared" si="41"/>
        <v/>
      </c>
      <c r="DR28" s="122" t="str">
        <f t="shared" si="49"/>
        <v/>
      </c>
    </row>
    <row r="29" spans="1:122" x14ac:dyDescent="0.25">
      <c r="A29" s="184" t="str">
        <f t="shared" si="45"/>
        <v xml:space="preserve">  -  - </v>
      </c>
      <c r="B29" s="98"/>
      <c r="C29" s="97"/>
      <c r="D29" s="93"/>
      <c r="E29" s="71"/>
      <c r="F29" s="73"/>
      <c r="G29" s="103"/>
      <c r="H29" s="71"/>
      <c r="I29" s="105" t="str">
        <f t="shared" si="0"/>
        <v/>
      </c>
      <c r="J29" s="104"/>
      <c r="K29" s="63"/>
      <c r="L29" s="72"/>
      <c r="M29" s="74"/>
      <c r="N29" s="75"/>
      <c r="O29" s="75"/>
      <c r="P29" s="121"/>
      <c r="Q29" s="76" t="str">
        <f t="shared" si="1"/>
        <v/>
      </c>
      <c r="R29" s="77">
        <f t="shared" si="2"/>
        <v>0</v>
      </c>
      <c r="S29" s="63"/>
      <c r="T29" s="78">
        <f t="shared" si="46"/>
        <v>0</v>
      </c>
      <c r="U29" s="79">
        <f>IF(M29=0,0,IF(G29="Annulation","",IF(assurance="ALPTIS",M29*12*T29/100*#REF!,IF(assurance="APRIL",M29*12*T29/100*#REF!,IF(assurance="ASAF",M29*12*T29/100*#REF!,IF(assurance="NEOLIANE",(#REF!+M29*12*#REF!)*T29/100,IF(assurance="NEOLIANE Prev",(#REF!+M29*12*#REF!)*T29/100,IF(assurance="SWISSLIFE",M29*12*T29/100*#REF!,IF(assurance="AVIVA",M29*12*T29/100*#REF!,IF(assurance="CIPRES",M29*12*T29/100*#REF!,IF(assurance="CEGEMA",M29*12*T29/100*#REF!,IF(assurance=0,0))))))))))))</f>
        <v>0</v>
      </c>
      <c r="V29" s="91" t="str">
        <f t="shared" si="4"/>
        <v/>
      </c>
      <c r="W29" s="91" t="str">
        <f t="shared" si="5"/>
        <v/>
      </c>
      <c r="X29" s="92">
        <f t="shared" si="6"/>
        <v>0</v>
      </c>
      <c r="Y29" s="108">
        <f t="shared" si="7"/>
        <v>0</v>
      </c>
      <c r="Z29" s="106"/>
      <c r="AA29" s="105" t="str">
        <f t="shared" si="8"/>
        <v/>
      </c>
      <c r="AB29" s="63" t="s">
        <v>12</v>
      </c>
      <c r="AC29" s="72"/>
      <c r="AD29" s="101"/>
      <c r="AE29" s="80" t="str">
        <f t="shared" si="44"/>
        <v/>
      </c>
      <c r="AF29" s="72"/>
      <c r="AG29" s="70" t="str">
        <f t="shared" si="10"/>
        <v/>
      </c>
      <c r="AH29" s="81" t="str">
        <f t="shared" ca="1" si="11"/>
        <v/>
      </c>
      <c r="AI29" s="111" t="str">
        <f t="shared" ca="1" si="12"/>
        <v/>
      </c>
      <c r="AJ29" s="89" t="str">
        <f t="shared" si="13"/>
        <v/>
      </c>
      <c r="AK29" s="89" t="str">
        <f t="shared" si="14"/>
        <v/>
      </c>
      <c r="AL29" s="81" t="str">
        <f t="shared" si="15"/>
        <v/>
      </c>
      <c r="AM29" s="74">
        <f t="shared" si="16"/>
        <v>0</v>
      </c>
      <c r="AN29" s="74">
        <f t="shared" si="17"/>
        <v>0</v>
      </c>
      <c r="AO29" s="82">
        <f t="shared" si="18"/>
        <v>0</v>
      </c>
      <c r="AP29" s="74">
        <f t="shared" si="47"/>
        <v>0</v>
      </c>
      <c r="AQ29" s="82">
        <f t="shared" si="19"/>
        <v>0</v>
      </c>
      <c r="AR29" s="83">
        <f t="shared" si="20"/>
        <v>0</v>
      </c>
      <c r="AS29" s="74">
        <f t="shared" si="48"/>
        <v>0</v>
      </c>
      <c r="AT29" s="82">
        <f t="shared" si="21"/>
        <v>0</v>
      </c>
      <c r="AU29" s="83">
        <f t="shared" si="22"/>
        <v>0</v>
      </c>
      <c r="AV29" s="74">
        <f t="shared" si="23"/>
        <v>0</v>
      </c>
      <c r="AW29" s="82">
        <f t="shared" si="24"/>
        <v>0</v>
      </c>
      <c r="AX29" s="83">
        <f t="shared" si="25"/>
        <v>0</v>
      </c>
      <c r="AY29" s="63"/>
      <c r="AZ29" s="84"/>
      <c r="BA29" s="85"/>
      <c r="BB29" s="95"/>
      <c r="BC29" s="86"/>
      <c r="BD29" s="86"/>
      <c r="BE29" s="96"/>
      <c r="BF29" s="69"/>
      <c r="BG29" s="114"/>
      <c r="BH29" s="63">
        <v>1</v>
      </c>
      <c r="BI29" s="68">
        <v>0</v>
      </c>
      <c r="BJ29" s="71"/>
      <c r="BK29" s="87"/>
      <c r="BL29" s="64" t="str">
        <f t="shared" ca="1" si="26"/>
        <v/>
      </c>
      <c r="BM29" s="65"/>
      <c r="BN29" s="66"/>
      <c r="BO29" s="67" t="str">
        <f t="shared" ca="1" si="27"/>
        <v/>
      </c>
      <c r="BP29" s="65"/>
      <c r="BQ29" s="66"/>
      <c r="BR29" s="67" t="str">
        <f t="shared" ca="1" si="28"/>
        <v/>
      </c>
      <c r="BS29" s="65"/>
      <c r="BT29" s="66"/>
      <c r="BU29" s="67" t="str">
        <f t="shared" ca="1" si="29"/>
        <v/>
      </c>
      <c r="BV29" s="65"/>
      <c r="BW29" s="66"/>
      <c r="BX29" s="67" t="str">
        <f t="shared" ca="1" si="30"/>
        <v/>
      </c>
      <c r="BY29" s="65"/>
      <c r="BZ29" s="66"/>
      <c r="CA29" s="67" t="str">
        <f t="shared" ca="1" si="31"/>
        <v/>
      </c>
      <c r="CB29" s="65"/>
      <c r="CC29" s="66"/>
      <c r="CD29" s="67" t="str">
        <f t="shared" ca="1" si="32"/>
        <v/>
      </c>
      <c r="CE29" s="65"/>
      <c r="CF29" s="66"/>
      <c r="CG29" s="67" t="str">
        <f t="shared" ca="1" si="33"/>
        <v/>
      </c>
      <c r="CH29" s="65"/>
      <c r="CI29" s="66"/>
      <c r="CJ29" s="67" t="str">
        <f t="shared" ca="1" si="34"/>
        <v/>
      </c>
      <c r="CK29" s="57"/>
      <c r="CL29" s="59"/>
      <c r="CM29" s="59"/>
      <c r="CN29" s="59"/>
      <c r="CO29" s="59"/>
      <c r="CP29" s="59"/>
      <c r="CQ29" s="59"/>
      <c r="CR29" s="57"/>
      <c r="CS29" s="58"/>
      <c r="CT29" s="90" t="str">
        <f t="shared" si="35"/>
        <v/>
      </c>
      <c r="CU29" s="59"/>
      <c r="CV29" s="60"/>
      <c r="CW29" s="59"/>
      <c r="CX29" s="59"/>
      <c r="CY29" s="59" t="str">
        <f t="shared" si="36"/>
        <v/>
      </c>
      <c r="CZ29" s="59"/>
      <c r="DA29" s="59"/>
      <c r="DB29" s="61"/>
      <c r="DC29" s="59"/>
      <c r="DD29" s="59"/>
      <c r="DE29" s="61"/>
      <c r="DF29" s="61"/>
      <c r="DG29" s="59"/>
      <c r="DH29" s="61"/>
      <c r="DI29" s="61"/>
      <c r="DJ29" s="59"/>
      <c r="DK29" s="59"/>
      <c r="DL29" s="62"/>
      <c r="DM29" s="56">
        <f t="shared" si="37"/>
        <v>0</v>
      </c>
      <c r="DN29" s="88" t="str">
        <f t="shared" si="38"/>
        <v/>
      </c>
      <c r="DO29" s="119" t="str">
        <f t="shared" si="39"/>
        <v/>
      </c>
      <c r="DP29" s="119" t="str">
        <f t="shared" si="40"/>
        <v/>
      </c>
      <c r="DQ29" s="122" t="str">
        <f t="shared" si="41"/>
        <v/>
      </c>
      <c r="DR29" s="122" t="str">
        <f t="shared" si="49"/>
        <v/>
      </c>
    </row>
    <row r="30" spans="1:122" x14ac:dyDescent="0.25">
      <c r="A30" s="184" t="str">
        <f t="shared" si="45"/>
        <v xml:space="preserve">  -  - </v>
      </c>
      <c r="B30" s="98"/>
      <c r="C30" s="97"/>
      <c r="D30" s="93"/>
      <c r="E30" s="71"/>
      <c r="F30" s="73"/>
      <c r="G30" s="103"/>
      <c r="H30" s="71"/>
      <c r="I30" s="105" t="str">
        <f t="shared" si="0"/>
        <v/>
      </c>
      <c r="J30" s="104"/>
      <c r="K30" s="63"/>
      <c r="L30" s="72"/>
      <c r="M30" s="74"/>
      <c r="N30" s="75"/>
      <c r="O30" s="75"/>
      <c r="P30" s="121"/>
      <c r="Q30" s="76" t="str">
        <f t="shared" si="1"/>
        <v/>
      </c>
      <c r="R30" s="77">
        <f t="shared" si="2"/>
        <v>0</v>
      </c>
      <c r="S30" s="63"/>
      <c r="T30" s="78">
        <f t="shared" si="46"/>
        <v>0</v>
      </c>
      <c r="U30" s="79">
        <f>IF(M30=0,0,IF(G30="Annulation","",IF(assurance="ALPTIS",M30*12*T30/100*#REF!,IF(assurance="APRIL",M30*12*T30/100*#REF!,IF(assurance="ASAF",M30*12*T30/100*#REF!,IF(assurance="NEOLIANE",(#REF!+M30*12*#REF!)*T30/100,IF(assurance="NEOLIANE Prev",(#REF!+M30*12*#REF!)*T30/100,IF(assurance="SWISSLIFE",M30*12*T30/100*#REF!,IF(assurance="AVIVA",M30*12*T30/100*#REF!,IF(assurance="CIPRES",M30*12*T30/100*#REF!,IF(assurance="CEGEMA",M30*12*T30/100*#REF!,IF(assurance=0,0))))))))))))</f>
        <v>0</v>
      </c>
      <c r="V30" s="91" t="str">
        <f t="shared" si="4"/>
        <v/>
      </c>
      <c r="W30" s="91" t="str">
        <f t="shared" si="5"/>
        <v/>
      </c>
      <c r="X30" s="92">
        <f t="shared" si="6"/>
        <v>0</v>
      </c>
      <c r="Y30" s="108">
        <f t="shared" si="7"/>
        <v>0</v>
      </c>
      <c r="Z30" s="106"/>
      <c r="AA30" s="105" t="str">
        <f t="shared" si="8"/>
        <v/>
      </c>
      <c r="AB30" s="63" t="s">
        <v>12</v>
      </c>
      <c r="AC30" s="72"/>
      <c r="AD30" s="101"/>
      <c r="AE30" s="80" t="str">
        <f t="shared" si="44"/>
        <v/>
      </c>
      <c r="AF30" s="72"/>
      <c r="AG30" s="70" t="str">
        <f t="shared" si="10"/>
        <v/>
      </c>
      <c r="AH30" s="81" t="str">
        <f t="shared" ca="1" si="11"/>
        <v/>
      </c>
      <c r="AI30" s="111" t="str">
        <f t="shared" ca="1" si="12"/>
        <v/>
      </c>
      <c r="AJ30" s="89" t="str">
        <f t="shared" si="13"/>
        <v/>
      </c>
      <c r="AK30" s="89" t="str">
        <f t="shared" si="14"/>
        <v/>
      </c>
      <c r="AL30" s="81" t="str">
        <f t="shared" si="15"/>
        <v/>
      </c>
      <c r="AM30" s="74">
        <f t="shared" si="16"/>
        <v>0</v>
      </c>
      <c r="AN30" s="74">
        <f t="shared" si="17"/>
        <v>0</v>
      </c>
      <c r="AO30" s="82">
        <f t="shared" si="18"/>
        <v>0</v>
      </c>
      <c r="AP30" s="74">
        <f t="shared" si="47"/>
        <v>0</v>
      </c>
      <c r="AQ30" s="82">
        <f t="shared" si="19"/>
        <v>0</v>
      </c>
      <c r="AR30" s="83">
        <f t="shared" si="20"/>
        <v>0</v>
      </c>
      <c r="AS30" s="74">
        <f t="shared" si="48"/>
        <v>0</v>
      </c>
      <c r="AT30" s="82">
        <f t="shared" si="21"/>
        <v>0</v>
      </c>
      <c r="AU30" s="83">
        <f t="shared" si="22"/>
        <v>0</v>
      </c>
      <c r="AV30" s="74">
        <f t="shared" si="23"/>
        <v>0</v>
      </c>
      <c r="AW30" s="82">
        <f t="shared" si="24"/>
        <v>0</v>
      </c>
      <c r="AX30" s="83">
        <f t="shared" si="25"/>
        <v>0</v>
      </c>
      <c r="AY30" s="63"/>
      <c r="AZ30" s="84"/>
      <c r="BA30" s="85"/>
      <c r="BB30" s="95"/>
      <c r="BC30" s="86"/>
      <c r="BD30" s="86"/>
      <c r="BE30" s="96"/>
      <c r="BF30" s="69"/>
      <c r="BG30" s="114"/>
      <c r="BH30" s="63">
        <v>1</v>
      </c>
      <c r="BI30" s="68">
        <v>0</v>
      </c>
      <c r="BJ30" s="71"/>
      <c r="BK30" s="87"/>
      <c r="BL30" s="64" t="str">
        <f t="shared" ca="1" si="26"/>
        <v/>
      </c>
      <c r="BM30" s="65"/>
      <c r="BN30" s="66"/>
      <c r="BO30" s="67" t="str">
        <f t="shared" ca="1" si="27"/>
        <v/>
      </c>
      <c r="BP30" s="65"/>
      <c r="BQ30" s="66"/>
      <c r="BR30" s="67" t="str">
        <f t="shared" ca="1" si="28"/>
        <v/>
      </c>
      <c r="BS30" s="65"/>
      <c r="BT30" s="66"/>
      <c r="BU30" s="67" t="str">
        <f t="shared" ca="1" si="29"/>
        <v/>
      </c>
      <c r="BV30" s="65"/>
      <c r="BW30" s="66"/>
      <c r="BX30" s="67" t="str">
        <f t="shared" ca="1" si="30"/>
        <v/>
      </c>
      <c r="BY30" s="65"/>
      <c r="BZ30" s="66"/>
      <c r="CA30" s="67" t="str">
        <f t="shared" ca="1" si="31"/>
        <v/>
      </c>
      <c r="CB30" s="65"/>
      <c r="CC30" s="66"/>
      <c r="CD30" s="67" t="str">
        <f t="shared" ca="1" si="32"/>
        <v/>
      </c>
      <c r="CE30" s="65"/>
      <c r="CF30" s="66"/>
      <c r="CG30" s="67" t="str">
        <f t="shared" ca="1" si="33"/>
        <v/>
      </c>
      <c r="CH30" s="65"/>
      <c r="CI30" s="66"/>
      <c r="CJ30" s="67" t="str">
        <f t="shared" ca="1" si="34"/>
        <v/>
      </c>
      <c r="CK30" s="57"/>
      <c r="CL30" s="59"/>
      <c r="CM30" s="59"/>
      <c r="CN30" s="59"/>
      <c r="CO30" s="59"/>
      <c r="CP30" s="59"/>
      <c r="CQ30" s="59"/>
      <c r="CR30" s="57"/>
      <c r="CS30" s="58"/>
      <c r="CT30" s="90" t="str">
        <f t="shared" si="35"/>
        <v/>
      </c>
      <c r="CU30" s="59"/>
      <c r="CV30" s="60"/>
      <c r="CW30" s="59"/>
      <c r="CX30" s="59"/>
      <c r="CY30" s="59" t="str">
        <f t="shared" si="36"/>
        <v/>
      </c>
      <c r="CZ30" s="59"/>
      <c r="DA30" s="59"/>
      <c r="DB30" s="61"/>
      <c r="DC30" s="59"/>
      <c r="DD30" s="59"/>
      <c r="DE30" s="61"/>
      <c r="DF30" s="61"/>
      <c r="DG30" s="59"/>
      <c r="DH30" s="61"/>
      <c r="DI30" s="61"/>
      <c r="DJ30" s="59"/>
      <c r="DK30" s="59"/>
      <c r="DL30" s="62"/>
      <c r="DM30" s="56">
        <f t="shared" si="37"/>
        <v>0</v>
      </c>
      <c r="DN30" s="88" t="str">
        <f t="shared" si="38"/>
        <v/>
      </c>
      <c r="DO30" s="119" t="str">
        <f t="shared" si="39"/>
        <v/>
      </c>
      <c r="DP30" s="119" t="str">
        <f t="shared" si="40"/>
        <v/>
      </c>
      <c r="DQ30" s="122" t="str">
        <f t="shared" si="41"/>
        <v/>
      </c>
      <c r="DR30" s="122" t="str">
        <f t="shared" si="49"/>
        <v/>
      </c>
    </row>
    <row r="31" spans="1:122" x14ac:dyDescent="0.25">
      <c r="A31" s="184" t="str">
        <f t="shared" si="45"/>
        <v xml:space="preserve">  -  - </v>
      </c>
      <c r="B31" s="98"/>
      <c r="C31" s="97"/>
      <c r="D31" s="93"/>
      <c r="E31" s="71"/>
      <c r="F31" s="73"/>
      <c r="G31" s="103"/>
      <c r="H31" s="71"/>
      <c r="I31" s="105" t="str">
        <f t="shared" si="0"/>
        <v/>
      </c>
      <c r="J31" s="104"/>
      <c r="K31" s="63"/>
      <c r="L31" s="72"/>
      <c r="M31" s="74"/>
      <c r="N31" s="75"/>
      <c r="O31" s="75"/>
      <c r="P31" s="121"/>
      <c r="Q31" s="76" t="str">
        <f t="shared" si="1"/>
        <v/>
      </c>
      <c r="R31" s="77">
        <f t="shared" si="2"/>
        <v>0</v>
      </c>
      <c r="S31" s="63"/>
      <c r="T31" s="78">
        <f t="shared" si="46"/>
        <v>0</v>
      </c>
      <c r="U31" s="79">
        <f>IF(M31=0,0,IF(G31="Annulation","",IF(assurance="ALPTIS",M31*12*T31/100*#REF!,IF(assurance="APRIL",M31*12*T31/100*#REF!,IF(assurance="ASAF",M31*12*T31/100*#REF!,IF(assurance="NEOLIANE",(#REF!+M31*12*#REF!)*T31/100,IF(assurance="NEOLIANE Prev",(#REF!+M31*12*#REF!)*T31/100,IF(assurance="SWISSLIFE",M31*12*T31/100*#REF!,IF(assurance="AVIVA",M31*12*T31/100*#REF!,IF(assurance="CIPRES",M31*12*T31/100*#REF!,IF(assurance="CEGEMA",M31*12*T31/100*#REF!,IF(assurance=0,0))))))))))))</f>
        <v>0</v>
      </c>
      <c r="V31" s="91" t="str">
        <f t="shared" si="4"/>
        <v/>
      </c>
      <c r="W31" s="91" t="str">
        <f t="shared" si="5"/>
        <v/>
      </c>
      <c r="X31" s="92">
        <f t="shared" si="6"/>
        <v>0</v>
      </c>
      <c r="Y31" s="108">
        <f t="shared" si="7"/>
        <v>0</v>
      </c>
      <c r="Z31" s="106"/>
      <c r="AA31" s="105" t="str">
        <f t="shared" si="8"/>
        <v/>
      </c>
      <c r="AB31" s="63" t="s">
        <v>12</v>
      </c>
      <c r="AC31" s="72"/>
      <c r="AD31" s="101"/>
      <c r="AE31" s="80" t="str">
        <f t="shared" si="44"/>
        <v/>
      </c>
      <c r="AF31" s="72"/>
      <c r="AG31" s="70" t="str">
        <f t="shared" si="10"/>
        <v/>
      </c>
      <c r="AH31" s="81" t="str">
        <f t="shared" ca="1" si="11"/>
        <v/>
      </c>
      <c r="AI31" s="111" t="str">
        <f t="shared" ca="1" si="12"/>
        <v/>
      </c>
      <c r="AJ31" s="89" t="str">
        <f t="shared" si="13"/>
        <v/>
      </c>
      <c r="AK31" s="89" t="str">
        <f t="shared" si="14"/>
        <v/>
      </c>
      <c r="AL31" s="81" t="str">
        <f t="shared" si="15"/>
        <v/>
      </c>
      <c r="AM31" s="74">
        <f t="shared" si="16"/>
        <v>0</v>
      </c>
      <c r="AN31" s="74">
        <f t="shared" si="17"/>
        <v>0</v>
      </c>
      <c r="AO31" s="82">
        <f t="shared" si="18"/>
        <v>0</v>
      </c>
      <c r="AP31" s="74">
        <f t="shared" si="47"/>
        <v>0</v>
      </c>
      <c r="AQ31" s="82">
        <f t="shared" si="19"/>
        <v>0</v>
      </c>
      <c r="AR31" s="83">
        <f t="shared" si="20"/>
        <v>0</v>
      </c>
      <c r="AS31" s="74">
        <f t="shared" si="48"/>
        <v>0</v>
      </c>
      <c r="AT31" s="82">
        <f t="shared" si="21"/>
        <v>0</v>
      </c>
      <c r="AU31" s="83">
        <f t="shared" si="22"/>
        <v>0</v>
      </c>
      <c r="AV31" s="74">
        <f t="shared" si="23"/>
        <v>0</v>
      </c>
      <c r="AW31" s="82">
        <f t="shared" si="24"/>
        <v>0</v>
      </c>
      <c r="AX31" s="83">
        <f t="shared" si="25"/>
        <v>0</v>
      </c>
      <c r="AY31" s="63"/>
      <c r="AZ31" s="84"/>
      <c r="BA31" s="85"/>
      <c r="BB31" s="95"/>
      <c r="BC31" s="86"/>
      <c r="BD31" s="86"/>
      <c r="BE31" s="96"/>
      <c r="BF31" s="69"/>
      <c r="BG31" s="114"/>
      <c r="BH31" s="63">
        <v>1</v>
      </c>
      <c r="BI31" s="68">
        <v>0</v>
      </c>
      <c r="BJ31" s="71"/>
      <c r="BK31" s="87"/>
      <c r="BL31" s="64" t="str">
        <f t="shared" ca="1" si="26"/>
        <v/>
      </c>
      <c r="BM31" s="65"/>
      <c r="BN31" s="66"/>
      <c r="BO31" s="67" t="str">
        <f t="shared" ca="1" si="27"/>
        <v/>
      </c>
      <c r="BP31" s="65"/>
      <c r="BQ31" s="66"/>
      <c r="BR31" s="67" t="str">
        <f t="shared" ca="1" si="28"/>
        <v/>
      </c>
      <c r="BS31" s="65"/>
      <c r="BT31" s="66"/>
      <c r="BU31" s="67" t="str">
        <f t="shared" ca="1" si="29"/>
        <v/>
      </c>
      <c r="BV31" s="65"/>
      <c r="BW31" s="66"/>
      <c r="BX31" s="67" t="str">
        <f t="shared" ca="1" si="30"/>
        <v/>
      </c>
      <c r="BY31" s="65"/>
      <c r="BZ31" s="66"/>
      <c r="CA31" s="67" t="str">
        <f t="shared" ca="1" si="31"/>
        <v/>
      </c>
      <c r="CB31" s="65"/>
      <c r="CC31" s="66"/>
      <c r="CD31" s="67" t="str">
        <f t="shared" ca="1" si="32"/>
        <v/>
      </c>
      <c r="CE31" s="65"/>
      <c r="CF31" s="66"/>
      <c r="CG31" s="67" t="str">
        <f t="shared" ca="1" si="33"/>
        <v/>
      </c>
      <c r="CH31" s="65"/>
      <c r="CI31" s="66"/>
      <c r="CJ31" s="67" t="str">
        <f t="shared" ca="1" si="34"/>
        <v/>
      </c>
      <c r="CK31" s="57"/>
      <c r="CL31" s="59"/>
      <c r="CM31" s="59"/>
      <c r="CN31" s="59"/>
      <c r="CO31" s="59"/>
      <c r="CP31" s="59"/>
      <c r="CQ31" s="59"/>
      <c r="CR31" s="57"/>
      <c r="CS31" s="58"/>
      <c r="CT31" s="90" t="str">
        <f t="shared" si="35"/>
        <v/>
      </c>
      <c r="CU31" s="59"/>
      <c r="CV31" s="60"/>
      <c r="CW31" s="59"/>
      <c r="CX31" s="59"/>
      <c r="CY31" s="59" t="str">
        <f t="shared" si="36"/>
        <v/>
      </c>
      <c r="CZ31" s="59"/>
      <c r="DA31" s="59"/>
      <c r="DB31" s="61"/>
      <c r="DC31" s="59"/>
      <c r="DD31" s="59"/>
      <c r="DE31" s="61"/>
      <c r="DF31" s="61"/>
      <c r="DG31" s="59"/>
      <c r="DH31" s="61"/>
      <c r="DI31" s="61"/>
      <c r="DJ31" s="59"/>
      <c r="DK31" s="59"/>
      <c r="DL31" s="62"/>
      <c r="DM31" s="56">
        <f t="shared" si="37"/>
        <v>0</v>
      </c>
      <c r="DN31" s="88" t="str">
        <f t="shared" si="38"/>
        <v/>
      </c>
      <c r="DO31" s="119" t="str">
        <f t="shared" si="39"/>
        <v/>
      </c>
      <c r="DP31" s="119" t="str">
        <f t="shared" si="40"/>
        <v/>
      </c>
      <c r="DQ31" s="122" t="str">
        <f t="shared" si="41"/>
        <v/>
      </c>
      <c r="DR31" s="122" t="str">
        <f t="shared" si="49"/>
        <v/>
      </c>
    </row>
    <row r="32" spans="1:122" x14ac:dyDescent="0.25">
      <c r="A32" s="184" t="str">
        <f t="shared" si="45"/>
        <v xml:space="preserve">  -  - </v>
      </c>
      <c r="B32" s="98"/>
      <c r="C32" s="97"/>
      <c r="D32" s="93"/>
      <c r="E32" s="71"/>
      <c r="F32" s="73"/>
      <c r="G32" s="103"/>
      <c r="H32" s="71"/>
      <c r="I32" s="105" t="str">
        <f t="shared" si="0"/>
        <v/>
      </c>
      <c r="J32" s="104"/>
      <c r="K32" s="63"/>
      <c r="L32" s="72"/>
      <c r="M32" s="74"/>
      <c r="N32" s="75"/>
      <c r="O32" s="75"/>
      <c r="P32" s="121"/>
      <c r="Q32" s="76" t="str">
        <f t="shared" si="1"/>
        <v/>
      </c>
      <c r="R32" s="77">
        <f t="shared" si="2"/>
        <v>0</v>
      </c>
      <c r="S32" s="63"/>
      <c r="T32" s="78">
        <f t="shared" si="46"/>
        <v>0</v>
      </c>
      <c r="U32" s="79">
        <f>IF(M32=0,0,IF(G32="Annulation","",IF(assurance="ALPTIS",M32*12*T32/100*#REF!,IF(assurance="APRIL",M32*12*T32/100*#REF!,IF(assurance="ASAF",M32*12*T32/100*#REF!,IF(assurance="NEOLIANE",(#REF!+M32*12*#REF!)*T32/100,IF(assurance="NEOLIANE Prev",(#REF!+M32*12*#REF!)*T32/100,IF(assurance="SWISSLIFE",M32*12*T32/100*#REF!,IF(assurance="AVIVA",M32*12*T32/100*#REF!,IF(assurance="CIPRES",M32*12*T32/100*#REF!,IF(assurance="CEGEMA",M32*12*T32/100*#REF!,IF(assurance=0,0))))))))))))</f>
        <v>0</v>
      </c>
      <c r="V32" s="91" t="str">
        <f t="shared" si="4"/>
        <v/>
      </c>
      <c r="W32" s="91" t="str">
        <f t="shared" si="5"/>
        <v/>
      </c>
      <c r="X32" s="92">
        <f t="shared" si="6"/>
        <v>0</v>
      </c>
      <c r="Y32" s="108">
        <f t="shared" si="7"/>
        <v>0</v>
      </c>
      <c r="Z32" s="106"/>
      <c r="AA32" s="105" t="str">
        <f t="shared" si="8"/>
        <v/>
      </c>
      <c r="AB32" s="63" t="s">
        <v>12</v>
      </c>
      <c r="AC32" s="72"/>
      <c r="AD32" s="101"/>
      <c r="AE32" s="80" t="str">
        <f t="shared" si="44"/>
        <v/>
      </c>
      <c r="AF32" s="72"/>
      <c r="AG32" s="70" t="str">
        <f t="shared" si="10"/>
        <v/>
      </c>
      <c r="AH32" s="81" t="str">
        <f t="shared" ca="1" si="11"/>
        <v/>
      </c>
      <c r="AI32" s="111" t="str">
        <f t="shared" ca="1" si="12"/>
        <v/>
      </c>
      <c r="AJ32" s="89" t="str">
        <f t="shared" si="13"/>
        <v/>
      </c>
      <c r="AK32" s="89" t="str">
        <f t="shared" si="14"/>
        <v/>
      </c>
      <c r="AL32" s="81" t="str">
        <f t="shared" si="15"/>
        <v/>
      </c>
      <c r="AM32" s="74">
        <f t="shared" si="16"/>
        <v>0</v>
      </c>
      <c r="AN32" s="74">
        <f t="shared" si="17"/>
        <v>0</v>
      </c>
      <c r="AO32" s="82">
        <f t="shared" si="18"/>
        <v>0</v>
      </c>
      <c r="AP32" s="74">
        <f t="shared" si="47"/>
        <v>0</v>
      </c>
      <c r="AQ32" s="82">
        <f t="shared" si="19"/>
        <v>0</v>
      </c>
      <c r="AR32" s="83">
        <f t="shared" si="20"/>
        <v>0</v>
      </c>
      <c r="AS32" s="74">
        <f t="shared" si="48"/>
        <v>0</v>
      </c>
      <c r="AT32" s="82">
        <f t="shared" si="21"/>
        <v>0</v>
      </c>
      <c r="AU32" s="83">
        <f t="shared" si="22"/>
        <v>0</v>
      </c>
      <c r="AV32" s="74">
        <f t="shared" si="23"/>
        <v>0</v>
      </c>
      <c r="AW32" s="82">
        <f t="shared" si="24"/>
        <v>0</v>
      </c>
      <c r="AX32" s="83">
        <f t="shared" si="25"/>
        <v>0</v>
      </c>
      <c r="AY32" s="63"/>
      <c r="AZ32" s="84"/>
      <c r="BA32" s="85"/>
      <c r="BB32" s="95"/>
      <c r="BC32" s="86"/>
      <c r="BD32" s="86"/>
      <c r="BE32" s="96"/>
      <c r="BF32" s="69"/>
      <c r="BG32" s="114"/>
      <c r="BH32" s="63">
        <v>1</v>
      </c>
      <c r="BI32" s="68">
        <v>0</v>
      </c>
      <c r="BJ32" s="71"/>
      <c r="BK32" s="87"/>
      <c r="BL32" s="64" t="str">
        <f t="shared" ca="1" si="26"/>
        <v/>
      </c>
      <c r="BM32" s="65"/>
      <c r="BN32" s="66"/>
      <c r="BO32" s="67" t="str">
        <f t="shared" ca="1" si="27"/>
        <v/>
      </c>
      <c r="BP32" s="65"/>
      <c r="BQ32" s="66"/>
      <c r="BR32" s="67" t="str">
        <f t="shared" ca="1" si="28"/>
        <v/>
      </c>
      <c r="BS32" s="65"/>
      <c r="BT32" s="66"/>
      <c r="BU32" s="67" t="str">
        <f t="shared" ca="1" si="29"/>
        <v/>
      </c>
      <c r="BV32" s="65"/>
      <c r="BW32" s="66"/>
      <c r="BX32" s="67" t="str">
        <f t="shared" ca="1" si="30"/>
        <v/>
      </c>
      <c r="BY32" s="65"/>
      <c r="BZ32" s="66"/>
      <c r="CA32" s="67" t="str">
        <f t="shared" ca="1" si="31"/>
        <v/>
      </c>
      <c r="CB32" s="65"/>
      <c r="CC32" s="66"/>
      <c r="CD32" s="67" t="str">
        <f t="shared" ca="1" si="32"/>
        <v/>
      </c>
      <c r="CE32" s="65"/>
      <c r="CF32" s="66"/>
      <c r="CG32" s="67" t="str">
        <f t="shared" ca="1" si="33"/>
        <v/>
      </c>
      <c r="CH32" s="65"/>
      <c r="CI32" s="66"/>
      <c r="CJ32" s="67" t="str">
        <f t="shared" ca="1" si="34"/>
        <v/>
      </c>
      <c r="CK32" s="57"/>
      <c r="CL32" s="59"/>
      <c r="CM32" s="59"/>
      <c r="CN32" s="59"/>
      <c r="CO32" s="59"/>
      <c r="CP32" s="59"/>
      <c r="CQ32" s="59"/>
      <c r="CR32" s="57"/>
      <c r="CS32" s="58"/>
      <c r="CT32" s="90" t="str">
        <f t="shared" si="35"/>
        <v/>
      </c>
      <c r="CU32" s="59"/>
      <c r="CV32" s="60"/>
      <c r="CW32" s="59"/>
      <c r="CX32" s="59"/>
      <c r="CY32" s="59" t="str">
        <f t="shared" si="36"/>
        <v/>
      </c>
      <c r="CZ32" s="59"/>
      <c r="DA32" s="59"/>
      <c r="DB32" s="61"/>
      <c r="DC32" s="59"/>
      <c r="DD32" s="59"/>
      <c r="DE32" s="61"/>
      <c r="DF32" s="61"/>
      <c r="DG32" s="59"/>
      <c r="DH32" s="61"/>
      <c r="DI32" s="61"/>
      <c r="DJ32" s="59"/>
      <c r="DK32" s="59"/>
      <c r="DL32" s="62"/>
      <c r="DM32" s="56">
        <f t="shared" si="37"/>
        <v>0</v>
      </c>
      <c r="DN32" s="88" t="str">
        <f t="shared" si="38"/>
        <v/>
      </c>
      <c r="DO32" s="119" t="str">
        <f t="shared" si="39"/>
        <v/>
      </c>
      <c r="DP32" s="119" t="str">
        <f t="shared" si="40"/>
        <v/>
      </c>
      <c r="DQ32" s="122" t="str">
        <f t="shared" si="41"/>
        <v/>
      </c>
      <c r="DR32" s="122" t="str">
        <f t="shared" si="49"/>
        <v/>
      </c>
    </row>
    <row r="33" spans="1:122" x14ac:dyDescent="0.25">
      <c r="A33" s="184" t="str">
        <f t="shared" si="45"/>
        <v xml:space="preserve">  -  - </v>
      </c>
      <c r="B33" s="98"/>
      <c r="C33" s="97"/>
      <c r="D33" s="93"/>
      <c r="E33" s="71"/>
      <c r="F33" s="73"/>
      <c r="G33" s="103"/>
      <c r="H33" s="71"/>
      <c r="I33" s="105" t="str">
        <f t="shared" si="0"/>
        <v/>
      </c>
      <c r="J33" s="104"/>
      <c r="K33" s="63"/>
      <c r="L33" s="72"/>
      <c r="M33" s="74"/>
      <c r="N33" s="75"/>
      <c r="O33" s="75"/>
      <c r="P33" s="121"/>
      <c r="Q33" s="76" t="str">
        <f t="shared" si="1"/>
        <v/>
      </c>
      <c r="R33" s="77">
        <f t="shared" si="2"/>
        <v>0</v>
      </c>
      <c r="S33" s="63"/>
      <c r="T33" s="78">
        <f t="shared" si="46"/>
        <v>0</v>
      </c>
      <c r="U33" s="79">
        <f>IF(M33=0,0,IF(G33="Annulation","",IF(assurance="ALPTIS",M33*12*T33/100*#REF!,IF(assurance="APRIL",M33*12*T33/100*#REF!,IF(assurance="ASAF",M33*12*T33/100*#REF!,IF(assurance="NEOLIANE",(#REF!+M33*12*#REF!)*T33/100,IF(assurance="NEOLIANE Prev",(#REF!+M33*12*#REF!)*T33/100,IF(assurance="SWISSLIFE",M33*12*T33/100*#REF!,IF(assurance="AVIVA",M33*12*T33/100*#REF!,IF(assurance="CIPRES",M33*12*T33/100*#REF!,IF(assurance="CEGEMA",M33*12*T33/100*#REF!,IF(assurance=0,0))))))))))))</f>
        <v>0</v>
      </c>
      <c r="V33" s="91" t="str">
        <f t="shared" si="4"/>
        <v/>
      </c>
      <c r="W33" s="91" t="str">
        <f t="shared" si="5"/>
        <v/>
      </c>
      <c r="X33" s="92">
        <f t="shared" si="6"/>
        <v>0</v>
      </c>
      <c r="Y33" s="108">
        <f t="shared" si="7"/>
        <v>0</v>
      </c>
      <c r="Z33" s="106"/>
      <c r="AA33" s="105" t="str">
        <f t="shared" si="8"/>
        <v/>
      </c>
      <c r="AB33" s="63" t="s">
        <v>12</v>
      </c>
      <c r="AC33" s="72"/>
      <c r="AD33" s="101"/>
      <c r="AE33" s="80" t="str">
        <f t="shared" si="44"/>
        <v/>
      </c>
      <c r="AF33" s="72"/>
      <c r="AG33" s="70" t="str">
        <f t="shared" si="10"/>
        <v/>
      </c>
      <c r="AH33" s="81" t="str">
        <f t="shared" ca="1" si="11"/>
        <v/>
      </c>
      <c r="AI33" s="111" t="str">
        <f t="shared" ca="1" si="12"/>
        <v/>
      </c>
      <c r="AJ33" s="89" t="str">
        <f t="shared" si="13"/>
        <v/>
      </c>
      <c r="AK33" s="89" t="str">
        <f t="shared" si="14"/>
        <v/>
      </c>
      <c r="AL33" s="81" t="str">
        <f t="shared" si="15"/>
        <v/>
      </c>
      <c r="AM33" s="74">
        <f t="shared" si="16"/>
        <v>0</v>
      </c>
      <c r="AN33" s="74">
        <f t="shared" si="17"/>
        <v>0</v>
      </c>
      <c r="AO33" s="82">
        <f t="shared" si="18"/>
        <v>0</v>
      </c>
      <c r="AP33" s="74">
        <f t="shared" si="47"/>
        <v>0</v>
      </c>
      <c r="AQ33" s="82">
        <f t="shared" si="19"/>
        <v>0</v>
      </c>
      <c r="AR33" s="83">
        <f t="shared" si="20"/>
        <v>0</v>
      </c>
      <c r="AS33" s="74">
        <f t="shared" si="48"/>
        <v>0</v>
      </c>
      <c r="AT33" s="82">
        <f t="shared" si="21"/>
        <v>0</v>
      </c>
      <c r="AU33" s="83">
        <f t="shared" si="22"/>
        <v>0</v>
      </c>
      <c r="AV33" s="74">
        <f t="shared" si="23"/>
        <v>0</v>
      </c>
      <c r="AW33" s="82">
        <f t="shared" si="24"/>
        <v>0</v>
      </c>
      <c r="AX33" s="83">
        <f t="shared" si="25"/>
        <v>0</v>
      </c>
      <c r="AY33" s="63"/>
      <c r="AZ33" s="84"/>
      <c r="BA33" s="85"/>
      <c r="BB33" s="95"/>
      <c r="BC33" s="86"/>
      <c r="BD33" s="86"/>
      <c r="BE33" s="96"/>
      <c r="BF33" s="69"/>
      <c r="BG33" s="114"/>
      <c r="BH33" s="63">
        <v>1</v>
      </c>
      <c r="BI33" s="68">
        <v>0</v>
      </c>
      <c r="BJ33" s="71"/>
      <c r="BK33" s="87"/>
      <c r="BL33" s="64" t="str">
        <f t="shared" ca="1" si="26"/>
        <v/>
      </c>
      <c r="BM33" s="65"/>
      <c r="BN33" s="66"/>
      <c r="BO33" s="67" t="str">
        <f t="shared" ca="1" si="27"/>
        <v/>
      </c>
      <c r="BP33" s="65"/>
      <c r="BQ33" s="66"/>
      <c r="BR33" s="67" t="str">
        <f t="shared" ca="1" si="28"/>
        <v/>
      </c>
      <c r="BS33" s="65"/>
      <c r="BT33" s="66"/>
      <c r="BU33" s="67" t="str">
        <f t="shared" ca="1" si="29"/>
        <v/>
      </c>
      <c r="BV33" s="65"/>
      <c r="BW33" s="66"/>
      <c r="BX33" s="67" t="str">
        <f t="shared" ca="1" si="30"/>
        <v/>
      </c>
      <c r="BY33" s="65"/>
      <c r="BZ33" s="66"/>
      <c r="CA33" s="67" t="str">
        <f t="shared" ca="1" si="31"/>
        <v/>
      </c>
      <c r="CB33" s="65"/>
      <c r="CC33" s="66"/>
      <c r="CD33" s="67" t="str">
        <f t="shared" ca="1" si="32"/>
        <v/>
      </c>
      <c r="CE33" s="65"/>
      <c r="CF33" s="66"/>
      <c r="CG33" s="67" t="str">
        <f t="shared" ca="1" si="33"/>
        <v/>
      </c>
      <c r="CH33" s="65"/>
      <c r="CI33" s="66"/>
      <c r="CJ33" s="67" t="str">
        <f t="shared" ca="1" si="34"/>
        <v/>
      </c>
      <c r="CK33" s="57"/>
      <c r="CL33" s="59"/>
      <c r="CM33" s="59"/>
      <c r="CN33" s="59"/>
      <c r="CO33" s="59"/>
      <c r="CP33" s="59"/>
      <c r="CQ33" s="59"/>
      <c r="CR33" s="57"/>
      <c r="CS33" s="58"/>
      <c r="CT33" s="90" t="str">
        <f t="shared" si="35"/>
        <v/>
      </c>
      <c r="CU33" s="59"/>
      <c r="CV33" s="60"/>
      <c r="CW33" s="59"/>
      <c r="CX33" s="59"/>
      <c r="CY33" s="59" t="str">
        <f t="shared" si="36"/>
        <v/>
      </c>
      <c r="CZ33" s="59"/>
      <c r="DA33" s="59"/>
      <c r="DB33" s="61"/>
      <c r="DC33" s="59"/>
      <c r="DD33" s="59"/>
      <c r="DE33" s="61"/>
      <c r="DF33" s="61"/>
      <c r="DG33" s="59"/>
      <c r="DH33" s="61"/>
      <c r="DI33" s="61"/>
      <c r="DJ33" s="59"/>
      <c r="DK33" s="59"/>
      <c r="DL33" s="62"/>
      <c r="DM33" s="56">
        <f t="shared" si="37"/>
        <v>0</v>
      </c>
      <c r="DN33" s="88" t="str">
        <f t="shared" si="38"/>
        <v/>
      </c>
      <c r="DO33" s="119" t="str">
        <f t="shared" si="39"/>
        <v/>
      </c>
      <c r="DP33" s="119" t="str">
        <f t="shared" si="40"/>
        <v/>
      </c>
      <c r="DQ33" s="122" t="str">
        <f t="shared" si="41"/>
        <v/>
      </c>
      <c r="DR33" s="122" t="str">
        <f t="shared" si="49"/>
        <v/>
      </c>
    </row>
    <row r="34" spans="1:122" x14ac:dyDescent="0.25">
      <c r="A34" s="184" t="str">
        <f t="shared" si="45"/>
        <v xml:space="preserve">  -  - </v>
      </c>
      <c r="B34" s="98"/>
      <c r="C34" s="97"/>
      <c r="D34" s="93"/>
      <c r="E34" s="71"/>
      <c r="F34" s="73"/>
      <c r="G34" s="103"/>
      <c r="H34" s="71"/>
      <c r="I34" s="105" t="str">
        <f t="shared" si="0"/>
        <v/>
      </c>
      <c r="J34" s="104"/>
      <c r="K34" s="63"/>
      <c r="L34" s="72"/>
      <c r="M34" s="74"/>
      <c r="N34" s="75"/>
      <c r="O34" s="75"/>
      <c r="P34" s="121"/>
      <c r="Q34" s="76" t="str">
        <f t="shared" si="1"/>
        <v/>
      </c>
      <c r="R34" s="77">
        <f t="shared" si="2"/>
        <v>0</v>
      </c>
      <c r="S34" s="63"/>
      <c r="T34" s="78">
        <f t="shared" si="46"/>
        <v>0</v>
      </c>
      <c r="U34" s="79">
        <f>IF(M34=0,0,IF(G34="Annulation","",IF(assurance="ALPTIS",M34*12*T34/100*#REF!,IF(assurance="APRIL",M34*12*T34/100*#REF!,IF(assurance="ASAF",M34*12*T34/100*#REF!,IF(assurance="NEOLIANE",(#REF!+M34*12*#REF!)*T34/100,IF(assurance="NEOLIANE Prev",(#REF!+M34*12*#REF!)*T34/100,IF(assurance="SWISSLIFE",M34*12*T34/100*#REF!,IF(assurance="AVIVA",M34*12*T34/100*#REF!,IF(assurance="CIPRES",M34*12*T34/100*#REF!,IF(assurance="CEGEMA",M34*12*T34/100*#REF!,IF(assurance=0,0))))))))))))</f>
        <v>0</v>
      </c>
      <c r="V34" s="91" t="str">
        <f t="shared" si="4"/>
        <v/>
      </c>
      <c r="W34" s="91" t="str">
        <f t="shared" si="5"/>
        <v/>
      </c>
      <c r="X34" s="92">
        <f t="shared" si="6"/>
        <v>0</v>
      </c>
      <c r="Y34" s="108">
        <f t="shared" si="7"/>
        <v>0</v>
      </c>
      <c r="Z34" s="106"/>
      <c r="AA34" s="105" t="str">
        <f t="shared" si="8"/>
        <v/>
      </c>
      <c r="AB34" s="63" t="s">
        <v>12</v>
      </c>
      <c r="AC34" s="72"/>
      <c r="AD34" s="101"/>
      <c r="AE34" s="80" t="str">
        <f t="shared" si="44"/>
        <v/>
      </c>
      <c r="AF34" s="72"/>
      <c r="AG34" s="70" t="str">
        <f t="shared" si="10"/>
        <v/>
      </c>
      <c r="AH34" s="81" t="str">
        <f t="shared" ca="1" si="11"/>
        <v/>
      </c>
      <c r="AI34" s="111" t="str">
        <f t="shared" ca="1" si="12"/>
        <v/>
      </c>
      <c r="AJ34" s="89" t="str">
        <f t="shared" si="13"/>
        <v/>
      </c>
      <c r="AK34" s="89" t="str">
        <f t="shared" si="14"/>
        <v/>
      </c>
      <c r="AL34" s="81" t="str">
        <f t="shared" si="15"/>
        <v/>
      </c>
      <c r="AM34" s="74">
        <f t="shared" si="16"/>
        <v>0</v>
      </c>
      <c r="AN34" s="74">
        <f t="shared" si="17"/>
        <v>0</v>
      </c>
      <c r="AO34" s="82">
        <f t="shared" si="18"/>
        <v>0</v>
      </c>
      <c r="AP34" s="74">
        <f t="shared" si="47"/>
        <v>0</v>
      </c>
      <c r="AQ34" s="82">
        <f t="shared" si="19"/>
        <v>0</v>
      </c>
      <c r="AR34" s="83">
        <f t="shared" si="20"/>
        <v>0</v>
      </c>
      <c r="AS34" s="74">
        <f t="shared" si="48"/>
        <v>0</v>
      </c>
      <c r="AT34" s="82">
        <f t="shared" si="21"/>
        <v>0</v>
      </c>
      <c r="AU34" s="83">
        <f t="shared" si="22"/>
        <v>0</v>
      </c>
      <c r="AV34" s="74">
        <f t="shared" si="23"/>
        <v>0</v>
      </c>
      <c r="AW34" s="82">
        <f t="shared" si="24"/>
        <v>0</v>
      </c>
      <c r="AX34" s="83">
        <f t="shared" si="25"/>
        <v>0</v>
      </c>
      <c r="AY34" s="63"/>
      <c r="AZ34" s="84"/>
      <c r="BA34" s="85"/>
      <c r="BB34" s="95"/>
      <c r="BC34" s="86"/>
      <c r="BD34" s="86"/>
      <c r="BE34" s="96"/>
      <c r="BF34" s="69"/>
      <c r="BG34" s="114"/>
      <c r="BH34" s="63">
        <v>1</v>
      </c>
      <c r="BI34" s="68">
        <v>0</v>
      </c>
      <c r="BJ34" s="71"/>
      <c r="BK34" s="87"/>
      <c r="BL34" s="64" t="str">
        <f t="shared" ca="1" si="26"/>
        <v/>
      </c>
      <c r="BM34" s="65"/>
      <c r="BN34" s="66"/>
      <c r="BO34" s="67" t="str">
        <f t="shared" ca="1" si="27"/>
        <v/>
      </c>
      <c r="BP34" s="65"/>
      <c r="BQ34" s="66"/>
      <c r="BR34" s="67" t="str">
        <f t="shared" ca="1" si="28"/>
        <v/>
      </c>
      <c r="BS34" s="65"/>
      <c r="BT34" s="66"/>
      <c r="BU34" s="67" t="str">
        <f t="shared" ca="1" si="29"/>
        <v/>
      </c>
      <c r="BV34" s="65"/>
      <c r="BW34" s="66"/>
      <c r="BX34" s="67" t="str">
        <f t="shared" ca="1" si="30"/>
        <v/>
      </c>
      <c r="BY34" s="65"/>
      <c r="BZ34" s="66"/>
      <c r="CA34" s="67" t="str">
        <f t="shared" ca="1" si="31"/>
        <v/>
      </c>
      <c r="CB34" s="65"/>
      <c r="CC34" s="66"/>
      <c r="CD34" s="67" t="str">
        <f t="shared" ca="1" si="32"/>
        <v/>
      </c>
      <c r="CE34" s="65"/>
      <c r="CF34" s="66"/>
      <c r="CG34" s="67" t="str">
        <f t="shared" ca="1" si="33"/>
        <v/>
      </c>
      <c r="CH34" s="65"/>
      <c r="CI34" s="66"/>
      <c r="CJ34" s="67" t="str">
        <f t="shared" ca="1" si="34"/>
        <v/>
      </c>
      <c r="CK34" s="57"/>
      <c r="CL34" s="59"/>
      <c r="CM34" s="59"/>
      <c r="CN34" s="59"/>
      <c r="CO34" s="59"/>
      <c r="CP34" s="59"/>
      <c r="CQ34" s="59"/>
      <c r="CR34" s="57"/>
      <c r="CS34" s="58"/>
      <c r="CT34" s="90" t="str">
        <f t="shared" si="35"/>
        <v/>
      </c>
      <c r="CU34" s="59"/>
      <c r="CV34" s="60"/>
      <c r="CW34" s="59"/>
      <c r="CX34" s="59"/>
      <c r="CY34" s="59" t="str">
        <f t="shared" si="36"/>
        <v/>
      </c>
      <c r="CZ34" s="59"/>
      <c r="DA34" s="59"/>
      <c r="DB34" s="61"/>
      <c r="DC34" s="59"/>
      <c r="DD34" s="59"/>
      <c r="DE34" s="61"/>
      <c r="DF34" s="61"/>
      <c r="DG34" s="59"/>
      <c r="DH34" s="61"/>
      <c r="DI34" s="61"/>
      <c r="DJ34" s="59"/>
      <c r="DK34" s="59"/>
      <c r="DL34" s="62"/>
      <c r="DM34" s="56">
        <f t="shared" si="37"/>
        <v>0</v>
      </c>
      <c r="DN34" s="88" t="str">
        <f t="shared" si="38"/>
        <v/>
      </c>
      <c r="DO34" s="119" t="str">
        <f t="shared" si="39"/>
        <v/>
      </c>
      <c r="DP34" s="119" t="str">
        <f t="shared" si="40"/>
        <v/>
      </c>
      <c r="DQ34" s="122" t="str">
        <f t="shared" si="41"/>
        <v/>
      </c>
      <c r="DR34" s="122" t="str">
        <f t="shared" si="49"/>
        <v/>
      </c>
    </row>
    <row r="35" spans="1:122" x14ac:dyDescent="0.25">
      <c r="A35" s="184" t="str">
        <f t="shared" si="45"/>
        <v xml:space="preserve">  -  - </v>
      </c>
      <c r="B35" s="98"/>
      <c r="C35" s="97"/>
      <c r="D35" s="93"/>
      <c r="E35" s="71"/>
      <c r="F35" s="73"/>
      <c r="G35" s="103"/>
      <c r="H35" s="71"/>
      <c r="I35" s="105" t="str">
        <f t="shared" si="0"/>
        <v/>
      </c>
      <c r="J35" s="104"/>
      <c r="K35" s="63"/>
      <c r="L35" s="72"/>
      <c r="M35" s="74"/>
      <c r="N35" s="75"/>
      <c r="O35" s="75"/>
      <c r="P35" s="121"/>
      <c r="Q35" s="76" t="str">
        <f t="shared" si="1"/>
        <v/>
      </c>
      <c r="R35" s="77">
        <f t="shared" si="2"/>
        <v>0</v>
      </c>
      <c r="S35" s="63"/>
      <c r="T35" s="78">
        <f t="shared" si="46"/>
        <v>0</v>
      </c>
      <c r="U35" s="79">
        <f>IF(M35=0,0,IF(G35="Annulation","",IF(assurance="ALPTIS",M35*12*T35/100*#REF!,IF(assurance="APRIL",M35*12*T35/100*#REF!,IF(assurance="ASAF",M35*12*T35/100*#REF!,IF(assurance="NEOLIANE",(#REF!+M35*12*#REF!)*T35/100,IF(assurance="NEOLIANE Prev",(#REF!+M35*12*#REF!)*T35/100,IF(assurance="SWISSLIFE",M35*12*T35/100*#REF!,IF(assurance="AVIVA",M35*12*T35/100*#REF!,IF(assurance="CIPRES",M35*12*T35/100*#REF!,IF(assurance="CEGEMA",M35*12*T35/100*#REF!,IF(assurance=0,0))))))))))))</f>
        <v>0</v>
      </c>
      <c r="V35" s="91" t="str">
        <f t="shared" si="4"/>
        <v/>
      </c>
      <c r="W35" s="91" t="str">
        <f t="shared" si="5"/>
        <v/>
      </c>
      <c r="X35" s="92">
        <f t="shared" si="6"/>
        <v>0</v>
      </c>
      <c r="Y35" s="108">
        <f t="shared" si="7"/>
        <v>0</v>
      </c>
      <c r="Z35" s="106"/>
      <c r="AA35" s="105" t="str">
        <f t="shared" si="8"/>
        <v/>
      </c>
      <c r="AB35" s="63" t="s">
        <v>12</v>
      </c>
      <c r="AC35" s="72"/>
      <c r="AD35" s="101"/>
      <c r="AE35" s="80" t="str">
        <f t="shared" si="44"/>
        <v/>
      </c>
      <c r="AF35" s="72"/>
      <c r="AG35" s="70" t="str">
        <f t="shared" si="10"/>
        <v/>
      </c>
      <c r="AH35" s="81" t="str">
        <f t="shared" ca="1" si="11"/>
        <v/>
      </c>
      <c r="AI35" s="111" t="str">
        <f t="shared" ca="1" si="12"/>
        <v/>
      </c>
      <c r="AJ35" s="89" t="str">
        <f t="shared" si="13"/>
        <v/>
      </c>
      <c r="AK35" s="89" t="str">
        <f t="shared" si="14"/>
        <v/>
      </c>
      <c r="AL35" s="81" t="str">
        <f t="shared" si="15"/>
        <v/>
      </c>
      <c r="AM35" s="74">
        <f t="shared" si="16"/>
        <v>0</v>
      </c>
      <c r="AN35" s="74">
        <f t="shared" si="17"/>
        <v>0</v>
      </c>
      <c r="AO35" s="82">
        <f t="shared" si="18"/>
        <v>0</v>
      </c>
      <c r="AP35" s="74">
        <f t="shared" si="47"/>
        <v>0</v>
      </c>
      <c r="AQ35" s="82">
        <f t="shared" si="19"/>
        <v>0</v>
      </c>
      <c r="AR35" s="83">
        <f t="shared" si="20"/>
        <v>0</v>
      </c>
      <c r="AS35" s="74">
        <f t="shared" si="48"/>
        <v>0</v>
      </c>
      <c r="AT35" s="82">
        <f t="shared" si="21"/>
        <v>0</v>
      </c>
      <c r="AU35" s="83">
        <f t="shared" si="22"/>
        <v>0</v>
      </c>
      <c r="AV35" s="74">
        <f t="shared" si="23"/>
        <v>0</v>
      </c>
      <c r="AW35" s="82">
        <f t="shared" si="24"/>
        <v>0</v>
      </c>
      <c r="AX35" s="83">
        <f t="shared" si="25"/>
        <v>0</v>
      </c>
      <c r="AY35" s="63"/>
      <c r="AZ35" s="84"/>
      <c r="BA35" s="85"/>
      <c r="BB35" s="95"/>
      <c r="BC35" s="86"/>
      <c r="BD35" s="86"/>
      <c r="BE35" s="96"/>
      <c r="BF35" s="69"/>
      <c r="BG35" s="114"/>
      <c r="BH35" s="63">
        <v>1</v>
      </c>
      <c r="BI35" s="68">
        <v>0</v>
      </c>
      <c r="BJ35" s="71"/>
      <c r="BK35" s="87"/>
      <c r="BL35" s="64" t="str">
        <f t="shared" ca="1" si="26"/>
        <v/>
      </c>
      <c r="BM35" s="65"/>
      <c r="BN35" s="66"/>
      <c r="BO35" s="67" t="str">
        <f t="shared" ca="1" si="27"/>
        <v/>
      </c>
      <c r="BP35" s="65"/>
      <c r="BQ35" s="66"/>
      <c r="BR35" s="67" t="str">
        <f t="shared" ca="1" si="28"/>
        <v/>
      </c>
      <c r="BS35" s="65"/>
      <c r="BT35" s="66"/>
      <c r="BU35" s="67" t="str">
        <f t="shared" ca="1" si="29"/>
        <v/>
      </c>
      <c r="BV35" s="65"/>
      <c r="BW35" s="66"/>
      <c r="BX35" s="67" t="str">
        <f t="shared" ca="1" si="30"/>
        <v/>
      </c>
      <c r="BY35" s="65"/>
      <c r="BZ35" s="66"/>
      <c r="CA35" s="67" t="str">
        <f t="shared" ca="1" si="31"/>
        <v/>
      </c>
      <c r="CB35" s="65"/>
      <c r="CC35" s="66"/>
      <c r="CD35" s="67" t="str">
        <f t="shared" ca="1" si="32"/>
        <v/>
      </c>
      <c r="CE35" s="65"/>
      <c r="CF35" s="66"/>
      <c r="CG35" s="67" t="str">
        <f t="shared" ca="1" si="33"/>
        <v/>
      </c>
      <c r="CH35" s="65"/>
      <c r="CI35" s="66"/>
      <c r="CJ35" s="67" t="str">
        <f t="shared" ca="1" si="34"/>
        <v/>
      </c>
      <c r="CK35" s="57"/>
      <c r="CL35" s="59"/>
      <c r="CM35" s="59"/>
      <c r="CN35" s="59"/>
      <c r="CO35" s="59"/>
      <c r="CP35" s="59"/>
      <c r="CQ35" s="59"/>
      <c r="CR35" s="57"/>
      <c r="CS35" s="58"/>
      <c r="CT35" s="90" t="str">
        <f t="shared" si="35"/>
        <v/>
      </c>
      <c r="CU35" s="59"/>
      <c r="CV35" s="60"/>
      <c r="CW35" s="59"/>
      <c r="CX35" s="59"/>
      <c r="CY35" s="59" t="str">
        <f t="shared" si="36"/>
        <v/>
      </c>
      <c r="CZ35" s="59"/>
      <c r="DA35" s="59"/>
      <c r="DB35" s="61"/>
      <c r="DC35" s="59"/>
      <c r="DD35" s="59"/>
      <c r="DE35" s="61"/>
      <c r="DF35" s="61"/>
      <c r="DG35" s="59"/>
      <c r="DH35" s="61"/>
      <c r="DI35" s="61"/>
      <c r="DJ35" s="59"/>
      <c r="DK35" s="59"/>
      <c r="DL35" s="62"/>
      <c r="DM35" s="56">
        <f t="shared" si="37"/>
        <v>0</v>
      </c>
      <c r="DN35" s="88" t="str">
        <f t="shared" si="38"/>
        <v/>
      </c>
      <c r="DO35" s="119" t="str">
        <f t="shared" si="39"/>
        <v/>
      </c>
      <c r="DP35" s="119" t="str">
        <f t="shared" si="40"/>
        <v/>
      </c>
      <c r="DQ35" s="122" t="str">
        <f t="shared" si="41"/>
        <v/>
      </c>
      <c r="DR35" s="122" t="str">
        <f t="shared" si="49"/>
        <v/>
      </c>
    </row>
    <row r="36" spans="1:122" x14ac:dyDescent="0.25">
      <c r="A36" s="184" t="str">
        <f t="shared" si="45"/>
        <v xml:space="preserve">  -  - </v>
      </c>
      <c r="B36" s="98"/>
      <c r="C36" s="97"/>
      <c r="D36" s="93"/>
      <c r="E36" s="71"/>
      <c r="F36" s="73"/>
      <c r="G36" s="103"/>
      <c r="H36" s="71"/>
      <c r="I36" s="105" t="str">
        <f t="shared" si="0"/>
        <v/>
      </c>
      <c r="J36" s="104"/>
      <c r="K36" s="63"/>
      <c r="L36" s="72"/>
      <c r="M36" s="74"/>
      <c r="N36" s="75"/>
      <c r="O36" s="75"/>
      <c r="P36" s="121"/>
      <c r="Q36" s="76" t="str">
        <f t="shared" si="1"/>
        <v/>
      </c>
      <c r="R36" s="77">
        <f t="shared" si="2"/>
        <v>0</v>
      </c>
      <c r="S36" s="63"/>
      <c r="T36" s="78">
        <f t="shared" si="46"/>
        <v>0</v>
      </c>
      <c r="U36" s="79">
        <f>IF(M36=0,0,IF(G36="Annulation","",IF(assurance="ALPTIS",M36*12*T36/100*#REF!,IF(assurance="APRIL",M36*12*T36/100*#REF!,IF(assurance="ASAF",M36*12*T36/100*#REF!,IF(assurance="NEOLIANE",(#REF!+M36*12*#REF!)*T36/100,IF(assurance="NEOLIANE Prev",(#REF!+M36*12*#REF!)*T36/100,IF(assurance="SWISSLIFE",M36*12*T36/100*#REF!,IF(assurance="AVIVA",M36*12*T36/100*#REF!,IF(assurance="CIPRES",M36*12*T36/100*#REF!,IF(assurance="CEGEMA",M36*12*T36/100*#REF!,IF(assurance=0,0))))))))))))</f>
        <v>0</v>
      </c>
      <c r="V36" s="91" t="str">
        <f t="shared" si="4"/>
        <v/>
      </c>
      <c r="W36" s="91" t="str">
        <f t="shared" si="5"/>
        <v/>
      </c>
      <c r="X36" s="92">
        <f t="shared" si="6"/>
        <v>0</v>
      </c>
      <c r="Y36" s="108">
        <f t="shared" si="7"/>
        <v>0</v>
      </c>
      <c r="Z36" s="106"/>
      <c r="AA36" s="105" t="str">
        <f t="shared" si="8"/>
        <v/>
      </c>
      <c r="AB36" s="63" t="s">
        <v>12</v>
      </c>
      <c r="AC36" s="72"/>
      <c r="AD36" s="101"/>
      <c r="AE36" s="80" t="str">
        <f t="shared" si="44"/>
        <v/>
      </c>
      <c r="AF36" s="72"/>
      <c r="AG36" s="70" t="str">
        <f t="shared" si="10"/>
        <v/>
      </c>
      <c r="AH36" s="81" t="str">
        <f t="shared" ca="1" si="11"/>
        <v/>
      </c>
      <c r="AI36" s="111" t="str">
        <f t="shared" ca="1" si="12"/>
        <v/>
      </c>
      <c r="AJ36" s="89" t="str">
        <f t="shared" si="13"/>
        <v/>
      </c>
      <c r="AK36" s="89" t="str">
        <f t="shared" si="14"/>
        <v/>
      </c>
      <c r="AL36" s="81" t="str">
        <f t="shared" si="15"/>
        <v/>
      </c>
      <c r="AM36" s="74">
        <f t="shared" si="16"/>
        <v>0</v>
      </c>
      <c r="AN36" s="74">
        <f t="shared" si="17"/>
        <v>0</v>
      </c>
      <c r="AO36" s="82">
        <f t="shared" si="18"/>
        <v>0</v>
      </c>
      <c r="AP36" s="74">
        <f t="shared" si="47"/>
        <v>0</v>
      </c>
      <c r="AQ36" s="82">
        <f t="shared" si="19"/>
        <v>0</v>
      </c>
      <c r="AR36" s="83">
        <f t="shared" si="20"/>
        <v>0</v>
      </c>
      <c r="AS36" s="74">
        <f t="shared" si="48"/>
        <v>0</v>
      </c>
      <c r="AT36" s="82">
        <f t="shared" si="21"/>
        <v>0</v>
      </c>
      <c r="AU36" s="83">
        <f t="shared" si="22"/>
        <v>0</v>
      </c>
      <c r="AV36" s="74">
        <f t="shared" si="23"/>
        <v>0</v>
      </c>
      <c r="AW36" s="82">
        <f t="shared" si="24"/>
        <v>0</v>
      </c>
      <c r="AX36" s="83">
        <f t="shared" si="25"/>
        <v>0</v>
      </c>
      <c r="AY36" s="63"/>
      <c r="AZ36" s="84"/>
      <c r="BA36" s="85"/>
      <c r="BB36" s="95"/>
      <c r="BC36" s="86"/>
      <c r="BD36" s="86"/>
      <c r="BE36" s="96"/>
      <c r="BF36" s="69"/>
      <c r="BG36" s="114"/>
      <c r="BH36" s="63">
        <v>1</v>
      </c>
      <c r="BI36" s="68">
        <v>0</v>
      </c>
      <c r="BJ36" s="71"/>
      <c r="BK36" s="87"/>
      <c r="BL36" s="64" t="str">
        <f t="shared" ca="1" si="26"/>
        <v/>
      </c>
      <c r="BM36" s="65"/>
      <c r="BN36" s="66"/>
      <c r="BO36" s="67" t="str">
        <f t="shared" ca="1" si="27"/>
        <v/>
      </c>
      <c r="BP36" s="65"/>
      <c r="BQ36" s="66"/>
      <c r="BR36" s="67" t="str">
        <f t="shared" ca="1" si="28"/>
        <v/>
      </c>
      <c r="BS36" s="65"/>
      <c r="BT36" s="66"/>
      <c r="BU36" s="67" t="str">
        <f t="shared" ca="1" si="29"/>
        <v/>
      </c>
      <c r="BV36" s="65"/>
      <c r="BW36" s="66"/>
      <c r="BX36" s="67" t="str">
        <f t="shared" ca="1" si="30"/>
        <v/>
      </c>
      <c r="BY36" s="65"/>
      <c r="BZ36" s="66"/>
      <c r="CA36" s="67" t="str">
        <f t="shared" ca="1" si="31"/>
        <v/>
      </c>
      <c r="CB36" s="65"/>
      <c r="CC36" s="66"/>
      <c r="CD36" s="67" t="str">
        <f t="shared" ca="1" si="32"/>
        <v/>
      </c>
      <c r="CE36" s="65"/>
      <c r="CF36" s="66"/>
      <c r="CG36" s="67" t="str">
        <f t="shared" ca="1" si="33"/>
        <v/>
      </c>
      <c r="CH36" s="65"/>
      <c r="CI36" s="66"/>
      <c r="CJ36" s="67" t="str">
        <f t="shared" ca="1" si="34"/>
        <v/>
      </c>
      <c r="CK36" s="57"/>
      <c r="CL36" s="59"/>
      <c r="CM36" s="59"/>
      <c r="CN36" s="59"/>
      <c r="CO36" s="59"/>
      <c r="CP36" s="59"/>
      <c r="CQ36" s="59"/>
      <c r="CR36" s="57"/>
      <c r="CS36" s="58"/>
      <c r="CT36" s="90" t="str">
        <f t="shared" si="35"/>
        <v/>
      </c>
      <c r="CU36" s="59"/>
      <c r="CV36" s="60"/>
      <c r="CW36" s="59"/>
      <c r="CX36" s="59"/>
      <c r="CY36" s="59" t="str">
        <f t="shared" si="36"/>
        <v/>
      </c>
      <c r="CZ36" s="59"/>
      <c r="DA36" s="59"/>
      <c r="DB36" s="61"/>
      <c r="DC36" s="59"/>
      <c r="DD36" s="59"/>
      <c r="DE36" s="61"/>
      <c r="DF36" s="61"/>
      <c r="DG36" s="59"/>
      <c r="DH36" s="61"/>
      <c r="DI36" s="61"/>
      <c r="DJ36" s="59"/>
      <c r="DK36" s="59"/>
      <c r="DL36" s="62"/>
      <c r="DM36" s="56">
        <f t="shared" si="37"/>
        <v>0</v>
      </c>
      <c r="DN36" s="88" t="str">
        <f t="shared" si="38"/>
        <v/>
      </c>
      <c r="DO36" s="119" t="str">
        <f t="shared" si="39"/>
        <v/>
      </c>
      <c r="DP36" s="119" t="str">
        <f t="shared" si="40"/>
        <v/>
      </c>
      <c r="DQ36" s="122" t="str">
        <f t="shared" si="41"/>
        <v/>
      </c>
      <c r="DR36" s="122" t="str">
        <f t="shared" si="49"/>
        <v/>
      </c>
    </row>
    <row r="37" spans="1:122" x14ac:dyDescent="0.25">
      <c r="A37" s="184" t="str">
        <f t="shared" si="45"/>
        <v xml:space="preserve">  -  - </v>
      </c>
      <c r="B37" s="98"/>
      <c r="C37" s="97"/>
      <c r="D37" s="93"/>
      <c r="E37" s="71"/>
      <c r="F37" s="73"/>
      <c r="G37" s="103"/>
      <c r="H37" s="71"/>
      <c r="I37" s="105" t="str">
        <f t="shared" si="0"/>
        <v/>
      </c>
      <c r="J37" s="104"/>
      <c r="K37" s="63"/>
      <c r="L37" s="72"/>
      <c r="M37" s="74"/>
      <c r="N37" s="75"/>
      <c r="O37" s="75"/>
      <c r="P37" s="121"/>
      <c r="Q37" s="76" t="str">
        <f t="shared" si="1"/>
        <v/>
      </c>
      <c r="R37" s="77">
        <f t="shared" si="2"/>
        <v>0</v>
      </c>
      <c r="S37" s="63"/>
      <c r="T37" s="78">
        <f t="shared" si="46"/>
        <v>0</v>
      </c>
      <c r="U37" s="79">
        <f>IF(M37=0,0,IF(G37="Annulation","",IF(assurance="ALPTIS",M37*12*T37/100*#REF!,IF(assurance="APRIL",M37*12*T37/100*#REF!,IF(assurance="ASAF",M37*12*T37/100*#REF!,IF(assurance="NEOLIANE",(#REF!+M37*12*#REF!)*T37/100,IF(assurance="NEOLIANE Prev",(#REF!+M37*12*#REF!)*T37/100,IF(assurance="SWISSLIFE",M37*12*T37/100*#REF!,IF(assurance="AVIVA",M37*12*T37/100*#REF!,IF(assurance="CIPRES",M37*12*T37/100*#REF!,IF(assurance="CEGEMA",M37*12*T37/100*#REF!,IF(assurance=0,0))))))))))))</f>
        <v>0</v>
      </c>
      <c r="V37" s="91" t="str">
        <f t="shared" si="4"/>
        <v/>
      </c>
      <c r="W37" s="91" t="str">
        <f t="shared" si="5"/>
        <v/>
      </c>
      <c r="X37" s="92">
        <f t="shared" si="6"/>
        <v>0</v>
      </c>
      <c r="Y37" s="108">
        <f t="shared" si="7"/>
        <v>0</v>
      </c>
      <c r="Z37" s="106"/>
      <c r="AA37" s="105" t="str">
        <f t="shared" si="8"/>
        <v/>
      </c>
      <c r="AB37" s="63" t="s">
        <v>12</v>
      </c>
      <c r="AC37" s="72"/>
      <c r="AD37" s="101"/>
      <c r="AE37" s="80" t="str">
        <f t="shared" si="44"/>
        <v/>
      </c>
      <c r="AF37" s="72"/>
      <c r="AG37" s="70" t="str">
        <f t="shared" si="10"/>
        <v/>
      </c>
      <c r="AH37" s="81" t="str">
        <f t="shared" ca="1" si="11"/>
        <v/>
      </c>
      <c r="AI37" s="111" t="str">
        <f t="shared" ca="1" si="12"/>
        <v/>
      </c>
      <c r="AJ37" s="89" t="str">
        <f t="shared" si="13"/>
        <v/>
      </c>
      <c r="AK37" s="89" t="str">
        <f t="shared" si="14"/>
        <v/>
      </c>
      <c r="AL37" s="81" t="str">
        <f t="shared" si="15"/>
        <v/>
      </c>
      <c r="AM37" s="74">
        <f t="shared" si="16"/>
        <v>0</v>
      </c>
      <c r="AN37" s="74">
        <f t="shared" si="17"/>
        <v>0</v>
      </c>
      <c r="AO37" s="82">
        <f t="shared" si="18"/>
        <v>0</v>
      </c>
      <c r="AP37" s="74">
        <f t="shared" si="47"/>
        <v>0</v>
      </c>
      <c r="AQ37" s="82">
        <f t="shared" si="19"/>
        <v>0</v>
      </c>
      <c r="AR37" s="83">
        <f t="shared" si="20"/>
        <v>0</v>
      </c>
      <c r="AS37" s="74">
        <f t="shared" si="48"/>
        <v>0</v>
      </c>
      <c r="AT37" s="82">
        <f t="shared" si="21"/>
        <v>0</v>
      </c>
      <c r="AU37" s="83">
        <f t="shared" si="22"/>
        <v>0</v>
      </c>
      <c r="AV37" s="74">
        <f t="shared" si="23"/>
        <v>0</v>
      </c>
      <c r="AW37" s="82">
        <f t="shared" si="24"/>
        <v>0</v>
      </c>
      <c r="AX37" s="83">
        <f t="shared" si="25"/>
        <v>0</v>
      </c>
      <c r="AY37" s="63"/>
      <c r="AZ37" s="84"/>
      <c r="BA37" s="85"/>
      <c r="BB37" s="95"/>
      <c r="BC37" s="86"/>
      <c r="BD37" s="86"/>
      <c r="BE37" s="96"/>
      <c r="BF37" s="69"/>
      <c r="BG37" s="114"/>
      <c r="BH37" s="63">
        <v>1</v>
      </c>
      <c r="BI37" s="68">
        <v>0</v>
      </c>
      <c r="BJ37" s="71"/>
      <c r="BK37" s="87"/>
      <c r="BL37" s="64" t="str">
        <f t="shared" ca="1" si="26"/>
        <v/>
      </c>
      <c r="BM37" s="65"/>
      <c r="BN37" s="66"/>
      <c r="BO37" s="67" t="str">
        <f t="shared" ca="1" si="27"/>
        <v/>
      </c>
      <c r="BP37" s="65"/>
      <c r="BQ37" s="66"/>
      <c r="BR37" s="67" t="str">
        <f t="shared" ca="1" si="28"/>
        <v/>
      </c>
      <c r="BS37" s="65"/>
      <c r="BT37" s="66"/>
      <c r="BU37" s="67" t="str">
        <f t="shared" ca="1" si="29"/>
        <v/>
      </c>
      <c r="BV37" s="65"/>
      <c r="BW37" s="66"/>
      <c r="BX37" s="67" t="str">
        <f t="shared" ca="1" si="30"/>
        <v/>
      </c>
      <c r="BY37" s="65"/>
      <c r="BZ37" s="66"/>
      <c r="CA37" s="67" t="str">
        <f t="shared" ca="1" si="31"/>
        <v/>
      </c>
      <c r="CB37" s="65"/>
      <c r="CC37" s="66"/>
      <c r="CD37" s="67" t="str">
        <f t="shared" ca="1" si="32"/>
        <v/>
      </c>
      <c r="CE37" s="65"/>
      <c r="CF37" s="66"/>
      <c r="CG37" s="67" t="str">
        <f t="shared" ca="1" si="33"/>
        <v/>
      </c>
      <c r="CH37" s="65"/>
      <c r="CI37" s="66"/>
      <c r="CJ37" s="67" t="str">
        <f t="shared" ca="1" si="34"/>
        <v/>
      </c>
      <c r="CK37" s="57"/>
      <c r="CL37" s="59"/>
      <c r="CM37" s="59"/>
      <c r="CN37" s="59"/>
      <c r="CO37" s="59"/>
      <c r="CP37" s="59"/>
      <c r="CQ37" s="59"/>
      <c r="CR37" s="57"/>
      <c r="CS37" s="58"/>
      <c r="CT37" s="90" t="str">
        <f t="shared" si="35"/>
        <v/>
      </c>
      <c r="CU37" s="59"/>
      <c r="CV37" s="60"/>
      <c r="CW37" s="59"/>
      <c r="CX37" s="59"/>
      <c r="CY37" s="59" t="str">
        <f t="shared" si="36"/>
        <v/>
      </c>
      <c r="CZ37" s="59"/>
      <c r="DA37" s="59"/>
      <c r="DB37" s="61"/>
      <c r="DC37" s="59"/>
      <c r="DD37" s="59"/>
      <c r="DE37" s="61"/>
      <c r="DF37" s="61"/>
      <c r="DG37" s="59"/>
      <c r="DH37" s="61"/>
      <c r="DI37" s="61"/>
      <c r="DJ37" s="59"/>
      <c r="DK37" s="59"/>
      <c r="DL37" s="62"/>
      <c r="DM37" s="56">
        <f t="shared" si="37"/>
        <v>0</v>
      </c>
      <c r="DN37" s="88" t="str">
        <f t="shared" si="38"/>
        <v/>
      </c>
      <c r="DO37" s="119" t="str">
        <f t="shared" si="39"/>
        <v/>
      </c>
      <c r="DP37" s="119" t="str">
        <f t="shared" si="40"/>
        <v/>
      </c>
      <c r="DQ37" s="122" t="str">
        <f t="shared" si="41"/>
        <v/>
      </c>
      <c r="DR37" s="122" t="str">
        <f t="shared" si="49"/>
        <v/>
      </c>
    </row>
    <row r="38" spans="1:122" x14ac:dyDescent="0.25">
      <c r="A38" s="184" t="str">
        <f t="shared" si="45"/>
        <v xml:space="preserve">  -  - </v>
      </c>
      <c r="B38" s="98"/>
      <c r="C38" s="97"/>
      <c r="D38" s="93"/>
      <c r="E38" s="71"/>
      <c r="F38" s="73"/>
      <c r="G38" s="103"/>
      <c r="H38" s="71"/>
      <c r="I38" s="105" t="str">
        <f t="shared" si="0"/>
        <v/>
      </c>
      <c r="J38" s="104"/>
      <c r="K38" s="63"/>
      <c r="L38" s="72"/>
      <c r="M38" s="74"/>
      <c r="N38" s="75"/>
      <c r="O38" s="75"/>
      <c r="P38" s="121"/>
      <c r="Q38" s="76" t="str">
        <f t="shared" si="1"/>
        <v/>
      </c>
      <c r="R38" s="77">
        <f t="shared" si="2"/>
        <v>0</v>
      </c>
      <c r="S38" s="63"/>
      <c r="T38" s="78">
        <f t="shared" si="46"/>
        <v>0</v>
      </c>
      <c r="U38" s="79">
        <f>IF(M38=0,0,IF(G38="Annulation","",IF(assurance="ALPTIS",M38*12*T38/100*#REF!,IF(assurance="APRIL",M38*12*T38/100*#REF!,IF(assurance="ASAF",M38*12*T38/100*#REF!,IF(assurance="NEOLIANE",(#REF!+M38*12*#REF!)*T38/100,IF(assurance="NEOLIANE Prev",(#REF!+M38*12*#REF!)*T38/100,IF(assurance="SWISSLIFE",M38*12*T38/100*#REF!,IF(assurance="AVIVA",M38*12*T38/100*#REF!,IF(assurance="CIPRES",M38*12*T38/100*#REF!,IF(assurance="CEGEMA",M38*12*T38/100*#REF!,IF(assurance=0,0))))))))))))</f>
        <v>0</v>
      </c>
      <c r="V38" s="91" t="str">
        <f t="shared" si="4"/>
        <v/>
      </c>
      <c r="W38" s="91" t="str">
        <f t="shared" si="5"/>
        <v/>
      </c>
      <c r="X38" s="92">
        <f t="shared" si="6"/>
        <v>0</v>
      </c>
      <c r="Y38" s="108">
        <f t="shared" si="7"/>
        <v>0</v>
      </c>
      <c r="Z38" s="106"/>
      <c r="AA38" s="105" t="str">
        <f t="shared" si="8"/>
        <v/>
      </c>
      <c r="AB38" s="63" t="s">
        <v>12</v>
      </c>
      <c r="AC38" s="72"/>
      <c r="AD38" s="101"/>
      <c r="AE38" s="80" t="str">
        <f t="shared" si="44"/>
        <v/>
      </c>
      <c r="AF38" s="72"/>
      <c r="AG38" s="70" t="str">
        <f t="shared" si="10"/>
        <v/>
      </c>
      <c r="AH38" s="81" t="str">
        <f t="shared" ca="1" si="11"/>
        <v/>
      </c>
      <c r="AI38" s="111" t="str">
        <f t="shared" ca="1" si="12"/>
        <v/>
      </c>
      <c r="AJ38" s="89" t="str">
        <f t="shared" si="13"/>
        <v/>
      </c>
      <c r="AK38" s="89" t="str">
        <f t="shared" si="14"/>
        <v/>
      </c>
      <c r="AL38" s="81" t="str">
        <f t="shared" si="15"/>
        <v/>
      </c>
      <c r="AM38" s="74">
        <f t="shared" si="16"/>
        <v>0</v>
      </c>
      <c r="AN38" s="74">
        <f t="shared" si="17"/>
        <v>0</v>
      </c>
      <c r="AO38" s="82">
        <f t="shared" si="18"/>
        <v>0</v>
      </c>
      <c r="AP38" s="74">
        <f t="shared" si="47"/>
        <v>0</v>
      </c>
      <c r="AQ38" s="82">
        <f t="shared" si="19"/>
        <v>0</v>
      </c>
      <c r="AR38" s="83">
        <f t="shared" si="20"/>
        <v>0</v>
      </c>
      <c r="AS38" s="74">
        <f t="shared" si="48"/>
        <v>0</v>
      </c>
      <c r="AT38" s="82">
        <f t="shared" si="21"/>
        <v>0</v>
      </c>
      <c r="AU38" s="83">
        <f t="shared" si="22"/>
        <v>0</v>
      </c>
      <c r="AV38" s="74">
        <f t="shared" si="23"/>
        <v>0</v>
      </c>
      <c r="AW38" s="82">
        <f t="shared" si="24"/>
        <v>0</v>
      </c>
      <c r="AX38" s="83">
        <f t="shared" si="25"/>
        <v>0</v>
      </c>
      <c r="AY38" s="63"/>
      <c r="AZ38" s="84"/>
      <c r="BA38" s="85"/>
      <c r="BB38" s="95"/>
      <c r="BC38" s="86"/>
      <c r="BD38" s="86"/>
      <c r="BE38" s="96"/>
      <c r="BF38" s="69"/>
      <c r="BG38" s="114"/>
      <c r="BH38" s="63">
        <v>1</v>
      </c>
      <c r="BI38" s="68">
        <v>0</v>
      </c>
      <c r="BJ38" s="71"/>
      <c r="BK38" s="87"/>
      <c r="BL38" s="64" t="str">
        <f t="shared" ca="1" si="26"/>
        <v/>
      </c>
      <c r="BM38" s="65"/>
      <c r="BN38" s="66"/>
      <c r="BO38" s="67" t="str">
        <f t="shared" ca="1" si="27"/>
        <v/>
      </c>
      <c r="BP38" s="65"/>
      <c r="BQ38" s="66"/>
      <c r="BR38" s="67" t="str">
        <f t="shared" ca="1" si="28"/>
        <v/>
      </c>
      <c r="BS38" s="65"/>
      <c r="BT38" s="66"/>
      <c r="BU38" s="67" t="str">
        <f t="shared" ca="1" si="29"/>
        <v/>
      </c>
      <c r="BV38" s="65"/>
      <c r="BW38" s="66"/>
      <c r="BX38" s="67" t="str">
        <f t="shared" ca="1" si="30"/>
        <v/>
      </c>
      <c r="BY38" s="65"/>
      <c r="BZ38" s="66"/>
      <c r="CA38" s="67" t="str">
        <f t="shared" ca="1" si="31"/>
        <v/>
      </c>
      <c r="CB38" s="65"/>
      <c r="CC38" s="66"/>
      <c r="CD38" s="67" t="str">
        <f t="shared" ca="1" si="32"/>
        <v/>
      </c>
      <c r="CE38" s="65"/>
      <c r="CF38" s="66"/>
      <c r="CG38" s="67" t="str">
        <f t="shared" ca="1" si="33"/>
        <v/>
      </c>
      <c r="CH38" s="65"/>
      <c r="CI38" s="66"/>
      <c r="CJ38" s="67" t="str">
        <f t="shared" ca="1" si="34"/>
        <v/>
      </c>
      <c r="CK38" s="57"/>
      <c r="CL38" s="59"/>
      <c r="CM38" s="59"/>
      <c r="CN38" s="59"/>
      <c r="CO38" s="59"/>
      <c r="CP38" s="59"/>
      <c r="CQ38" s="59"/>
      <c r="CR38" s="57"/>
      <c r="CS38" s="58"/>
      <c r="CT38" s="90" t="str">
        <f t="shared" si="35"/>
        <v/>
      </c>
      <c r="CU38" s="59"/>
      <c r="CV38" s="60"/>
      <c r="CW38" s="59"/>
      <c r="CX38" s="59"/>
      <c r="CY38" s="59" t="str">
        <f t="shared" si="36"/>
        <v/>
      </c>
      <c r="CZ38" s="59"/>
      <c r="DA38" s="59"/>
      <c r="DB38" s="61"/>
      <c r="DC38" s="59"/>
      <c r="DD38" s="59"/>
      <c r="DE38" s="61"/>
      <c r="DF38" s="61"/>
      <c r="DG38" s="59"/>
      <c r="DH38" s="61"/>
      <c r="DI38" s="61"/>
      <c r="DJ38" s="59"/>
      <c r="DK38" s="59"/>
      <c r="DL38" s="62"/>
      <c r="DM38" s="56">
        <f t="shared" si="37"/>
        <v>0</v>
      </c>
      <c r="DN38" s="88" t="str">
        <f t="shared" si="38"/>
        <v/>
      </c>
      <c r="DO38" s="119" t="str">
        <f t="shared" si="39"/>
        <v/>
      </c>
      <c r="DP38" s="119" t="str">
        <f t="shared" si="40"/>
        <v/>
      </c>
      <c r="DQ38" s="122" t="str">
        <f t="shared" si="41"/>
        <v/>
      </c>
      <c r="DR38" s="122" t="str">
        <f t="shared" si="49"/>
        <v/>
      </c>
    </row>
    <row r="39" spans="1:122" x14ac:dyDescent="0.25">
      <c r="A39" s="184" t="str">
        <f t="shared" si="45"/>
        <v xml:space="preserve">  -  - </v>
      </c>
      <c r="B39" s="98"/>
      <c r="C39" s="97"/>
      <c r="D39" s="93"/>
      <c r="E39" s="71"/>
      <c r="F39" s="73"/>
      <c r="G39" s="103"/>
      <c r="H39" s="71"/>
      <c r="I39" s="105" t="str">
        <f t="shared" si="0"/>
        <v/>
      </c>
      <c r="J39" s="104"/>
      <c r="K39" s="63"/>
      <c r="L39" s="72"/>
      <c r="M39" s="74"/>
      <c r="N39" s="75"/>
      <c r="O39" s="75"/>
      <c r="P39" s="121"/>
      <c r="Q39" s="76" t="str">
        <f t="shared" si="1"/>
        <v/>
      </c>
      <c r="R39" s="77">
        <f t="shared" si="2"/>
        <v>0</v>
      </c>
      <c r="S39" s="63"/>
      <c r="T39" s="78">
        <f t="shared" si="46"/>
        <v>0</v>
      </c>
      <c r="U39" s="79">
        <f>IF(M39=0,0,IF(G39="Annulation","",IF(assurance="ALPTIS",M39*12*T39/100*#REF!,IF(assurance="APRIL",M39*12*T39/100*#REF!,IF(assurance="ASAF",M39*12*T39/100*#REF!,IF(assurance="NEOLIANE",(#REF!+M39*12*#REF!)*T39/100,IF(assurance="NEOLIANE Prev",(#REF!+M39*12*#REF!)*T39/100,IF(assurance="SWISSLIFE",M39*12*T39/100*#REF!,IF(assurance="AVIVA",M39*12*T39/100*#REF!,IF(assurance="CIPRES",M39*12*T39/100*#REF!,IF(assurance="CEGEMA",M39*12*T39/100*#REF!,IF(assurance=0,0))))))))))))</f>
        <v>0</v>
      </c>
      <c r="V39" s="91" t="str">
        <f t="shared" si="4"/>
        <v/>
      </c>
      <c r="W39" s="91" t="str">
        <f t="shared" si="5"/>
        <v/>
      </c>
      <c r="X39" s="92">
        <f t="shared" si="6"/>
        <v>0</v>
      </c>
      <c r="Y39" s="108">
        <f t="shared" si="7"/>
        <v>0</v>
      </c>
      <c r="Z39" s="106"/>
      <c r="AA39" s="105" t="str">
        <f t="shared" si="8"/>
        <v/>
      </c>
      <c r="AB39" s="63" t="s">
        <v>12</v>
      </c>
      <c r="AC39" s="72"/>
      <c r="AD39" s="101"/>
      <c r="AE39" s="80" t="str">
        <f t="shared" si="44"/>
        <v/>
      </c>
      <c r="AF39" s="72"/>
      <c r="AG39" s="70" t="str">
        <f t="shared" si="10"/>
        <v/>
      </c>
      <c r="AH39" s="81" t="str">
        <f t="shared" ca="1" si="11"/>
        <v/>
      </c>
      <c r="AI39" s="111" t="str">
        <f t="shared" ca="1" si="12"/>
        <v/>
      </c>
      <c r="AJ39" s="89" t="str">
        <f t="shared" si="13"/>
        <v/>
      </c>
      <c r="AK39" s="89" t="str">
        <f t="shared" si="14"/>
        <v/>
      </c>
      <c r="AL39" s="81" t="str">
        <f t="shared" si="15"/>
        <v/>
      </c>
      <c r="AM39" s="74">
        <f t="shared" si="16"/>
        <v>0</v>
      </c>
      <c r="AN39" s="74">
        <f t="shared" si="17"/>
        <v>0</v>
      </c>
      <c r="AO39" s="82">
        <f t="shared" si="18"/>
        <v>0</v>
      </c>
      <c r="AP39" s="74">
        <f t="shared" si="47"/>
        <v>0</v>
      </c>
      <c r="AQ39" s="82">
        <f t="shared" si="19"/>
        <v>0</v>
      </c>
      <c r="AR39" s="83">
        <f t="shared" si="20"/>
        <v>0</v>
      </c>
      <c r="AS39" s="74">
        <f t="shared" si="48"/>
        <v>0</v>
      </c>
      <c r="AT39" s="82">
        <f t="shared" si="21"/>
        <v>0</v>
      </c>
      <c r="AU39" s="83">
        <f t="shared" si="22"/>
        <v>0</v>
      </c>
      <c r="AV39" s="74">
        <f t="shared" si="23"/>
        <v>0</v>
      </c>
      <c r="AW39" s="82">
        <f t="shared" si="24"/>
        <v>0</v>
      </c>
      <c r="AX39" s="83">
        <f t="shared" si="25"/>
        <v>0</v>
      </c>
      <c r="AY39" s="63"/>
      <c r="AZ39" s="84"/>
      <c r="BA39" s="85"/>
      <c r="BB39" s="95"/>
      <c r="BC39" s="86"/>
      <c r="BD39" s="86"/>
      <c r="BE39" s="96"/>
      <c r="BF39" s="69"/>
      <c r="BG39" s="114"/>
      <c r="BH39" s="63">
        <v>1</v>
      </c>
      <c r="BI39" s="68">
        <v>0</v>
      </c>
      <c r="BJ39" s="71"/>
      <c r="BK39" s="87"/>
      <c r="BL39" s="64" t="str">
        <f t="shared" ca="1" si="26"/>
        <v/>
      </c>
      <c r="BM39" s="65"/>
      <c r="BN39" s="66"/>
      <c r="BO39" s="67" t="str">
        <f t="shared" ca="1" si="27"/>
        <v/>
      </c>
      <c r="BP39" s="65"/>
      <c r="BQ39" s="66"/>
      <c r="BR39" s="67" t="str">
        <f t="shared" ca="1" si="28"/>
        <v/>
      </c>
      <c r="BS39" s="65"/>
      <c r="BT39" s="66"/>
      <c r="BU39" s="67" t="str">
        <f t="shared" ca="1" si="29"/>
        <v/>
      </c>
      <c r="BV39" s="65"/>
      <c r="BW39" s="66"/>
      <c r="BX39" s="67" t="str">
        <f t="shared" ca="1" si="30"/>
        <v/>
      </c>
      <c r="BY39" s="65"/>
      <c r="BZ39" s="66"/>
      <c r="CA39" s="67" t="str">
        <f t="shared" ca="1" si="31"/>
        <v/>
      </c>
      <c r="CB39" s="65"/>
      <c r="CC39" s="66"/>
      <c r="CD39" s="67" t="str">
        <f t="shared" ca="1" si="32"/>
        <v/>
      </c>
      <c r="CE39" s="65"/>
      <c r="CF39" s="66"/>
      <c r="CG39" s="67" t="str">
        <f t="shared" ca="1" si="33"/>
        <v/>
      </c>
      <c r="CH39" s="65"/>
      <c r="CI39" s="66"/>
      <c r="CJ39" s="67" t="str">
        <f t="shared" ca="1" si="34"/>
        <v/>
      </c>
      <c r="CK39" s="57"/>
      <c r="CL39" s="59"/>
      <c r="CM39" s="59"/>
      <c r="CN39" s="59"/>
      <c r="CO39" s="59"/>
      <c r="CP39" s="59"/>
      <c r="CQ39" s="59"/>
      <c r="CR39" s="57"/>
      <c r="CS39" s="58"/>
      <c r="CT39" s="90" t="str">
        <f t="shared" si="35"/>
        <v/>
      </c>
      <c r="CU39" s="59"/>
      <c r="CV39" s="60"/>
      <c r="CW39" s="59"/>
      <c r="CX39" s="59"/>
      <c r="CY39" s="59" t="str">
        <f t="shared" si="36"/>
        <v/>
      </c>
      <c r="CZ39" s="59"/>
      <c r="DA39" s="59"/>
      <c r="DB39" s="61"/>
      <c r="DC39" s="59"/>
      <c r="DD39" s="59"/>
      <c r="DE39" s="61"/>
      <c r="DF39" s="61"/>
      <c r="DG39" s="59"/>
      <c r="DH39" s="61"/>
      <c r="DI39" s="61"/>
      <c r="DJ39" s="59"/>
      <c r="DK39" s="59"/>
      <c r="DL39" s="62"/>
      <c r="DM39" s="56">
        <f t="shared" si="37"/>
        <v>0</v>
      </c>
      <c r="DN39" s="88" t="str">
        <f t="shared" si="38"/>
        <v/>
      </c>
      <c r="DO39" s="119" t="str">
        <f t="shared" si="39"/>
        <v/>
      </c>
      <c r="DP39" s="119" t="str">
        <f t="shared" si="40"/>
        <v/>
      </c>
      <c r="DQ39" s="122" t="str">
        <f t="shared" si="41"/>
        <v/>
      </c>
      <c r="DR39" s="122" t="str">
        <f t="shared" si="49"/>
        <v/>
      </c>
    </row>
    <row r="40" spans="1:122" x14ac:dyDescent="0.25">
      <c r="A40" s="184" t="str">
        <f t="shared" si="45"/>
        <v xml:space="preserve">  -  - </v>
      </c>
      <c r="B40" s="98"/>
      <c r="C40" s="97"/>
      <c r="D40" s="93"/>
      <c r="E40" s="71"/>
      <c r="F40" s="73"/>
      <c r="G40" s="103"/>
      <c r="H40" s="71"/>
      <c r="I40" s="105" t="str">
        <f t="shared" si="0"/>
        <v/>
      </c>
      <c r="J40" s="104"/>
      <c r="K40" s="63"/>
      <c r="L40" s="72"/>
      <c r="M40" s="74"/>
      <c r="N40" s="75"/>
      <c r="O40" s="75"/>
      <c r="P40" s="121"/>
      <c r="Q40" s="76" t="str">
        <f t="shared" si="1"/>
        <v/>
      </c>
      <c r="R40" s="77">
        <f t="shared" si="2"/>
        <v>0</v>
      </c>
      <c r="S40" s="63"/>
      <c r="T40" s="78">
        <f t="shared" si="46"/>
        <v>0</v>
      </c>
      <c r="U40" s="79">
        <f>IF(M40=0,0,IF(G40="Annulation","",IF(assurance="ALPTIS",M40*12*T40/100*#REF!,IF(assurance="APRIL",M40*12*T40/100*#REF!,IF(assurance="ASAF",M40*12*T40/100*#REF!,IF(assurance="NEOLIANE",(#REF!+M40*12*#REF!)*T40/100,IF(assurance="NEOLIANE Prev",(#REF!+M40*12*#REF!)*T40/100,IF(assurance="SWISSLIFE",M40*12*T40/100*#REF!,IF(assurance="AVIVA",M40*12*T40/100*#REF!,IF(assurance="CIPRES",M40*12*T40/100*#REF!,IF(assurance="CEGEMA",M40*12*T40/100*#REF!,IF(assurance=0,0))))))))))))</f>
        <v>0</v>
      </c>
      <c r="V40" s="91" t="str">
        <f t="shared" si="4"/>
        <v/>
      </c>
      <c r="W40" s="91" t="str">
        <f t="shared" si="5"/>
        <v/>
      </c>
      <c r="X40" s="92">
        <f t="shared" si="6"/>
        <v>0</v>
      </c>
      <c r="Y40" s="108">
        <f t="shared" si="7"/>
        <v>0</v>
      </c>
      <c r="Z40" s="106"/>
      <c r="AA40" s="105" t="str">
        <f t="shared" si="8"/>
        <v/>
      </c>
      <c r="AB40" s="63" t="s">
        <v>12</v>
      </c>
      <c r="AC40" s="72"/>
      <c r="AD40" s="101"/>
      <c r="AE40" s="80" t="str">
        <f t="shared" si="44"/>
        <v/>
      </c>
      <c r="AF40" s="72"/>
      <c r="AG40" s="70" t="str">
        <f t="shared" si="10"/>
        <v/>
      </c>
      <c r="AH40" s="81" t="str">
        <f t="shared" ca="1" si="11"/>
        <v/>
      </c>
      <c r="AI40" s="111" t="str">
        <f t="shared" ca="1" si="12"/>
        <v/>
      </c>
      <c r="AJ40" s="89" t="str">
        <f t="shared" si="13"/>
        <v/>
      </c>
      <c r="AK40" s="89" t="str">
        <f t="shared" si="14"/>
        <v/>
      </c>
      <c r="AL40" s="81" t="str">
        <f t="shared" si="15"/>
        <v/>
      </c>
      <c r="AM40" s="74">
        <f t="shared" si="16"/>
        <v>0</v>
      </c>
      <c r="AN40" s="74">
        <f t="shared" si="17"/>
        <v>0</v>
      </c>
      <c r="AO40" s="82">
        <f t="shared" si="18"/>
        <v>0</v>
      </c>
      <c r="AP40" s="74">
        <f t="shared" si="47"/>
        <v>0</v>
      </c>
      <c r="AQ40" s="82">
        <f t="shared" si="19"/>
        <v>0</v>
      </c>
      <c r="AR40" s="83">
        <f t="shared" si="20"/>
        <v>0</v>
      </c>
      <c r="AS40" s="74">
        <f t="shared" si="48"/>
        <v>0</v>
      </c>
      <c r="AT40" s="82">
        <f t="shared" si="21"/>
        <v>0</v>
      </c>
      <c r="AU40" s="83">
        <f t="shared" si="22"/>
        <v>0</v>
      </c>
      <c r="AV40" s="74">
        <f t="shared" si="23"/>
        <v>0</v>
      </c>
      <c r="AW40" s="82">
        <f t="shared" si="24"/>
        <v>0</v>
      </c>
      <c r="AX40" s="83">
        <f t="shared" si="25"/>
        <v>0</v>
      </c>
      <c r="AY40" s="63"/>
      <c r="AZ40" s="84"/>
      <c r="BA40" s="85"/>
      <c r="BB40" s="95"/>
      <c r="BC40" s="86"/>
      <c r="BD40" s="86"/>
      <c r="BE40" s="96"/>
      <c r="BF40" s="69"/>
      <c r="BG40" s="114"/>
      <c r="BH40" s="63">
        <v>1</v>
      </c>
      <c r="BI40" s="68">
        <v>0</v>
      </c>
      <c r="BJ40" s="71"/>
      <c r="BK40" s="87"/>
      <c r="BL40" s="64" t="str">
        <f t="shared" ca="1" si="26"/>
        <v/>
      </c>
      <c r="BM40" s="65"/>
      <c r="BN40" s="66"/>
      <c r="BO40" s="67" t="str">
        <f t="shared" ca="1" si="27"/>
        <v/>
      </c>
      <c r="BP40" s="65"/>
      <c r="BQ40" s="66"/>
      <c r="BR40" s="67" t="str">
        <f t="shared" ca="1" si="28"/>
        <v/>
      </c>
      <c r="BS40" s="65"/>
      <c r="BT40" s="66"/>
      <c r="BU40" s="67" t="str">
        <f t="shared" ca="1" si="29"/>
        <v/>
      </c>
      <c r="BV40" s="65"/>
      <c r="BW40" s="66"/>
      <c r="BX40" s="67" t="str">
        <f t="shared" ca="1" si="30"/>
        <v/>
      </c>
      <c r="BY40" s="65"/>
      <c r="BZ40" s="66"/>
      <c r="CA40" s="67" t="str">
        <f t="shared" ca="1" si="31"/>
        <v/>
      </c>
      <c r="CB40" s="65"/>
      <c r="CC40" s="66"/>
      <c r="CD40" s="67" t="str">
        <f t="shared" ca="1" si="32"/>
        <v/>
      </c>
      <c r="CE40" s="65"/>
      <c r="CF40" s="66"/>
      <c r="CG40" s="67" t="str">
        <f t="shared" ca="1" si="33"/>
        <v/>
      </c>
      <c r="CH40" s="65"/>
      <c r="CI40" s="66"/>
      <c r="CJ40" s="67" t="str">
        <f t="shared" ca="1" si="34"/>
        <v/>
      </c>
      <c r="CK40" s="57"/>
      <c r="CL40" s="59"/>
      <c r="CM40" s="59"/>
      <c r="CN40" s="59"/>
      <c r="CO40" s="59"/>
      <c r="CP40" s="59"/>
      <c r="CQ40" s="59"/>
      <c r="CR40" s="57"/>
      <c r="CS40" s="58"/>
      <c r="CT40" s="90" t="str">
        <f t="shared" si="35"/>
        <v/>
      </c>
      <c r="CU40" s="59"/>
      <c r="CV40" s="60"/>
      <c r="CW40" s="59"/>
      <c r="CX40" s="59"/>
      <c r="CY40" s="59" t="str">
        <f t="shared" si="36"/>
        <v/>
      </c>
      <c r="CZ40" s="59"/>
      <c r="DA40" s="59"/>
      <c r="DB40" s="61"/>
      <c r="DC40" s="59"/>
      <c r="DD40" s="59"/>
      <c r="DE40" s="61"/>
      <c r="DF40" s="61"/>
      <c r="DG40" s="59"/>
      <c r="DH40" s="61"/>
      <c r="DI40" s="61"/>
      <c r="DJ40" s="59"/>
      <c r="DK40" s="59"/>
      <c r="DL40" s="62"/>
      <c r="DM40" s="56">
        <f t="shared" si="37"/>
        <v>0</v>
      </c>
      <c r="DN40" s="88" t="str">
        <f t="shared" si="38"/>
        <v/>
      </c>
      <c r="DO40" s="119" t="str">
        <f t="shared" si="39"/>
        <v/>
      </c>
      <c r="DP40" s="119" t="str">
        <f t="shared" si="40"/>
        <v/>
      </c>
      <c r="DQ40" s="122" t="str">
        <f t="shared" si="41"/>
        <v/>
      </c>
      <c r="DR40" s="122" t="str">
        <f t="shared" si="49"/>
        <v/>
      </c>
    </row>
    <row r="41" spans="1:122" x14ac:dyDescent="0.25">
      <c r="A41" s="184" t="str">
        <f t="shared" si="45"/>
        <v xml:space="preserve">  -  - </v>
      </c>
      <c r="B41" s="98"/>
      <c r="C41" s="97"/>
      <c r="D41" s="93"/>
      <c r="E41" s="71"/>
      <c r="F41" s="73"/>
      <c r="G41" s="103"/>
      <c r="H41" s="71"/>
      <c r="I41" s="105" t="str">
        <f t="shared" si="0"/>
        <v/>
      </c>
      <c r="J41" s="104"/>
      <c r="K41" s="63"/>
      <c r="L41" s="72"/>
      <c r="M41" s="74"/>
      <c r="N41" s="75"/>
      <c r="O41" s="75"/>
      <c r="P41" s="121"/>
      <c r="Q41" s="76" t="str">
        <f t="shared" si="1"/>
        <v/>
      </c>
      <c r="R41" s="77">
        <f t="shared" si="2"/>
        <v>0</v>
      </c>
      <c r="S41" s="63"/>
      <c r="T41" s="78">
        <f t="shared" si="46"/>
        <v>0</v>
      </c>
      <c r="U41" s="79">
        <f>IF(M41=0,0,IF(G41="Annulation","",IF(assurance="ALPTIS",M41*12*T41/100*#REF!,IF(assurance="APRIL",M41*12*T41/100*#REF!,IF(assurance="ASAF",M41*12*T41/100*#REF!,IF(assurance="NEOLIANE",(#REF!+M41*12*#REF!)*T41/100,IF(assurance="NEOLIANE Prev",(#REF!+M41*12*#REF!)*T41/100,IF(assurance="SWISSLIFE",M41*12*T41/100*#REF!,IF(assurance="AVIVA",M41*12*T41/100*#REF!,IF(assurance="CIPRES",M41*12*T41/100*#REF!,IF(assurance="CEGEMA",M41*12*T41/100*#REF!,IF(assurance=0,0))))))))))))</f>
        <v>0</v>
      </c>
      <c r="V41" s="91" t="str">
        <f t="shared" si="4"/>
        <v/>
      </c>
      <c r="W41" s="91" t="str">
        <f t="shared" si="5"/>
        <v/>
      </c>
      <c r="X41" s="92">
        <f t="shared" si="6"/>
        <v>0</v>
      </c>
      <c r="Y41" s="108">
        <f t="shared" si="7"/>
        <v>0</v>
      </c>
      <c r="Z41" s="106"/>
      <c r="AA41" s="105" t="str">
        <f t="shared" si="8"/>
        <v/>
      </c>
      <c r="AB41" s="63" t="s">
        <v>12</v>
      </c>
      <c r="AC41" s="72"/>
      <c r="AD41" s="101"/>
      <c r="AE41" s="80" t="str">
        <f t="shared" si="44"/>
        <v/>
      </c>
      <c r="AF41" s="72"/>
      <c r="AG41" s="70" t="str">
        <f t="shared" si="10"/>
        <v/>
      </c>
      <c r="AH41" s="81" t="str">
        <f t="shared" ca="1" si="11"/>
        <v/>
      </c>
      <c r="AI41" s="111" t="str">
        <f t="shared" ca="1" si="12"/>
        <v/>
      </c>
      <c r="AJ41" s="89" t="str">
        <f t="shared" si="13"/>
        <v/>
      </c>
      <c r="AK41" s="89" t="str">
        <f t="shared" si="14"/>
        <v/>
      </c>
      <c r="AL41" s="81" t="str">
        <f t="shared" si="15"/>
        <v/>
      </c>
      <c r="AM41" s="74">
        <f t="shared" si="16"/>
        <v>0</v>
      </c>
      <c r="AN41" s="74">
        <f t="shared" si="17"/>
        <v>0</v>
      </c>
      <c r="AO41" s="82">
        <f t="shared" si="18"/>
        <v>0</v>
      </c>
      <c r="AP41" s="74">
        <f t="shared" si="47"/>
        <v>0</v>
      </c>
      <c r="AQ41" s="82">
        <f t="shared" si="19"/>
        <v>0</v>
      </c>
      <c r="AR41" s="83">
        <f t="shared" si="20"/>
        <v>0</v>
      </c>
      <c r="AS41" s="74">
        <f t="shared" si="48"/>
        <v>0</v>
      </c>
      <c r="AT41" s="82">
        <f t="shared" si="21"/>
        <v>0</v>
      </c>
      <c r="AU41" s="83">
        <f t="shared" si="22"/>
        <v>0</v>
      </c>
      <c r="AV41" s="74">
        <f t="shared" si="23"/>
        <v>0</v>
      </c>
      <c r="AW41" s="82">
        <f t="shared" si="24"/>
        <v>0</v>
      </c>
      <c r="AX41" s="83">
        <f t="shared" si="25"/>
        <v>0</v>
      </c>
      <c r="AY41" s="63"/>
      <c r="AZ41" s="84"/>
      <c r="BA41" s="85"/>
      <c r="BB41" s="95"/>
      <c r="BC41" s="86"/>
      <c r="BD41" s="86"/>
      <c r="BE41" s="96"/>
      <c r="BF41" s="69"/>
      <c r="BG41" s="114"/>
      <c r="BH41" s="63">
        <v>1</v>
      </c>
      <c r="BI41" s="68">
        <v>0</v>
      </c>
      <c r="BJ41" s="71"/>
      <c r="BK41" s="87"/>
      <c r="BL41" s="64" t="str">
        <f t="shared" ca="1" si="26"/>
        <v/>
      </c>
      <c r="BM41" s="65"/>
      <c r="BN41" s="66"/>
      <c r="BO41" s="67" t="str">
        <f t="shared" ca="1" si="27"/>
        <v/>
      </c>
      <c r="BP41" s="65"/>
      <c r="BQ41" s="66"/>
      <c r="BR41" s="67" t="str">
        <f t="shared" ca="1" si="28"/>
        <v/>
      </c>
      <c r="BS41" s="65"/>
      <c r="BT41" s="66"/>
      <c r="BU41" s="67" t="str">
        <f t="shared" ca="1" si="29"/>
        <v/>
      </c>
      <c r="BV41" s="65"/>
      <c r="BW41" s="66"/>
      <c r="BX41" s="67" t="str">
        <f t="shared" ca="1" si="30"/>
        <v/>
      </c>
      <c r="BY41" s="65"/>
      <c r="BZ41" s="66"/>
      <c r="CA41" s="67" t="str">
        <f t="shared" ca="1" si="31"/>
        <v/>
      </c>
      <c r="CB41" s="65"/>
      <c r="CC41" s="66"/>
      <c r="CD41" s="67" t="str">
        <f t="shared" ca="1" si="32"/>
        <v/>
      </c>
      <c r="CE41" s="65"/>
      <c r="CF41" s="66"/>
      <c r="CG41" s="67" t="str">
        <f t="shared" ca="1" si="33"/>
        <v/>
      </c>
      <c r="CH41" s="65"/>
      <c r="CI41" s="66"/>
      <c r="CJ41" s="67" t="str">
        <f t="shared" ca="1" si="34"/>
        <v/>
      </c>
      <c r="CK41" s="57"/>
      <c r="CL41" s="59"/>
      <c r="CM41" s="59"/>
      <c r="CN41" s="59"/>
      <c r="CO41" s="59"/>
      <c r="CP41" s="59"/>
      <c r="CQ41" s="59"/>
      <c r="CR41" s="57"/>
      <c r="CS41" s="58"/>
      <c r="CT41" s="90" t="str">
        <f t="shared" si="35"/>
        <v/>
      </c>
      <c r="CU41" s="59"/>
      <c r="CV41" s="60"/>
      <c r="CW41" s="59"/>
      <c r="CX41" s="59"/>
      <c r="CY41" s="59" t="str">
        <f t="shared" si="36"/>
        <v/>
      </c>
      <c r="CZ41" s="59"/>
      <c r="DA41" s="59"/>
      <c r="DB41" s="61"/>
      <c r="DC41" s="59"/>
      <c r="DD41" s="59"/>
      <c r="DE41" s="61"/>
      <c r="DF41" s="61"/>
      <c r="DG41" s="59"/>
      <c r="DH41" s="61"/>
      <c r="DI41" s="61"/>
      <c r="DJ41" s="59"/>
      <c r="DK41" s="59"/>
      <c r="DL41" s="62"/>
      <c r="DM41" s="56">
        <f t="shared" si="37"/>
        <v>0</v>
      </c>
      <c r="DN41" s="88" t="str">
        <f t="shared" si="38"/>
        <v/>
      </c>
      <c r="DO41" s="119" t="str">
        <f t="shared" si="39"/>
        <v/>
      </c>
      <c r="DP41" s="119" t="str">
        <f t="shared" si="40"/>
        <v/>
      </c>
      <c r="DQ41" s="122" t="str">
        <f t="shared" si="41"/>
        <v/>
      </c>
      <c r="DR41" s="122" t="str">
        <f t="shared" si="49"/>
        <v/>
      </c>
    </row>
    <row r="42" spans="1:122" x14ac:dyDescent="0.25">
      <c r="A42" s="184" t="str">
        <f t="shared" si="45"/>
        <v xml:space="preserve">  -  - </v>
      </c>
      <c r="B42" s="98"/>
      <c r="C42" s="97"/>
      <c r="D42" s="93"/>
      <c r="E42" s="71"/>
      <c r="F42" s="73"/>
      <c r="G42" s="103"/>
      <c r="H42" s="71"/>
      <c r="I42" s="105" t="str">
        <f t="shared" si="0"/>
        <v/>
      </c>
      <c r="J42" s="104"/>
      <c r="K42" s="63"/>
      <c r="L42" s="72"/>
      <c r="M42" s="74"/>
      <c r="N42" s="75"/>
      <c r="O42" s="75"/>
      <c r="P42" s="121"/>
      <c r="Q42" s="76" t="str">
        <f t="shared" si="1"/>
        <v/>
      </c>
      <c r="R42" s="77">
        <f t="shared" si="2"/>
        <v>0</v>
      </c>
      <c r="S42" s="63"/>
      <c r="T42" s="78">
        <f t="shared" si="46"/>
        <v>0</v>
      </c>
      <c r="U42" s="79">
        <f>IF(M42=0,0,IF(G42="Annulation","",IF(assurance="ALPTIS",M42*12*T42/100*#REF!,IF(assurance="APRIL",M42*12*T42/100*#REF!,IF(assurance="ASAF",M42*12*T42/100*#REF!,IF(assurance="NEOLIANE",(#REF!+M42*12*#REF!)*T42/100,IF(assurance="NEOLIANE Prev",(#REF!+M42*12*#REF!)*T42/100,IF(assurance="SWISSLIFE",M42*12*T42/100*#REF!,IF(assurance="AVIVA",M42*12*T42/100*#REF!,IF(assurance="CIPRES",M42*12*T42/100*#REF!,IF(assurance="CEGEMA",M42*12*T42/100*#REF!,IF(assurance=0,0))))))))))))</f>
        <v>0</v>
      </c>
      <c r="V42" s="91" t="str">
        <f t="shared" si="4"/>
        <v/>
      </c>
      <c r="W42" s="91" t="str">
        <f t="shared" si="5"/>
        <v/>
      </c>
      <c r="X42" s="92">
        <f t="shared" si="6"/>
        <v>0</v>
      </c>
      <c r="Y42" s="108">
        <f t="shared" si="7"/>
        <v>0</v>
      </c>
      <c r="Z42" s="106"/>
      <c r="AA42" s="105" t="str">
        <f t="shared" si="8"/>
        <v/>
      </c>
      <c r="AB42" s="63" t="s">
        <v>12</v>
      </c>
      <c r="AC42" s="72"/>
      <c r="AD42" s="101"/>
      <c r="AE42" s="80" t="str">
        <f t="shared" si="44"/>
        <v/>
      </c>
      <c r="AF42" s="72"/>
      <c r="AG42" s="70" t="str">
        <f t="shared" si="10"/>
        <v/>
      </c>
      <c r="AH42" s="81" t="str">
        <f t="shared" ca="1" si="11"/>
        <v/>
      </c>
      <c r="AI42" s="111" t="str">
        <f t="shared" ca="1" si="12"/>
        <v/>
      </c>
      <c r="AJ42" s="89" t="str">
        <f t="shared" si="13"/>
        <v/>
      </c>
      <c r="AK42" s="89" t="str">
        <f t="shared" si="14"/>
        <v/>
      </c>
      <c r="AL42" s="81" t="str">
        <f t="shared" si="15"/>
        <v/>
      </c>
      <c r="AM42" s="74">
        <f t="shared" si="16"/>
        <v>0</v>
      </c>
      <c r="AN42" s="74">
        <f t="shared" si="17"/>
        <v>0</v>
      </c>
      <c r="AO42" s="82">
        <f t="shared" si="18"/>
        <v>0</v>
      </c>
      <c r="AP42" s="74">
        <f t="shared" si="47"/>
        <v>0</v>
      </c>
      <c r="AQ42" s="82">
        <f t="shared" si="19"/>
        <v>0</v>
      </c>
      <c r="AR42" s="83">
        <f t="shared" si="20"/>
        <v>0</v>
      </c>
      <c r="AS42" s="74">
        <f t="shared" si="48"/>
        <v>0</v>
      </c>
      <c r="AT42" s="82">
        <f t="shared" si="21"/>
        <v>0</v>
      </c>
      <c r="AU42" s="83">
        <f t="shared" si="22"/>
        <v>0</v>
      </c>
      <c r="AV42" s="74">
        <f t="shared" si="23"/>
        <v>0</v>
      </c>
      <c r="AW42" s="82">
        <f t="shared" si="24"/>
        <v>0</v>
      </c>
      <c r="AX42" s="83">
        <f t="shared" si="25"/>
        <v>0</v>
      </c>
      <c r="AY42" s="63"/>
      <c r="AZ42" s="84"/>
      <c r="BA42" s="85"/>
      <c r="BB42" s="95"/>
      <c r="BC42" s="86"/>
      <c r="BD42" s="86"/>
      <c r="BE42" s="96"/>
      <c r="BF42" s="69"/>
      <c r="BG42" s="114"/>
      <c r="BH42" s="63">
        <v>1</v>
      </c>
      <c r="BI42" s="68">
        <v>0</v>
      </c>
      <c r="BJ42" s="71"/>
      <c r="BK42" s="87"/>
      <c r="BL42" s="64" t="str">
        <f t="shared" ca="1" si="26"/>
        <v/>
      </c>
      <c r="BM42" s="65"/>
      <c r="BN42" s="66"/>
      <c r="BO42" s="67" t="str">
        <f t="shared" ca="1" si="27"/>
        <v/>
      </c>
      <c r="BP42" s="65"/>
      <c r="BQ42" s="66"/>
      <c r="BR42" s="67" t="str">
        <f t="shared" ca="1" si="28"/>
        <v/>
      </c>
      <c r="BS42" s="65"/>
      <c r="BT42" s="66"/>
      <c r="BU42" s="67" t="str">
        <f t="shared" ca="1" si="29"/>
        <v/>
      </c>
      <c r="BV42" s="65"/>
      <c r="BW42" s="66"/>
      <c r="BX42" s="67" t="str">
        <f t="shared" ca="1" si="30"/>
        <v/>
      </c>
      <c r="BY42" s="65"/>
      <c r="BZ42" s="66"/>
      <c r="CA42" s="67" t="str">
        <f t="shared" ca="1" si="31"/>
        <v/>
      </c>
      <c r="CB42" s="65"/>
      <c r="CC42" s="66"/>
      <c r="CD42" s="67" t="str">
        <f t="shared" ca="1" si="32"/>
        <v/>
      </c>
      <c r="CE42" s="65"/>
      <c r="CF42" s="66"/>
      <c r="CG42" s="67" t="str">
        <f t="shared" ca="1" si="33"/>
        <v/>
      </c>
      <c r="CH42" s="65"/>
      <c r="CI42" s="66"/>
      <c r="CJ42" s="67" t="str">
        <f t="shared" ca="1" si="34"/>
        <v/>
      </c>
      <c r="CK42" s="57"/>
      <c r="CL42" s="59"/>
      <c r="CM42" s="59"/>
      <c r="CN42" s="59"/>
      <c r="CO42" s="59"/>
      <c r="CP42" s="59"/>
      <c r="CQ42" s="59"/>
      <c r="CR42" s="57"/>
      <c r="CS42" s="58"/>
      <c r="CT42" s="90" t="str">
        <f t="shared" si="35"/>
        <v/>
      </c>
      <c r="CU42" s="59"/>
      <c r="CV42" s="60"/>
      <c r="CW42" s="59"/>
      <c r="CX42" s="59"/>
      <c r="CY42" s="59" t="str">
        <f t="shared" si="36"/>
        <v/>
      </c>
      <c r="CZ42" s="59"/>
      <c r="DA42" s="59"/>
      <c r="DB42" s="61"/>
      <c r="DC42" s="59"/>
      <c r="DD42" s="59"/>
      <c r="DE42" s="61"/>
      <c r="DF42" s="61"/>
      <c r="DG42" s="59"/>
      <c r="DH42" s="61"/>
      <c r="DI42" s="61"/>
      <c r="DJ42" s="59"/>
      <c r="DK42" s="59"/>
      <c r="DL42" s="62"/>
      <c r="DM42" s="56">
        <f t="shared" si="37"/>
        <v>0</v>
      </c>
      <c r="DN42" s="88" t="str">
        <f t="shared" si="38"/>
        <v/>
      </c>
      <c r="DO42" s="119" t="str">
        <f t="shared" si="39"/>
        <v/>
      </c>
      <c r="DP42" s="119" t="str">
        <f t="shared" si="40"/>
        <v/>
      </c>
      <c r="DQ42" s="122" t="str">
        <f t="shared" si="41"/>
        <v/>
      </c>
      <c r="DR42" s="122" t="str">
        <f t="shared" si="49"/>
        <v/>
      </c>
    </row>
    <row r="43" spans="1:122" x14ac:dyDescent="0.25">
      <c r="A43" s="184" t="str">
        <f t="shared" si="45"/>
        <v xml:space="preserve">  -  - </v>
      </c>
      <c r="B43" s="98"/>
      <c r="C43" s="97"/>
      <c r="D43" s="93"/>
      <c r="E43" s="71"/>
      <c r="F43" s="73"/>
      <c r="G43" s="103"/>
      <c r="H43" s="71"/>
      <c r="I43" s="105" t="str">
        <f t="shared" si="0"/>
        <v/>
      </c>
      <c r="J43" s="104"/>
      <c r="K43" s="63"/>
      <c r="L43" s="72"/>
      <c r="M43" s="74"/>
      <c r="N43" s="75"/>
      <c r="O43" s="75"/>
      <c r="P43" s="121"/>
      <c r="Q43" s="76" t="str">
        <f t="shared" si="1"/>
        <v/>
      </c>
      <c r="R43" s="77">
        <f t="shared" si="2"/>
        <v>0</v>
      </c>
      <c r="S43" s="63"/>
      <c r="T43" s="78">
        <f t="shared" si="46"/>
        <v>0</v>
      </c>
      <c r="U43" s="79">
        <f>IF(M43=0,0,IF(G43="Annulation","",IF(assurance="ALPTIS",M43*12*T43/100*#REF!,IF(assurance="APRIL",M43*12*T43/100*#REF!,IF(assurance="ASAF",M43*12*T43/100*#REF!,IF(assurance="NEOLIANE",(#REF!+M43*12*#REF!)*T43/100,IF(assurance="NEOLIANE Prev",(#REF!+M43*12*#REF!)*T43/100,IF(assurance="SWISSLIFE",M43*12*T43/100*#REF!,IF(assurance="AVIVA",M43*12*T43/100*#REF!,IF(assurance="CIPRES",M43*12*T43/100*#REF!,IF(assurance="CEGEMA",M43*12*T43/100*#REF!,IF(assurance=0,0))))))))))))</f>
        <v>0</v>
      </c>
      <c r="V43" s="91" t="str">
        <f t="shared" si="4"/>
        <v/>
      </c>
      <c r="W43" s="91" t="str">
        <f t="shared" si="5"/>
        <v/>
      </c>
      <c r="X43" s="92">
        <f t="shared" si="6"/>
        <v>0</v>
      </c>
      <c r="Y43" s="108">
        <f t="shared" si="7"/>
        <v>0</v>
      </c>
      <c r="Z43" s="106"/>
      <c r="AA43" s="105" t="str">
        <f t="shared" si="8"/>
        <v/>
      </c>
      <c r="AB43" s="63" t="s">
        <v>12</v>
      </c>
      <c r="AC43" s="72"/>
      <c r="AD43" s="101"/>
      <c r="AE43" s="80" t="str">
        <f t="shared" si="44"/>
        <v/>
      </c>
      <c r="AF43" s="72"/>
      <c r="AG43" s="70" t="str">
        <f t="shared" si="10"/>
        <v/>
      </c>
      <c r="AH43" s="81" t="str">
        <f t="shared" ca="1" si="11"/>
        <v/>
      </c>
      <c r="AI43" s="111" t="str">
        <f t="shared" ca="1" si="12"/>
        <v/>
      </c>
      <c r="AJ43" s="89" t="str">
        <f t="shared" si="13"/>
        <v/>
      </c>
      <c r="AK43" s="89" t="str">
        <f t="shared" si="14"/>
        <v/>
      </c>
      <c r="AL43" s="81" t="str">
        <f t="shared" si="15"/>
        <v/>
      </c>
      <c r="AM43" s="74">
        <f t="shared" si="16"/>
        <v>0</v>
      </c>
      <c r="AN43" s="74">
        <f t="shared" si="17"/>
        <v>0</v>
      </c>
      <c r="AO43" s="82">
        <f t="shared" si="18"/>
        <v>0</v>
      </c>
      <c r="AP43" s="74">
        <f t="shared" si="47"/>
        <v>0</v>
      </c>
      <c r="AQ43" s="82">
        <f t="shared" si="19"/>
        <v>0</v>
      </c>
      <c r="AR43" s="83">
        <f t="shared" si="20"/>
        <v>0</v>
      </c>
      <c r="AS43" s="74">
        <f t="shared" si="48"/>
        <v>0</v>
      </c>
      <c r="AT43" s="82">
        <f t="shared" si="21"/>
        <v>0</v>
      </c>
      <c r="AU43" s="83">
        <f t="shared" si="22"/>
        <v>0</v>
      </c>
      <c r="AV43" s="74">
        <f t="shared" si="23"/>
        <v>0</v>
      </c>
      <c r="AW43" s="82">
        <f t="shared" si="24"/>
        <v>0</v>
      </c>
      <c r="AX43" s="83">
        <f t="shared" si="25"/>
        <v>0</v>
      </c>
      <c r="AY43" s="63"/>
      <c r="AZ43" s="84"/>
      <c r="BA43" s="85"/>
      <c r="BB43" s="95"/>
      <c r="BC43" s="86"/>
      <c r="BD43" s="86"/>
      <c r="BE43" s="96"/>
      <c r="BF43" s="69"/>
      <c r="BG43" s="114"/>
      <c r="BH43" s="63">
        <v>1</v>
      </c>
      <c r="BI43" s="68">
        <v>0</v>
      </c>
      <c r="BJ43" s="71"/>
      <c r="BK43" s="87"/>
      <c r="BL43" s="64" t="str">
        <f t="shared" ca="1" si="26"/>
        <v/>
      </c>
      <c r="BM43" s="65"/>
      <c r="BN43" s="66"/>
      <c r="BO43" s="67" t="str">
        <f t="shared" ca="1" si="27"/>
        <v/>
      </c>
      <c r="BP43" s="65"/>
      <c r="BQ43" s="66"/>
      <c r="BR43" s="67" t="str">
        <f t="shared" ca="1" si="28"/>
        <v/>
      </c>
      <c r="BS43" s="65"/>
      <c r="BT43" s="66"/>
      <c r="BU43" s="67" t="str">
        <f t="shared" ca="1" si="29"/>
        <v/>
      </c>
      <c r="BV43" s="65"/>
      <c r="BW43" s="66"/>
      <c r="BX43" s="67" t="str">
        <f t="shared" ca="1" si="30"/>
        <v/>
      </c>
      <c r="BY43" s="65"/>
      <c r="BZ43" s="66"/>
      <c r="CA43" s="67" t="str">
        <f t="shared" ca="1" si="31"/>
        <v/>
      </c>
      <c r="CB43" s="65"/>
      <c r="CC43" s="66"/>
      <c r="CD43" s="67" t="str">
        <f t="shared" ca="1" si="32"/>
        <v/>
      </c>
      <c r="CE43" s="65"/>
      <c r="CF43" s="66"/>
      <c r="CG43" s="67" t="str">
        <f t="shared" ca="1" si="33"/>
        <v/>
      </c>
      <c r="CH43" s="65"/>
      <c r="CI43" s="66"/>
      <c r="CJ43" s="67" t="str">
        <f t="shared" ca="1" si="34"/>
        <v/>
      </c>
      <c r="CK43" s="57"/>
      <c r="CL43" s="59"/>
      <c r="CM43" s="59"/>
      <c r="CN43" s="59"/>
      <c r="CO43" s="59"/>
      <c r="CP43" s="59"/>
      <c r="CQ43" s="59"/>
      <c r="CR43" s="57"/>
      <c r="CS43" s="58"/>
      <c r="CT43" s="90" t="str">
        <f t="shared" si="35"/>
        <v/>
      </c>
      <c r="CU43" s="59"/>
      <c r="CV43" s="60"/>
      <c r="CW43" s="59"/>
      <c r="CX43" s="59"/>
      <c r="CY43" s="59" t="str">
        <f t="shared" si="36"/>
        <v/>
      </c>
      <c r="CZ43" s="59"/>
      <c r="DA43" s="59"/>
      <c r="DB43" s="61"/>
      <c r="DC43" s="59"/>
      <c r="DD43" s="59"/>
      <c r="DE43" s="61"/>
      <c r="DF43" s="61"/>
      <c r="DG43" s="59"/>
      <c r="DH43" s="61"/>
      <c r="DI43" s="61"/>
      <c r="DJ43" s="59"/>
      <c r="DK43" s="59"/>
      <c r="DL43" s="62"/>
      <c r="DM43" s="56">
        <f t="shared" si="37"/>
        <v>0</v>
      </c>
      <c r="DN43" s="88" t="str">
        <f t="shared" si="38"/>
        <v/>
      </c>
      <c r="DO43" s="119" t="str">
        <f t="shared" si="39"/>
        <v/>
      </c>
      <c r="DP43" s="119" t="str">
        <f t="shared" si="40"/>
        <v/>
      </c>
      <c r="DQ43" s="122" t="str">
        <f t="shared" si="41"/>
        <v/>
      </c>
      <c r="DR43" s="122" t="str">
        <f t="shared" si="49"/>
        <v/>
      </c>
    </row>
    <row r="44" spans="1:122" x14ac:dyDescent="0.25">
      <c r="A44" s="184" t="str">
        <f t="shared" si="45"/>
        <v xml:space="preserve">  -  - </v>
      </c>
      <c r="B44" s="98"/>
      <c r="C44" s="97"/>
      <c r="D44" s="93"/>
      <c r="E44" s="71"/>
      <c r="F44" s="73"/>
      <c r="G44" s="103"/>
      <c r="H44" s="71"/>
      <c r="I44" s="105" t="str">
        <f t="shared" si="0"/>
        <v/>
      </c>
      <c r="J44" s="104"/>
      <c r="K44" s="63"/>
      <c r="L44" s="72"/>
      <c r="M44" s="74"/>
      <c r="N44" s="75"/>
      <c r="O44" s="75"/>
      <c r="P44" s="121"/>
      <c r="Q44" s="76" t="str">
        <f t="shared" si="1"/>
        <v/>
      </c>
      <c r="R44" s="77">
        <f t="shared" si="2"/>
        <v>0</v>
      </c>
      <c r="S44" s="63"/>
      <c r="T44" s="78">
        <f t="shared" si="46"/>
        <v>0</v>
      </c>
      <c r="U44" s="79">
        <f>IF(M44=0,0,IF(G44="Annulation","",IF(assurance="ALPTIS",M44*12*T44/100*#REF!,IF(assurance="APRIL",M44*12*T44/100*#REF!,IF(assurance="ASAF",M44*12*T44/100*#REF!,IF(assurance="NEOLIANE",(#REF!+M44*12*#REF!)*T44/100,IF(assurance="NEOLIANE Prev",(#REF!+M44*12*#REF!)*T44/100,IF(assurance="SWISSLIFE",M44*12*T44/100*#REF!,IF(assurance="AVIVA",M44*12*T44/100*#REF!,IF(assurance="CIPRES",M44*12*T44/100*#REF!,IF(assurance="CEGEMA",M44*12*T44/100*#REF!,IF(assurance=0,0))))))))))))</f>
        <v>0</v>
      </c>
      <c r="V44" s="91" t="str">
        <f t="shared" si="4"/>
        <v/>
      </c>
      <c r="W44" s="91" t="str">
        <f t="shared" si="5"/>
        <v/>
      </c>
      <c r="X44" s="92">
        <f t="shared" si="6"/>
        <v>0</v>
      </c>
      <c r="Y44" s="108">
        <f t="shared" si="7"/>
        <v>0</v>
      </c>
      <c r="Z44" s="106"/>
      <c r="AA44" s="105" t="str">
        <f t="shared" si="8"/>
        <v/>
      </c>
      <c r="AB44" s="63" t="s">
        <v>12</v>
      </c>
      <c r="AC44" s="72"/>
      <c r="AD44" s="101"/>
      <c r="AE44" s="80" t="str">
        <f t="shared" si="44"/>
        <v/>
      </c>
      <c r="AF44" s="72"/>
      <c r="AG44" s="70" t="str">
        <f t="shared" si="10"/>
        <v/>
      </c>
      <c r="AH44" s="81" t="str">
        <f t="shared" ca="1" si="11"/>
        <v/>
      </c>
      <c r="AI44" s="111" t="str">
        <f t="shared" ca="1" si="12"/>
        <v/>
      </c>
      <c r="AJ44" s="89" t="str">
        <f t="shared" si="13"/>
        <v/>
      </c>
      <c r="AK44" s="89" t="str">
        <f t="shared" si="14"/>
        <v/>
      </c>
      <c r="AL44" s="81" t="str">
        <f t="shared" si="15"/>
        <v/>
      </c>
      <c r="AM44" s="74">
        <f t="shared" si="16"/>
        <v>0</v>
      </c>
      <c r="AN44" s="74">
        <f t="shared" si="17"/>
        <v>0</v>
      </c>
      <c r="AO44" s="82">
        <f t="shared" si="18"/>
        <v>0</v>
      </c>
      <c r="AP44" s="74">
        <f t="shared" si="47"/>
        <v>0</v>
      </c>
      <c r="AQ44" s="82">
        <f t="shared" si="19"/>
        <v>0</v>
      </c>
      <c r="AR44" s="83">
        <f t="shared" si="20"/>
        <v>0</v>
      </c>
      <c r="AS44" s="74">
        <f t="shared" si="48"/>
        <v>0</v>
      </c>
      <c r="AT44" s="82">
        <f t="shared" si="21"/>
        <v>0</v>
      </c>
      <c r="AU44" s="83">
        <f t="shared" si="22"/>
        <v>0</v>
      </c>
      <c r="AV44" s="74">
        <f t="shared" si="23"/>
        <v>0</v>
      </c>
      <c r="AW44" s="82">
        <f t="shared" si="24"/>
        <v>0</v>
      </c>
      <c r="AX44" s="83">
        <f t="shared" si="25"/>
        <v>0</v>
      </c>
      <c r="AY44" s="63"/>
      <c r="AZ44" s="84"/>
      <c r="BA44" s="85"/>
      <c r="BB44" s="95"/>
      <c r="BC44" s="86"/>
      <c r="BD44" s="86"/>
      <c r="BE44" s="96"/>
      <c r="BF44" s="69"/>
      <c r="BG44" s="114"/>
      <c r="BH44" s="63">
        <v>1</v>
      </c>
      <c r="BI44" s="68">
        <v>0</v>
      </c>
      <c r="BJ44" s="71"/>
      <c r="BK44" s="87"/>
      <c r="BL44" s="64" t="str">
        <f t="shared" ca="1" si="26"/>
        <v/>
      </c>
      <c r="BM44" s="65"/>
      <c r="BN44" s="66"/>
      <c r="BO44" s="67" t="str">
        <f t="shared" ca="1" si="27"/>
        <v/>
      </c>
      <c r="BP44" s="65"/>
      <c r="BQ44" s="66"/>
      <c r="BR44" s="67" t="str">
        <f t="shared" ca="1" si="28"/>
        <v/>
      </c>
      <c r="BS44" s="65"/>
      <c r="BT44" s="66"/>
      <c r="BU44" s="67" t="str">
        <f t="shared" ca="1" si="29"/>
        <v/>
      </c>
      <c r="BV44" s="65"/>
      <c r="BW44" s="66"/>
      <c r="BX44" s="67" t="str">
        <f t="shared" ca="1" si="30"/>
        <v/>
      </c>
      <c r="BY44" s="65"/>
      <c r="BZ44" s="66"/>
      <c r="CA44" s="67" t="str">
        <f t="shared" ca="1" si="31"/>
        <v/>
      </c>
      <c r="CB44" s="65"/>
      <c r="CC44" s="66"/>
      <c r="CD44" s="67" t="str">
        <f t="shared" ca="1" si="32"/>
        <v/>
      </c>
      <c r="CE44" s="65"/>
      <c r="CF44" s="66"/>
      <c r="CG44" s="67" t="str">
        <f t="shared" ca="1" si="33"/>
        <v/>
      </c>
      <c r="CH44" s="65"/>
      <c r="CI44" s="66"/>
      <c r="CJ44" s="67" t="str">
        <f t="shared" ca="1" si="34"/>
        <v/>
      </c>
      <c r="CK44" s="57"/>
      <c r="CL44" s="59"/>
      <c r="CM44" s="59"/>
      <c r="CN44" s="59"/>
      <c r="CO44" s="59"/>
      <c r="CP44" s="59"/>
      <c r="CQ44" s="59"/>
      <c r="CR44" s="57"/>
      <c r="CS44" s="58"/>
      <c r="CT44" s="90" t="str">
        <f t="shared" si="35"/>
        <v/>
      </c>
      <c r="CU44" s="59"/>
      <c r="CV44" s="60"/>
      <c r="CW44" s="59"/>
      <c r="CX44" s="59"/>
      <c r="CY44" s="59" t="str">
        <f t="shared" si="36"/>
        <v/>
      </c>
      <c r="CZ44" s="59"/>
      <c r="DA44" s="59"/>
      <c r="DB44" s="61"/>
      <c r="DC44" s="59"/>
      <c r="DD44" s="59"/>
      <c r="DE44" s="61"/>
      <c r="DF44" s="61"/>
      <c r="DG44" s="59"/>
      <c r="DH44" s="61"/>
      <c r="DI44" s="61"/>
      <c r="DJ44" s="59"/>
      <c r="DK44" s="59"/>
      <c r="DL44" s="62"/>
      <c r="DM44" s="56">
        <f t="shared" si="37"/>
        <v>0</v>
      </c>
      <c r="DN44" s="88" t="str">
        <f t="shared" si="38"/>
        <v/>
      </c>
      <c r="DO44" s="119" t="str">
        <f t="shared" si="39"/>
        <v/>
      </c>
      <c r="DP44" s="119" t="str">
        <f t="shared" si="40"/>
        <v/>
      </c>
      <c r="DQ44" s="122" t="str">
        <f t="shared" si="41"/>
        <v/>
      </c>
      <c r="DR44" s="122" t="str">
        <f t="shared" si="49"/>
        <v/>
      </c>
    </row>
    <row r="45" spans="1:122" x14ac:dyDescent="0.25">
      <c r="A45" s="184" t="str">
        <f t="shared" si="45"/>
        <v xml:space="preserve">  -  - </v>
      </c>
      <c r="B45" s="98"/>
      <c r="C45" s="97"/>
      <c r="D45" s="93"/>
      <c r="E45" s="71"/>
      <c r="F45" s="73"/>
      <c r="G45" s="103"/>
      <c r="H45" s="71"/>
      <c r="I45" s="105" t="str">
        <f t="shared" si="0"/>
        <v/>
      </c>
      <c r="J45" s="104"/>
      <c r="K45" s="63"/>
      <c r="L45" s="72"/>
      <c r="M45" s="74"/>
      <c r="N45" s="75"/>
      <c r="O45" s="75"/>
      <c r="P45" s="121"/>
      <c r="Q45" s="76" t="str">
        <f t="shared" si="1"/>
        <v/>
      </c>
      <c r="R45" s="77">
        <f t="shared" si="2"/>
        <v>0</v>
      </c>
      <c r="S45" s="63"/>
      <c r="T45" s="78">
        <f t="shared" si="46"/>
        <v>0</v>
      </c>
      <c r="U45" s="79">
        <f>IF(M45=0,0,IF(G45="Annulation","",IF(assurance="ALPTIS",M45*12*T45/100*#REF!,IF(assurance="APRIL",M45*12*T45/100*#REF!,IF(assurance="ASAF",M45*12*T45/100*#REF!,IF(assurance="NEOLIANE",(#REF!+M45*12*#REF!)*T45/100,IF(assurance="NEOLIANE Prev",(#REF!+M45*12*#REF!)*T45/100,IF(assurance="SWISSLIFE",M45*12*T45/100*#REF!,IF(assurance="AVIVA",M45*12*T45/100*#REF!,IF(assurance="CIPRES",M45*12*T45/100*#REF!,IF(assurance="CEGEMA",M45*12*T45/100*#REF!,IF(assurance=0,0))))))))))))</f>
        <v>0</v>
      </c>
      <c r="V45" s="91" t="str">
        <f t="shared" si="4"/>
        <v/>
      </c>
      <c r="W45" s="91" t="str">
        <f t="shared" si="5"/>
        <v/>
      </c>
      <c r="X45" s="92">
        <f t="shared" si="6"/>
        <v>0</v>
      </c>
      <c r="Y45" s="108">
        <f t="shared" si="7"/>
        <v>0</v>
      </c>
      <c r="Z45" s="106"/>
      <c r="AA45" s="105" t="str">
        <f t="shared" si="8"/>
        <v/>
      </c>
      <c r="AB45" s="63" t="s">
        <v>12</v>
      </c>
      <c r="AC45" s="72"/>
      <c r="AD45" s="101"/>
      <c r="AE45" s="80" t="str">
        <f t="shared" si="44"/>
        <v/>
      </c>
      <c r="AF45" s="72"/>
      <c r="AG45" s="70" t="str">
        <f t="shared" si="10"/>
        <v/>
      </c>
      <c r="AH45" s="81" t="str">
        <f t="shared" ca="1" si="11"/>
        <v/>
      </c>
      <c r="AI45" s="111" t="str">
        <f t="shared" ca="1" si="12"/>
        <v/>
      </c>
      <c r="AJ45" s="89" t="str">
        <f t="shared" si="13"/>
        <v/>
      </c>
      <c r="AK45" s="89" t="str">
        <f t="shared" si="14"/>
        <v/>
      </c>
      <c r="AL45" s="81" t="str">
        <f t="shared" si="15"/>
        <v/>
      </c>
      <c r="AM45" s="74">
        <f t="shared" si="16"/>
        <v>0</v>
      </c>
      <c r="AN45" s="74">
        <f t="shared" si="17"/>
        <v>0</v>
      </c>
      <c r="AO45" s="82">
        <f t="shared" si="18"/>
        <v>0</v>
      </c>
      <c r="AP45" s="74">
        <f t="shared" si="47"/>
        <v>0</v>
      </c>
      <c r="AQ45" s="82">
        <f t="shared" si="19"/>
        <v>0</v>
      </c>
      <c r="AR45" s="83">
        <f t="shared" si="20"/>
        <v>0</v>
      </c>
      <c r="AS45" s="74">
        <f t="shared" si="48"/>
        <v>0</v>
      </c>
      <c r="AT45" s="82">
        <f t="shared" si="21"/>
        <v>0</v>
      </c>
      <c r="AU45" s="83">
        <f t="shared" si="22"/>
        <v>0</v>
      </c>
      <c r="AV45" s="74">
        <f t="shared" si="23"/>
        <v>0</v>
      </c>
      <c r="AW45" s="82">
        <f t="shared" si="24"/>
        <v>0</v>
      </c>
      <c r="AX45" s="83">
        <f t="shared" si="25"/>
        <v>0</v>
      </c>
      <c r="AY45" s="63"/>
      <c r="AZ45" s="84"/>
      <c r="BA45" s="85"/>
      <c r="BB45" s="95"/>
      <c r="BC45" s="86"/>
      <c r="BD45" s="86"/>
      <c r="BE45" s="96"/>
      <c r="BF45" s="69"/>
      <c r="BG45" s="114"/>
      <c r="BH45" s="63">
        <v>1</v>
      </c>
      <c r="BI45" s="68">
        <v>0</v>
      </c>
      <c r="BJ45" s="71"/>
      <c r="BK45" s="87"/>
      <c r="BL45" s="64" t="str">
        <f t="shared" ca="1" si="26"/>
        <v/>
      </c>
      <c r="BM45" s="65"/>
      <c r="BN45" s="66"/>
      <c r="BO45" s="67" t="str">
        <f t="shared" ca="1" si="27"/>
        <v/>
      </c>
      <c r="BP45" s="65"/>
      <c r="BQ45" s="66"/>
      <c r="BR45" s="67" t="str">
        <f t="shared" ca="1" si="28"/>
        <v/>
      </c>
      <c r="BS45" s="65"/>
      <c r="BT45" s="66"/>
      <c r="BU45" s="67" t="str">
        <f t="shared" ca="1" si="29"/>
        <v/>
      </c>
      <c r="BV45" s="65"/>
      <c r="BW45" s="66"/>
      <c r="BX45" s="67" t="str">
        <f t="shared" ca="1" si="30"/>
        <v/>
      </c>
      <c r="BY45" s="65"/>
      <c r="BZ45" s="66"/>
      <c r="CA45" s="67" t="str">
        <f t="shared" ca="1" si="31"/>
        <v/>
      </c>
      <c r="CB45" s="65"/>
      <c r="CC45" s="66"/>
      <c r="CD45" s="67" t="str">
        <f t="shared" ca="1" si="32"/>
        <v/>
      </c>
      <c r="CE45" s="65"/>
      <c r="CF45" s="66"/>
      <c r="CG45" s="67" t="str">
        <f t="shared" ca="1" si="33"/>
        <v/>
      </c>
      <c r="CH45" s="65"/>
      <c r="CI45" s="66"/>
      <c r="CJ45" s="67" t="str">
        <f t="shared" ca="1" si="34"/>
        <v/>
      </c>
      <c r="CK45" s="57"/>
      <c r="CL45" s="59"/>
      <c r="CM45" s="59"/>
      <c r="CN45" s="59"/>
      <c r="CO45" s="59"/>
      <c r="CP45" s="59"/>
      <c r="CQ45" s="59"/>
      <c r="CR45" s="57"/>
      <c r="CS45" s="58"/>
      <c r="CT45" s="90" t="str">
        <f t="shared" si="35"/>
        <v/>
      </c>
      <c r="CU45" s="59"/>
      <c r="CV45" s="60"/>
      <c r="CW45" s="59"/>
      <c r="CX45" s="59"/>
      <c r="CY45" s="59" t="str">
        <f t="shared" si="36"/>
        <v/>
      </c>
      <c r="CZ45" s="59"/>
      <c r="DA45" s="59"/>
      <c r="DB45" s="61"/>
      <c r="DC45" s="59"/>
      <c r="DD45" s="59"/>
      <c r="DE45" s="61"/>
      <c r="DF45" s="61"/>
      <c r="DG45" s="59"/>
      <c r="DH45" s="61"/>
      <c r="DI45" s="61"/>
      <c r="DJ45" s="59"/>
      <c r="DK45" s="59"/>
      <c r="DL45" s="62"/>
      <c r="DM45" s="56">
        <f t="shared" si="37"/>
        <v>0</v>
      </c>
      <c r="DN45" s="88" t="str">
        <f t="shared" si="38"/>
        <v/>
      </c>
      <c r="DO45" s="119" t="str">
        <f t="shared" si="39"/>
        <v/>
      </c>
      <c r="DP45" s="119" t="str">
        <f t="shared" si="40"/>
        <v/>
      </c>
      <c r="DQ45" s="122" t="str">
        <f t="shared" si="41"/>
        <v/>
      </c>
      <c r="DR45" s="122" t="str">
        <f t="shared" si="49"/>
        <v/>
      </c>
    </row>
    <row r="46" spans="1:122" x14ac:dyDescent="0.25">
      <c r="A46" s="184" t="str">
        <f t="shared" si="45"/>
        <v xml:space="preserve">  -  - </v>
      </c>
      <c r="B46" s="98"/>
      <c r="C46" s="97"/>
      <c r="D46" s="93"/>
      <c r="E46" s="71"/>
      <c r="F46" s="73"/>
      <c r="G46" s="103"/>
      <c r="H46" s="71"/>
      <c r="I46" s="105" t="str">
        <f t="shared" si="0"/>
        <v/>
      </c>
      <c r="J46" s="104"/>
      <c r="K46" s="63"/>
      <c r="L46" s="72"/>
      <c r="M46" s="74"/>
      <c r="N46" s="75"/>
      <c r="O46" s="75"/>
      <c r="P46" s="121"/>
      <c r="Q46" s="76" t="str">
        <f t="shared" si="1"/>
        <v/>
      </c>
      <c r="R46" s="77">
        <f t="shared" si="2"/>
        <v>0</v>
      </c>
      <c r="S46" s="63"/>
      <c r="T46" s="78">
        <f t="shared" si="46"/>
        <v>0</v>
      </c>
      <c r="U46" s="79">
        <f>IF(M46=0,0,IF(G46="Annulation","",IF(assurance="ALPTIS",M46*12*T46/100*#REF!,IF(assurance="APRIL",M46*12*T46/100*#REF!,IF(assurance="ASAF",M46*12*T46/100*#REF!,IF(assurance="NEOLIANE",(#REF!+M46*12*#REF!)*T46/100,IF(assurance="NEOLIANE Prev",(#REF!+M46*12*#REF!)*T46/100,IF(assurance="SWISSLIFE",M46*12*T46/100*#REF!,IF(assurance="AVIVA",M46*12*T46/100*#REF!,IF(assurance="CIPRES",M46*12*T46/100*#REF!,IF(assurance="CEGEMA",M46*12*T46/100*#REF!,IF(assurance=0,0))))))))))))</f>
        <v>0</v>
      </c>
      <c r="V46" s="91" t="str">
        <f t="shared" si="4"/>
        <v/>
      </c>
      <c r="W46" s="91" t="str">
        <f t="shared" si="5"/>
        <v/>
      </c>
      <c r="X46" s="92">
        <f t="shared" si="6"/>
        <v>0</v>
      </c>
      <c r="Y46" s="108">
        <f t="shared" si="7"/>
        <v>0</v>
      </c>
      <c r="Z46" s="106"/>
      <c r="AA46" s="105" t="str">
        <f t="shared" si="8"/>
        <v/>
      </c>
      <c r="AB46" s="63" t="s">
        <v>12</v>
      </c>
      <c r="AC46" s="72"/>
      <c r="AD46" s="101"/>
      <c r="AE46" s="80" t="str">
        <f t="shared" si="44"/>
        <v/>
      </c>
      <c r="AF46" s="72"/>
      <c r="AG46" s="70" t="str">
        <f t="shared" si="10"/>
        <v/>
      </c>
      <c r="AH46" s="81" t="str">
        <f t="shared" ca="1" si="11"/>
        <v/>
      </c>
      <c r="AI46" s="111" t="str">
        <f t="shared" ca="1" si="12"/>
        <v/>
      </c>
      <c r="AJ46" s="89" t="str">
        <f t="shared" si="13"/>
        <v/>
      </c>
      <c r="AK46" s="89" t="str">
        <f t="shared" si="14"/>
        <v/>
      </c>
      <c r="AL46" s="81" t="str">
        <f t="shared" si="15"/>
        <v/>
      </c>
      <c r="AM46" s="74">
        <f t="shared" si="16"/>
        <v>0</v>
      </c>
      <c r="AN46" s="74">
        <f t="shared" si="17"/>
        <v>0</v>
      </c>
      <c r="AO46" s="82">
        <f t="shared" si="18"/>
        <v>0</v>
      </c>
      <c r="AP46" s="74">
        <f t="shared" si="47"/>
        <v>0</v>
      </c>
      <c r="AQ46" s="82">
        <f t="shared" si="19"/>
        <v>0</v>
      </c>
      <c r="AR46" s="83">
        <f t="shared" si="20"/>
        <v>0</v>
      </c>
      <c r="AS46" s="74">
        <f t="shared" si="48"/>
        <v>0</v>
      </c>
      <c r="AT46" s="82">
        <f t="shared" si="21"/>
        <v>0</v>
      </c>
      <c r="AU46" s="83">
        <f t="shared" si="22"/>
        <v>0</v>
      </c>
      <c r="AV46" s="74">
        <f t="shared" si="23"/>
        <v>0</v>
      </c>
      <c r="AW46" s="82">
        <f t="shared" si="24"/>
        <v>0</v>
      </c>
      <c r="AX46" s="83">
        <f t="shared" si="25"/>
        <v>0</v>
      </c>
      <c r="AY46" s="63"/>
      <c r="AZ46" s="84"/>
      <c r="BA46" s="85"/>
      <c r="BB46" s="95"/>
      <c r="BC46" s="86"/>
      <c r="BD46" s="86"/>
      <c r="BE46" s="96"/>
      <c r="BF46" s="69"/>
      <c r="BG46" s="114"/>
      <c r="BH46" s="63">
        <v>1</v>
      </c>
      <c r="BI46" s="68">
        <v>0</v>
      </c>
      <c r="BJ46" s="71"/>
      <c r="BK46" s="87"/>
      <c r="BL46" s="64" t="str">
        <f t="shared" ca="1" si="26"/>
        <v/>
      </c>
      <c r="BM46" s="65"/>
      <c r="BN46" s="66"/>
      <c r="BO46" s="67" t="str">
        <f t="shared" ca="1" si="27"/>
        <v/>
      </c>
      <c r="BP46" s="65"/>
      <c r="BQ46" s="66"/>
      <c r="BR46" s="67" t="str">
        <f t="shared" ca="1" si="28"/>
        <v/>
      </c>
      <c r="BS46" s="65"/>
      <c r="BT46" s="66"/>
      <c r="BU46" s="67" t="str">
        <f t="shared" ca="1" si="29"/>
        <v/>
      </c>
      <c r="BV46" s="65"/>
      <c r="BW46" s="66"/>
      <c r="BX46" s="67" t="str">
        <f t="shared" ca="1" si="30"/>
        <v/>
      </c>
      <c r="BY46" s="65"/>
      <c r="BZ46" s="66"/>
      <c r="CA46" s="67" t="str">
        <f t="shared" ca="1" si="31"/>
        <v/>
      </c>
      <c r="CB46" s="65"/>
      <c r="CC46" s="66"/>
      <c r="CD46" s="67" t="str">
        <f t="shared" ca="1" si="32"/>
        <v/>
      </c>
      <c r="CE46" s="65"/>
      <c r="CF46" s="66"/>
      <c r="CG46" s="67" t="str">
        <f t="shared" ca="1" si="33"/>
        <v/>
      </c>
      <c r="CH46" s="65"/>
      <c r="CI46" s="66"/>
      <c r="CJ46" s="67" t="str">
        <f t="shared" ca="1" si="34"/>
        <v/>
      </c>
      <c r="CK46" s="57"/>
      <c r="CL46" s="59"/>
      <c r="CM46" s="59"/>
      <c r="CN46" s="59"/>
      <c r="CO46" s="59"/>
      <c r="CP46" s="59"/>
      <c r="CQ46" s="59"/>
      <c r="CR46" s="57"/>
      <c r="CS46" s="58"/>
      <c r="CT46" s="90" t="str">
        <f t="shared" si="35"/>
        <v/>
      </c>
      <c r="CU46" s="59"/>
      <c r="CV46" s="60"/>
      <c r="CW46" s="59"/>
      <c r="CX46" s="59"/>
      <c r="CY46" s="59" t="str">
        <f t="shared" si="36"/>
        <v/>
      </c>
      <c r="CZ46" s="59"/>
      <c r="DA46" s="59"/>
      <c r="DB46" s="61"/>
      <c r="DC46" s="59"/>
      <c r="DD46" s="59"/>
      <c r="DE46" s="61"/>
      <c r="DF46" s="61"/>
      <c r="DG46" s="59"/>
      <c r="DH46" s="61"/>
      <c r="DI46" s="61"/>
      <c r="DJ46" s="59"/>
      <c r="DK46" s="59"/>
      <c r="DL46" s="62"/>
      <c r="DM46" s="56">
        <f t="shared" si="37"/>
        <v>0</v>
      </c>
      <c r="DN46" s="88" t="str">
        <f t="shared" si="38"/>
        <v/>
      </c>
      <c r="DO46" s="119" t="str">
        <f t="shared" si="39"/>
        <v/>
      </c>
      <c r="DP46" s="119" t="str">
        <f t="shared" si="40"/>
        <v/>
      </c>
      <c r="DQ46" s="122" t="str">
        <f t="shared" si="41"/>
        <v/>
      </c>
      <c r="DR46" s="122" t="str">
        <f t="shared" si="49"/>
        <v/>
      </c>
    </row>
    <row r="47" spans="1:122" x14ac:dyDescent="0.25">
      <c r="A47" s="184" t="str">
        <f t="shared" si="45"/>
        <v xml:space="preserve">  -  - </v>
      </c>
      <c r="B47" s="98"/>
      <c r="C47" s="97"/>
      <c r="D47" s="93"/>
      <c r="E47" s="71"/>
      <c r="F47" s="73"/>
      <c r="G47" s="103"/>
      <c r="H47" s="71"/>
      <c r="I47" s="105" t="str">
        <f t="shared" si="0"/>
        <v/>
      </c>
      <c r="J47" s="104"/>
      <c r="K47" s="63"/>
      <c r="L47" s="72"/>
      <c r="M47" s="74"/>
      <c r="N47" s="75"/>
      <c r="O47" s="75"/>
      <c r="P47" s="121"/>
      <c r="Q47" s="76" t="str">
        <f t="shared" si="1"/>
        <v/>
      </c>
      <c r="R47" s="77">
        <f t="shared" si="2"/>
        <v>0</v>
      </c>
      <c r="S47" s="63"/>
      <c r="T47" s="78">
        <f t="shared" si="46"/>
        <v>0</v>
      </c>
      <c r="U47" s="79">
        <f>IF(M47=0,0,IF(G47="Annulation","",IF(assurance="ALPTIS",M47*12*T47/100*#REF!,IF(assurance="APRIL",M47*12*T47/100*#REF!,IF(assurance="ASAF",M47*12*T47/100*#REF!,IF(assurance="NEOLIANE",(#REF!+M47*12*#REF!)*T47/100,IF(assurance="NEOLIANE Prev",(#REF!+M47*12*#REF!)*T47/100,IF(assurance="SWISSLIFE",M47*12*T47/100*#REF!,IF(assurance="AVIVA",M47*12*T47/100*#REF!,IF(assurance="CIPRES",M47*12*T47/100*#REF!,IF(assurance="CEGEMA",M47*12*T47/100*#REF!,IF(assurance=0,0))))))))))))</f>
        <v>0</v>
      </c>
      <c r="V47" s="91" t="str">
        <f t="shared" si="4"/>
        <v/>
      </c>
      <c r="W47" s="91" t="str">
        <f t="shared" si="5"/>
        <v/>
      </c>
      <c r="X47" s="92">
        <f t="shared" si="6"/>
        <v>0</v>
      </c>
      <c r="Y47" s="108">
        <f t="shared" si="7"/>
        <v>0</v>
      </c>
      <c r="Z47" s="106"/>
      <c r="AA47" s="105" t="str">
        <f t="shared" si="8"/>
        <v/>
      </c>
      <c r="AB47" s="63" t="s">
        <v>12</v>
      </c>
      <c r="AC47" s="72"/>
      <c r="AD47" s="101"/>
      <c r="AE47" s="80" t="str">
        <f t="shared" si="44"/>
        <v/>
      </c>
      <c r="AF47" s="72"/>
      <c r="AG47" s="70" t="str">
        <f t="shared" si="10"/>
        <v/>
      </c>
      <c r="AH47" s="81" t="str">
        <f t="shared" ca="1" si="11"/>
        <v/>
      </c>
      <c r="AI47" s="111" t="str">
        <f t="shared" ca="1" si="12"/>
        <v/>
      </c>
      <c r="AJ47" s="89" t="str">
        <f t="shared" si="13"/>
        <v/>
      </c>
      <c r="AK47" s="89" t="str">
        <f t="shared" si="14"/>
        <v/>
      </c>
      <c r="AL47" s="81" t="str">
        <f t="shared" si="15"/>
        <v/>
      </c>
      <c r="AM47" s="74">
        <f t="shared" si="16"/>
        <v>0</v>
      </c>
      <c r="AN47" s="74">
        <f t="shared" si="17"/>
        <v>0</v>
      </c>
      <c r="AO47" s="82">
        <f t="shared" si="18"/>
        <v>0</v>
      </c>
      <c r="AP47" s="74">
        <f t="shared" si="47"/>
        <v>0</v>
      </c>
      <c r="AQ47" s="82">
        <f t="shared" si="19"/>
        <v>0</v>
      </c>
      <c r="AR47" s="83">
        <f t="shared" si="20"/>
        <v>0</v>
      </c>
      <c r="AS47" s="74">
        <f t="shared" si="48"/>
        <v>0</v>
      </c>
      <c r="AT47" s="82">
        <f t="shared" si="21"/>
        <v>0</v>
      </c>
      <c r="AU47" s="83">
        <f t="shared" si="22"/>
        <v>0</v>
      </c>
      <c r="AV47" s="74">
        <f t="shared" si="23"/>
        <v>0</v>
      </c>
      <c r="AW47" s="82">
        <f t="shared" si="24"/>
        <v>0</v>
      </c>
      <c r="AX47" s="83">
        <f t="shared" si="25"/>
        <v>0</v>
      </c>
      <c r="AY47" s="63"/>
      <c r="AZ47" s="84"/>
      <c r="BA47" s="85"/>
      <c r="BB47" s="95"/>
      <c r="BC47" s="86"/>
      <c r="BD47" s="86"/>
      <c r="BE47" s="96"/>
      <c r="BF47" s="69"/>
      <c r="BG47" s="114"/>
      <c r="BH47" s="63">
        <v>1</v>
      </c>
      <c r="BI47" s="68">
        <v>0</v>
      </c>
      <c r="BJ47" s="71"/>
      <c r="BK47" s="87"/>
      <c r="BL47" s="64" t="str">
        <f t="shared" ca="1" si="26"/>
        <v/>
      </c>
      <c r="BM47" s="65"/>
      <c r="BN47" s="66"/>
      <c r="BO47" s="67" t="str">
        <f t="shared" ca="1" si="27"/>
        <v/>
      </c>
      <c r="BP47" s="65"/>
      <c r="BQ47" s="66"/>
      <c r="BR47" s="67" t="str">
        <f t="shared" ca="1" si="28"/>
        <v/>
      </c>
      <c r="BS47" s="65"/>
      <c r="BT47" s="66"/>
      <c r="BU47" s="67" t="str">
        <f t="shared" ca="1" si="29"/>
        <v/>
      </c>
      <c r="BV47" s="65"/>
      <c r="BW47" s="66"/>
      <c r="BX47" s="67" t="str">
        <f t="shared" ca="1" si="30"/>
        <v/>
      </c>
      <c r="BY47" s="65"/>
      <c r="BZ47" s="66"/>
      <c r="CA47" s="67" t="str">
        <f t="shared" ca="1" si="31"/>
        <v/>
      </c>
      <c r="CB47" s="65"/>
      <c r="CC47" s="66"/>
      <c r="CD47" s="67" t="str">
        <f t="shared" ca="1" si="32"/>
        <v/>
      </c>
      <c r="CE47" s="65"/>
      <c r="CF47" s="66"/>
      <c r="CG47" s="67" t="str">
        <f t="shared" ca="1" si="33"/>
        <v/>
      </c>
      <c r="CH47" s="65"/>
      <c r="CI47" s="66"/>
      <c r="CJ47" s="67" t="str">
        <f t="shared" ca="1" si="34"/>
        <v/>
      </c>
      <c r="CK47" s="57"/>
      <c r="CL47" s="59"/>
      <c r="CM47" s="59"/>
      <c r="CN47" s="59"/>
      <c r="CO47" s="59"/>
      <c r="CP47" s="59"/>
      <c r="CQ47" s="59"/>
      <c r="CR47" s="57"/>
      <c r="CS47" s="58"/>
      <c r="CT47" s="90" t="str">
        <f t="shared" si="35"/>
        <v/>
      </c>
      <c r="CU47" s="59"/>
      <c r="CV47" s="60"/>
      <c r="CW47" s="59"/>
      <c r="CX47" s="59"/>
      <c r="CY47" s="59" t="str">
        <f t="shared" si="36"/>
        <v/>
      </c>
      <c r="CZ47" s="59"/>
      <c r="DA47" s="59"/>
      <c r="DB47" s="61"/>
      <c r="DC47" s="59"/>
      <c r="DD47" s="59"/>
      <c r="DE47" s="61"/>
      <c r="DF47" s="61"/>
      <c r="DG47" s="59"/>
      <c r="DH47" s="61"/>
      <c r="DI47" s="61"/>
      <c r="DJ47" s="59"/>
      <c r="DK47" s="59"/>
      <c r="DL47" s="62"/>
      <c r="DM47" s="56">
        <f t="shared" si="37"/>
        <v>0</v>
      </c>
      <c r="DN47" s="88" t="str">
        <f t="shared" si="38"/>
        <v/>
      </c>
      <c r="DO47" s="119" t="str">
        <f t="shared" si="39"/>
        <v/>
      </c>
      <c r="DP47" s="119" t="str">
        <f t="shared" si="40"/>
        <v/>
      </c>
      <c r="DQ47" s="122" t="str">
        <f t="shared" si="41"/>
        <v/>
      </c>
      <c r="DR47" s="122" t="str">
        <f t="shared" si="49"/>
        <v/>
      </c>
    </row>
    <row r="48" spans="1:122" x14ac:dyDescent="0.25">
      <c r="A48" s="184" t="str">
        <f t="shared" si="45"/>
        <v xml:space="preserve">  -  - </v>
      </c>
      <c r="B48" s="98"/>
      <c r="C48" s="97"/>
      <c r="D48" s="93"/>
      <c r="E48" s="71"/>
      <c r="F48" s="73"/>
      <c r="G48" s="103"/>
      <c r="H48" s="71"/>
      <c r="I48" s="105" t="str">
        <f t="shared" si="0"/>
        <v/>
      </c>
      <c r="J48" s="104"/>
      <c r="K48" s="63"/>
      <c r="L48" s="72"/>
      <c r="M48" s="74"/>
      <c r="N48" s="75"/>
      <c r="O48" s="75"/>
      <c r="P48" s="121"/>
      <c r="Q48" s="76" t="str">
        <f t="shared" si="1"/>
        <v/>
      </c>
      <c r="R48" s="77">
        <f t="shared" si="2"/>
        <v>0</v>
      </c>
      <c r="S48" s="63"/>
      <c r="T48" s="78">
        <f t="shared" si="46"/>
        <v>0</v>
      </c>
      <c r="U48" s="79">
        <f>IF(M48=0,0,IF(G48="Annulation","",IF(assurance="ALPTIS",M48*12*T48/100*#REF!,IF(assurance="APRIL",M48*12*T48/100*#REF!,IF(assurance="ASAF",M48*12*T48/100*#REF!,IF(assurance="NEOLIANE",(#REF!+M48*12*#REF!)*T48/100,IF(assurance="NEOLIANE Prev",(#REF!+M48*12*#REF!)*T48/100,IF(assurance="SWISSLIFE",M48*12*T48/100*#REF!,IF(assurance="AVIVA",M48*12*T48/100*#REF!,IF(assurance="CIPRES",M48*12*T48/100*#REF!,IF(assurance="CEGEMA",M48*12*T48/100*#REF!,IF(assurance=0,0))))))))))))</f>
        <v>0</v>
      </c>
      <c r="V48" s="91" t="str">
        <f t="shared" si="4"/>
        <v/>
      </c>
      <c r="W48" s="91" t="str">
        <f t="shared" si="5"/>
        <v/>
      </c>
      <c r="X48" s="92">
        <f t="shared" si="6"/>
        <v>0</v>
      </c>
      <c r="Y48" s="108">
        <f t="shared" si="7"/>
        <v>0</v>
      </c>
      <c r="Z48" s="106"/>
      <c r="AA48" s="105" t="str">
        <f t="shared" si="8"/>
        <v/>
      </c>
      <c r="AB48" s="63" t="s">
        <v>12</v>
      </c>
      <c r="AC48" s="72"/>
      <c r="AD48" s="101"/>
      <c r="AE48" s="80" t="str">
        <f t="shared" si="44"/>
        <v/>
      </c>
      <c r="AF48" s="72"/>
      <c r="AG48" s="70" t="str">
        <f t="shared" si="10"/>
        <v/>
      </c>
      <c r="AH48" s="81" t="str">
        <f t="shared" ca="1" si="11"/>
        <v/>
      </c>
      <c r="AI48" s="111" t="str">
        <f t="shared" ca="1" si="12"/>
        <v/>
      </c>
      <c r="AJ48" s="89" t="str">
        <f t="shared" si="13"/>
        <v/>
      </c>
      <c r="AK48" s="89" t="str">
        <f t="shared" si="14"/>
        <v/>
      </c>
      <c r="AL48" s="81" t="str">
        <f t="shared" si="15"/>
        <v/>
      </c>
      <c r="AM48" s="74">
        <f t="shared" si="16"/>
        <v>0</v>
      </c>
      <c r="AN48" s="74">
        <f t="shared" si="17"/>
        <v>0</v>
      </c>
      <c r="AO48" s="82">
        <f t="shared" si="18"/>
        <v>0</v>
      </c>
      <c r="AP48" s="74">
        <f t="shared" si="47"/>
        <v>0</v>
      </c>
      <c r="AQ48" s="82">
        <f t="shared" si="19"/>
        <v>0</v>
      </c>
      <c r="AR48" s="83">
        <f t="shared" si="20"/>
        <v>0</v>
      </c>
      <c r="AS48" s="74">
        <f t="shared" si="48"/>
        <v>0</v>
      </c>
      <c r="AT48" s="82">
        <f t="shared" si="21"/>
        <v>0</v>
      </c>
      <c r="AU48" s="83">
        <f t="shared" si="22"/>
        <v>0</v>
      </c>
      <c r="AV48" s="74">
        <f t="shared" si="23"/>
        <v>0</v>
      </c>
      <c r="AW48" s="82">
        <f t="shared" si="24"/>
        <v>0</v>
      </c>
      <c r="AX48" s="83">
        <f t="shared" si="25"/>
        <v>0</v>
      </c>
      <c r="AY48" s="63"/>
      <c r="AZ48" s="84"/>
      <c r="BA48" s="85"/>
      <c r="BB48" s="95"/>
      <c r="BC48" s="86"/>
      <c r="BD48" s="86"/>
      <c r="BE48" s="96"/>
      <c r="BF48" s="69"/>
      <c r="BG48" s="114"/>
      <c r="BH48" s="63">
        <v>1</v>
      </c>
      <c r="BI48" s="68">
        <v>0</v>
      </c>
      <c r="BJ48" s="71"/>
      <c r="BK48" s="87"/>
      <c r="BL48" s="64" t="str">
        <f t="shared" ca="1" si="26"/>
        <v/>
      </c>
      <c r="BM48" s="65"/>
      <c r="BN48" s="66"/>
      <c r="BO48" s="67" t="str">
        <f t="shared" ca="1" si="27"/>
        <v/>
      </c>
      <c r="BP48" s="65"/>
      <c r="BQ48" s="66"/>
      <c r="BR48" s="67" t="str">
        <f t="shared" ca="1" si="28"/>
        <v/>
      </c>
      <c r="BS48" s="65"/>
      <c r="BT48" s="66"/>
      <c r="BU48" s="67" t="str">
        <f t="shared" ca="1" si="29"/>
        <v/>
      </c>
      <c r="BV48" s="65"/>
      <c r="BW48" s="66"/>
      <c r="BX48" s="67" t="str">
        <f t="shared" ca="1" si="30"/>
        <v/>
      </c>
      <c r="BY48" s="65"/>
      <c r="BZ48" s="66"/>
      <c r="CA48" s="67" t="str">
        <f t="shared" ca="1" si="31"/>
        <v/>
      </c>
      <c r="CB48" s="65"/>
      <c r="CC48" s="66"/>
      <c r="CD48" s="67" t="str">
        <f t="shared" ca="1" si="32"/>
        <v/>
      </c>
      <c r="CE48" s="65"/>
      <c r="CF48" s="66"/>
      <c r="CG48" s="67" t="str">
        <f t="shared" ca="1" si="33"/>
        <v/>
      </c>
      <c r="CH48" s="65"/>
      <c r="CI48" s="66"/>
      <c r="CJ48" s="67" t="str">
        <f t="shared" ca="1" si="34"/>
        <v/>
      </c>
      <c r="CK48" s="57"/>
      <c r="CL48" s="59"/>
      <c r="CM48" s="59"/>
      <c r="CN48" s="59"/>
      <c r="CO48" s="59"/>
      <c r="CP48" s="59"/>
      <c r="CQ48" s="59"/>
      <c r="CR48" s="57"/>
      <c r="CS48" s="58"/>
      <c r="CT48" s="90" t="str">
        <f t="shared" si="35"/>
        <v/>
      </c>
      <c r="CU48" s="59"/>
      <c r="CV48" s="60"/>
      <c r="CW48" s="59"/>
      <c r="CX48" s="59"/>
      <c r="CY48" s="59" t="str">
        <f t="shared" si="36"/>
        <v/>
      </c>
      <c r="CZ48" s="59"/>
      <c r="DA48" s="59"/>
      <c r="DB48" s="61"/>
      <c r="DC48" s="59"/>
      <c r="DD48" s="59"/>
      <c r="DE48" s="61"/>
      <c r="DF48" s="61"/>
      <c r="DG48" s="59"/>
      <c r="DH48" s="61"/>
      <c r="DI48" s="61"/>
      <c r="DJ48" s="59"/>
      <c r="DK48" s="59"/>
      <c r="DL48" s="62"/>
      <c r="DM48" s="56">
        <f t="shared" si="37"/>
        <v>0</v>
      </c>
      <c r="DN48" s="88" t="str">
        <f t="shared" si="38"/>
        <v/>
      </c>
      <c r="DO48" s="119" t="str">
        <f t="shared" si="39"/>
        <v/>
      </c>
      <c r="DP48" s="119" t="str">
        <f t="shared" si="40"/>
        <v/>
      </c>
      <c r="DQ48" s="122" t="str">
        <f t="shared" si="41"/>
        <v/>
      </c>
      <c r="DR48" s="122" t="str">
        <f t="shared" si="49"/>
        <v/>
      </c>
    </row>
    <row r="49" spans="1:122" x14ac:dyDescent="0.25">
      <c r="A49" s="184" t="str">
        <f t="shared" si="45"/>
        <v xml:space="preserve">  -  - </v>
      </c>
      <c r="B49" s="98"/>
      <c r="C49" s="97"/>
      <c r="D49" s="93"/>
      <c r="E49" s="71"/>
      <c r="F49" s="73"/>
      <c r="G49" s="103"/>
      <c r="H49" s="71"/>
      <c r="I49" s="105" t="str">
        <f t="shared" si="0"/>
        <v/>
      </c>
      <c r="J49" s="104"/>
      <c r="K49" s="63"/>
      <c r="L49" s="72"/>
      <c r="M49" s="74"/>
      <c r="N49" s="75"/>
      <c r="O49" s="75"/>
      <c r="P49" s="121"/>
      <c r="Q49" s="76" t="str">
        <f t="shared" si="1"/>
        <v/>
      </c>
      <c r="R49" s="77">
        <f t="shared" si="2"/>
        <v>0</v>
      </c>
      <c r="S49" s="63"/>
      <c r="T49" s="78">
        <f t="shared" si="46"/>
        <v>0</v>
      </c>
      <c r="U49" s="79">
        <f>IF(M49=0,0,IF(G49="Annulation","",IF(assurance="ALPTIS",M49*12*T49/100*#REF!,IF(assurance="APRIL",M49*12*T49/100*#REF!,IF(assurance="ASAF",M49*12*T49/100*#REF!,IF(assurance="NEOLIANE",(#REF!+M49*12*#REF!)*T49/100,IF(assurance="NEOLIANE Prev",(#REF!+M49*12*#REF!)*T49/100,IF(assurance="SWISSLIFE",M49*12*T49/100*#REF!,IF(assurance="AVIVA",M49*12*T49/100*#REF!,IF(assurance="CIPRES",M49*12*T49/100*#REF!,IF(assurance="CEGEMA",M49*12*T49/100*#REF!,IF(assurance=0,0))))))))))))</f>
        <v>0</v>
      </c>
      <c r="V49" s="91" t="str">
        <f t="shared" si="4"/>
        <v/>
      </c>
      <c r="W49" s="91" t="str">
        <f t="shared" si="5"/>
        <v/>
      </c>
      <c r="X49" s="92">
        <f t="shared" si="6"/>
        <v>0</v>
      </c>
      <c r="Y49" s="108">
        <f t="shared" si="7"/>
        <v>0</v>
      </c>
      <c r="Z49" s="106"/>
      <c r="AA49" s="105" t="str">
        <f t="shared" si="8"/>
        <v/>
      </c>
      <c r="AB49" s="63" t="s">
        <v>12</v>
      </c>
      <c r="AC49" s="72"/>
      <c r="AD49" s="101"/>
      <c r="AE49" s="80" t="str">
        <f t="shared" si="44"/>
        <v/>
      </c>
      <c r="AF49" s="72"/>
      <c r="AG49" s="70" t="str">
        <f t="shared" si="10"/>
        <v/>
      </c>
      <c r="AH49" s="81" t="str">
        <f t="shared" ca="1" si="11"/>
        <v/>
      </c>
      <c r="AI49" s="111" t="str">
        <f t="shared" ca="1" si="12"/>
        <v/>
      </c>
      <c r="AJ49" s="89" t="str">
        <f t="shared" si="13"/>
        <v/>
      </c>
      <c r="AK49" s="89" t="str">
        <f t="shared" si="14"/>
        <v/>
      </c>
      <c r="AL49" s="81" t="str">
        <f t="shared" si="15"/>
        <v/>
      </c>
      <c r="AM49" s="74">
        <f t="shared" si="16"/>
        <v>0</v>
      </c>
      <c r="AN49" s="74">
        <f t="shared" si="17"/>
        <v>0</v>
      </c>
      <c r="AO49" s="82">
        <f t="shared" si="18"/>
        <v>0</v>
      </c>
      <c r="AP49" s="74">
        <f t="shared" si="47"/>
        <v>0</v>
      </c>
      <c r="AQ49" s="82">
        <f t="shared" si="19"/>
        <v>0</v>
      </c>
      <c r="AR49" s="83">
        <f t="shared" si="20"/>
        <v>0</v>
      </c>
      <c r="AS49" s="74">
        <f t="shared" si="48"/>
        <v>0</v>
      </c>
      <c r="AT49" s="82">
        <f t="shared" si="21"/>
        <v>0</v>
      </c>
      <c r="AU49" s="83">
        <f t="shared" si="22"/>
        <v>0</v>
      </c>
      <c r="AV49" s="74">
        <f t="shared" si="23"/>
        <v>0</v>
      </c>
      <c r="AW49" s="82">
        <f t="shared" si="24"/>
        <v>0</v>
      </c>
      <c r="AX49" s="83">
        <f t="shared" si="25"/>
        <v>0</v>
      </c>
      <c r="AY49" s="63"/>
      <c r="AZ49" s="84"/>
      <c r="BA49" s="85"/>
      <c r="BB49" s="95"/>
      <c r="BC49" s="86"/>
      <c r="BD49" s="86"/>
      <c r="BE49" s="96"/>
      <c r="BF49" s="69"/>
      <c r="BG49" s="114"/>
      <c r="BH49" s="63">
        <v>1</v>
      </c>
      <c r="BI49" s="68">
        <v>0</v>
      </c>
      <c r="BJ49" s="71"/>
      <c r="BK49" s="87"/>
      <c r="BL49" s="64" t="str">
        <f t="shared" ca="1" si="26"/>
        <v/>
      </c>
      <c r="BM49" s="65"/>
      <c r="BN49" s="66"/>
      <c r="BO49" s="67" t="str">
        <f t="shared" ca="1" si="27"/>
        <v/>
      </c>
      <c r="BP49" s="65"/>
      <c r="BQ49" s="66"/>
      <c r="BR49" s="67" t="str">
        <f t="shared" ca="1" si="28"/>
        <v/>
      </c>
      <c r="BS49" s="65"/>
      <c r="BT49" s="66"/>
      <c r="BU49" s="67" t="str">
        <f t="shared" ca="1" si="29"/>
        <v/>
      </c>
      <c r="BV49" s="65"/>
      <c r="BW49" s="66"/>
      <c r="BX49" s="67" t="str">
        <f t="shared" ca="1" si="30"/>
        <v/>
      </c>
      <c r="BY49" s="65"/>
      <c r="BZ49" s="66"/>
      <c r="CA49" s="67" t="str">
        <f t="shared" ca="1" si="31"/>
        <v/>
      </c>
      <c r="CB49" s="65"/>
      <c r="CC49" s="66"/>
      <c r="CD49" s="67" t="str">
        <f t="shared" ca="1" si="32"/>
        <v/>
      </c>
      <c r="CE49" s="65"/>
      <c r="CF49" s="66"/>
      <c r="CG49" s="67" t="str">
        <f t="shared" ca="1" si="33"/>
        <v/>
      </c>
      <c r="CH49" s="65"/>
      <c r="CI49" s="66"/>
      <c r="CJ49" s="67" t="str">
        <f t="shared" ca="1" si="34"/>
        <v/>
      </c>
      <c r="CK49" s="57"/>
      <c r="CL49" s="59"/>
      <c r="CM49" s="59"/>
      <c r="CN49" s="59"/>
      <c r="CO49" s="59"/>
      <c r="CP49" s="59"/>
      <c r="CQ49" s="59"/>
      <c r="CR49" s="57"/>
      <c r="CS49" s="58"/>
      <c r="CT49" s="90" t="str">
        <f t="shared" si="35"/>
        <v/>
      </c>
      <c r="CU49" s="59"/>
      <c r="CV49" s="60"/>
      <c r="CW49" s="59"/>
      <c r="CX49" s="59"/>
      <c r="CY49" s="59" t="str">
        <f t="shared" si="36"/>
        <v/>
      </c>
      <c r="CZ49" s="59"/>
      <c r="DA49" s="59"/>
      <c r="DB49" s="61"/>
      <c r="DC49" s="59"/>
      <c r="DD49" s="59"/>
      <c r="DE49" s="61"/>
      <c r="DF49" s="61"/>
      <c r="DG49" s="59"/>
      <c r="DH49" s="61"/>
      <c r="DI49" s="61"/>
      <c r="DJ49" s="59"/>
      <c r="DK49" s="59"/>
      <c r="DL49" s="62"/>
      <c r="DM49" s="56">
        <f t="shared" si="37"/>
        <v>0</v>
      </c>
      <c r="DN49" s="88" t="str">
        <f t="shared" si="38"/>
        <v/>
      </c>
      <c r="DO49" s="119" t="str">
        <f t="shared" si="39"/>
        <v/>
      </c>
      <c r="DP49" s="119" t="str">
        <f t="shared" si="40"/>
        <v/>
      </c>
      <c r="DQ49" s="122" t="str">
        <f t="shared" si="41"/>
        <v/>
      </c>
      <c r="DR49" s="122" t="str">
        <f t="shared" si="49"/>
        <v/>
      </c>
    </row>
    <row r="50" spans="1:122" x14ac:dyDescent="0.25">
      <c r="A50" s="184" t="str">
        <f t="shared" si="45"/>
        <v xml:space="preserve">  -  - </v>
      </c>
      <c r="B50" s="98"/>
      <c r="C50" s="97"/>
      <c r="D50" s="93"/>
      <c r="E50" s="71"/>
      <c r="F50" s="73"/>
      <c r="G50" s="103"/>
      <c r="H50" s="71"/>
      <c r="I50" s="105" t="str">
        <f t="shared" si="0"/>
        <v/>
      </c>
      <c r="J50" s="104"/>
      <c r="K50" s="63"/>
      <c r="L50" s="72"/>
      <c r="M50" s="74"/>
      <c r="N50" s="75"/>
      <c r="O50" s="75"/>
      <c r="P50" s="121"/>
      <c r="Q50" s="76" t="str">
        <f t="shared" si="1"/>
        <v/>
      </c>
      <c r="R50" s="77">
        <f t="shared" si="2"/>
        <v>0</v>
      </c>
      <c r="S50" s="63"/>
      <c r="T50" s="78">
        <f t="shared" si="46"/>
        <v>0</v>
      </c>
      <c r="U50" s="79">
        <f>IF(M50=0,0,IF(G50="Annulation","",IF(assurance="ALPTIS",M50*12*T50/100*#REF!,IF(assurance="APRIL",M50*12*T50/100*#REF!,IF(assurance="ASAF",M50*12*T50/100*#REF!,IF(assurance="NEOLIANE",(#REF!+M50*12*#REF!)*T50/100,IF(assurance="NEOLIANE Prev",(#REF!+M50*12*#REF!)*T50/100,IF(assurance="SWISSLIFE",M50*12*T50/100*#REF!,IF(assurance="AVIVA",M50*12*T50/100*#REF!,IF(assurance="CIPRES",M50*12*T50/100*#REF!,IF(assurance="CEGEMA",M50*12*T50/100*#REF!,IF(assurance=0,0))))))))))))</f>
        <v>0</v>
      </c>
      <c r="V50" s="91" t="str">
        <f t="shared" si="4"/>
        <v/>
      </c>
      <c r="W50" s="91" t="str">
        <f t="shared" si="5"/>
        <v/>
      </c>
      <c r="X50" s="92">
        <f t="shared" si="6"/>
        <v>0</v>
      </c>
      <c r="Y50" s="108">
        <f t="shared" si="7"/>
        <v>0</v>
      </c>
      <c r="Z50" s="106"/>
      <c r="AA50" s="105" t="str">
        <f t="shared" si="8"/>
        <v/>
      </c>
      <c r="AB50" s="63" t="s">
        <v>12</v>
      </c>
      <c r="AC50" s="72"/>
      <c r="AD50" s="101"/>
      <c r="AE50" s="80" t="str">
        <f t="shared" si="44"/>
        <v/>
      </c>
      <c r="AF50" s="72"/>
      <c r="AG50" s="70" t="str">
        <f t="shared" si="10"/>
        <v/>
      </c>
      <c r="AH50" s="81" t="str">
        <f t="shared" ca="1" si="11"/>
        <v/>
      </c>
      <c r="AI50" s="111" t="str">
        <f t="shared" ca="1" si="12"/>
        <v/>
      </c>
      <c r="AJ50" s="89" t="str">
        <f t="shared" si="13"/>
        <v/>
      </c>
      <c r="AK50" s="89" t="str">
        <f t="shared" si="14"/>
        <v/>
      </c>
      <c r="AL50" s="81" t="str">
        <f t="shared" si="15"/>
        <v/>
      </c>
      <c r="AM50" s="74">
        <f t="shared" si="16"/>
        <v>0</v>
      </c>
      <c r="AN50" s="74">
        <f t="shared" si="17"/>
        <v>0</v>
      </c>
      <c r="AO50" s="82">
        <f t="shared" si="18"/>
        <v>0</v>
      </c>
      <c r="AP50" s="74">
        <f t="shared" si="47"/>
        <v>0</v>
      </c>
      <c r="AQ50" s="82">
        <f t="shared" si="19"/>
        <v>0</v>
      </c>
      <c r="AR50" s="83">
        <f t="shared" si="20"/>
        <v>0</v>
      </c>
      <c r="AS50" s="74">
        <f t="shared" si="48"/>
        <v>0</v>
      </c>
      <c r="AT50" s="82">
        <f t="shared" si="21"/>
        <v>0</v>
      </c>
      <c r="AU50" s="83">
        <f t="shared" si="22"/>
        <v>0</v>
      </c>
      <c r="AV50" s="74">
        <f t="shared" si="23"/>
        <v>0</v>
      </c>
      <c r="AW50" s="82">
        <f t="shared" si="24"/>
        <v>0</v>
      </c>
      <c r="AX50" s="83">
        <f t="shared" si="25"/>
        <v>0</v>
      </c>
      <c r="AY50" s="63"/>
      <c r="AZ50" s="84"/>
      <c r="BA50" s="85"/>
      <c r="BB50" s="95"/>
      <c r="BC50" s="86"/>
      <c r="BD50" s="86"/>
      <c r="BE50" s="96"/>
      <c r="BF50" s="69"/>
      <c r="BG50" s="114"/>
      <c r="BH50" s="63">
        <v>1</v>
      </c>
      <c r="BI50" s="68">
        <v>0</v>
      </c>
      <c r="BJ50" s="71"/>
      <c r="BK50" s="87"/>
      <c r="BL50" s="64" t="str">
        <f t="shared" ca="1" si="26"/>
        <v/>
      </c>
      <c r="BM50" s="65"/>
      <c r="BN50" s="66"/>
      <c r="BO50" s="67" t="str">
        <f t="shared" ca="1" si="27"/>
        <v/>
      </c>
      <c r="BP50" s="65"/>
      <c r="BQ50" s="66"/>
      <c r="BR50" s="67" t="str">
        <f t="shared" ca="1" si="28"/>
        <v/>
      </c>
      <c r="BS50" s="65"/>
      <c r="BT50" s="66"/>
      <c r="BU50" s="67" t="str">
        <f t="shared" ca="1" si="29"/>
        <v/>
      </c>
      <c r="BV50" s="65"/>
      <c r="BW50" s="66"/>
      <c r="BX50" s="67" t="str">
        <f t="shared" ca="1" si="30"/>
        <v/>
      </c>
      <c r="BY50" s="65"/>
      <c r="BZ50" s="66"/>
      <c r="CA50" s="67" t="str">
        <f t="shared" ca="1" si="31"/>
        <v/>
      </c>
      <c r="CB50" s="65"/>
      <c r="CC50" s="66"/>
      <c r="CD50" s="67" t="str">
        <f t="shared" ca="1" si="32"/>
        <v/>
      </c>
      <c r="CE50" s="65"/>
      <c r="CF50" s="66"/>
      <c r="CG50" s="67" t="str">
        <f t="shared" ca="1" si="33"/>
        <v/>
      </c>
      <c r="CH50" s="65"/>
      <c r="CI50" s="66"/>
      <c r="CJ50" s="67" t="str">
        <f t="shared" ca="1" si="34"/>
        <v/>
      </c>
      <c r="CK50" s="57"/>
      <c r="CL50" s="59"/>
      <c r="CM50" s="59"/>
      <c r="CN50" s="59"/>
      <c r="CO50" s="59"/>
      <c r="CP50" s="59"/>
      <c r="CQ50" s="59"/>
      <c r="CR50" s="57"/>
      <c r="CS50" s="58"/>
      <c r="CT50" s="90" t="str">
        <f t="shared" si="35"/>
        <v/>
      </c>
      <c r="CU50" s="59"/>
      <c r="CV50" s="60"/>
      <c r="CW50" s="59"/>
      <c r="CX50" s="59"/>
      <c r="CY50" s="59" t="str">
        <f t="shared" si="36"/>
        <v/>
      </c>
      <c r="CZ50" s="59"/>
      <c r="DA50" s="59"/>
      <c r="DB50" s="61"/>
      <c r="DC50" s="59"/>
      <c r="DD50" s="59"/>
      <c r="DE50" s="61"/>
      <c r="DF50" s="61"/>
      <c r="DG50" s="59"/>
      <c r="DH50" s="61"/>
      <c r="DI50" s="61"/>
      <c r="DJ50" s="59"/>
      <c r="DK50" s="59"/>
      <c r="DL50" s="62"/>
      <c r="DM50" s="56">
        <f t="shared" si="37"/>
        <v>0</v>
      </c>
      <c r="DN50" s="88" t="str">
        <f t="shared" si="38"/>
        <v/>
      </c>
      <c r="DO50" s="119" t="str">
        <f t="shared" si="39"/>
        <v/>
      </c>
      <c r="DP50" s="119" t="str">
        <f t="shared" si="40"/>
        <v/>
      </c>
      <c r="DQ50" s="122" t="str">
        <f t="shared" si="41"/>
        <v/>
      </c>
      <c r="DR50" s="122" t="str">
        <f t="shared" si="49"/>
        <v/>
      </c>
    </row>
    <row r="51" spans="1:122" x14ac:dyDescent="0.25">
      <c r="A51" s="184" t="str">
        <f t="shared" si="45"/>
        <v xml:space="preserve">  -  - </v>
      </c>
      <c r="B51" s="98"/>
      <c r="C51" s="97"/>
      <c r="D51" s="93"/>
      <c r="E51" s="71"/>
      <c r="F51" s="73"/>
      <c r="G51" s="103"/>
      <c r="H51" s="71"/>
      <c r="I51" s="105" t="str">
        <f t="shared" si="0"/>
        <v/>
      </c>
      <c r="J51" s="104"/>
      <c r="K51" s="63"/>
      <c r="L51" s="72"/>
      <c r="M51" s="74"/>
      <c r="N51" s="75"/>
      <c r="O51" s="75"/>
      <c r="P51" s="121"/>
      <c r="Q51" s="76" t="str">
        <f t="shared" si="1"/>
        <v/>
      </c>
      <c r="R51" s="77">
        <f t="shared" si="2"/>
        <v>0</v>
      </c>
      <c r="S51" s="63"/>
      <c r="T51" s="78">
        <f t="shared" si="46"/>
        <v>0</v>
      </c>
      <c r="U51" s="79">
        <f>IF(M51=0,0,IF(G51="Annulation","",IF(assurance="ALPTIS",M51*12*T51/100*#REF!,IF(assurance="APRIL",M51*12*T51/100*#REF!,IF(assurance="ASAF",M51*12*T51/100*#REF!,IF(assurance="NEOLIANE",(#REF!+M51*12*#REF!)*T51/100,IF(assurance="NEOLIANE Prev",(#REF!+M51*12*#REF!)*T51/100,IF(assurance="SWISSLIFE",M51*12*T51/100*#REF!,IF(assurance="AVIVA",M51*12*T51/100*#REF!,IF(assurance="CIPRES",M51*12*T51/100*#REF!,IF(assurance="CEGEMA",M51*12*T51/100*#REF!,IF(assurance=0,0))))))))))))</f>
        <v>0</v>
      </c>
      <c r="V51" s="91" t="str">
        <f t="shared" si="4"/>
        <v/>
      </c>
      <c r="W51" s="91" t="str">
        <f t="shared" si="5"/>
        <v/>
      </c>
      <c r="X51" s="92">
        <f t="shared" si="6"/>
        <v>0</v>
      </c>
      <c r="Y51" s="108">
        <f t="shared" si="7"/>
        <v>0</v>
      </c>
      <c r="Z51" s="106"/>
      <c r="AA51" s="105" t="str">
        <f t="shared" si="8"/>
        <v/>
      </c>
      <c r="AB51" s="63" t="s">
        <v>12</v>
      </c>
      <c r="AC51" s="72"/>
      <c r="AD51" s="101"/>
      <c r="AE51" s="80" t="str">
        <f t="shared" si="44"/>
        <v/>
      </c>
      <c r="AF51" s="72"/>
      <c r="AG51" s="70" t="str">
        <f t="shared" si="10"/>
        <v/>
      </c>
      <c r="AH51" s="81" t="str">
        <f t="shared" ca="1" si="11"/>
        <v/>
      </c>
      <c r="AI51" s="111" t="str">
        <f t="shared" ca="1" si="12"/>
        <v/>
      </c>
      <c r="AJ51" s="89" t="str">
        <f t="shared" si="13"/>
        <v/>
      </c>
      <c r="AK51" s="89" t="str">
        <f t="shared" si="14"/>
        <v/>
      </c>
      <c r="AL51" s="81" t="str">
        <f t="shared" si="15"/>
        <v/>
      </c>
      <c r="AM51" s="74">
        <f t="shared" si="16"/>
        <v>0</v>
      </c>
      <c r="AN51" s="74">
        <f t="shared" si="17"/>
        <v>0</v>
      </c>
      <c r="AO51" s="82">
        <f t="shared" si="18"/>
        <v>0</v>
      </c>
      <c r="AP51" s="74">
        <f t="shared" si="47"/>
        <v>0</v>
      </c>
      <c r="AQ51" s="82">
        <f t="shared" si="19"/>
        <v>0</v>
      </c>
      <c r="AR51" s="83">
        <f t="shared" si="20"/>
        <v>0</v>
      </c>
      <c r="AS51" s="74">
        <f t="shared" si="48"/>
        <v>0</v>
      </c>
      <c r="AT51" s="82">
        <f t="shared" si="21"/>
        <v>0</v>
      </c>
      <c r="AU51" s="83">
        <f t="shared" si="22"/>
        <v>0</v>
      </c>
      <c r="AV51" s="74">
        <f t="shared" si="23"/>
        <v>0</v>
      </c>
      <c r="AW51" s="82">
        <f t="shared" si="24"/>
        <v>0</v>
      </c>
      <c r="AX51" s="83">
        <f t="shared" si="25"/>
        <v>0</v>
      </c>
      <c r="AY51" s="63"/>
      <c r="AZ51" s="84"/>
      <c r="BA51" s="85"/>
      <c r="BB51" s="95"/>
      <c r="BC51" s="86"/>
      <c r="BD51" s="86"/>
      <c r="BE51" s="96"/>
      <c r="BF51" s="69"/>
      <c r="BG51" s="114"/>
      <c r="BH51" s="63">
        <v>1</v>
      </c>
      <c r="BI51" s="68">
        <v>0</v>
      </c>
      <c r="BJ51" s="71"/>
      <c r="BK51" s="87"/>
      <c r="BL51" s="64" t="str">
        <f t="shared" ca="1" si="26"/>
        <v/>
      </c>
      <c r="BM51" s="65"/>
      <c r="BN51" s="66"/>
      <c r="BO51" s="67" t="str">
        <f t="shared" ca="1" si="27"/>
        <v/>
      </c>
      <c r="BP51" s="65"/>
      <c r="BQ51" s="66"/>
      <c r="BR51" s="67" t="str">
        <f t="shared" ca="1" si="28"/>
        <v/>
      </c>
      <c r="BS51" s="65"/>
      <c r="BT51" s="66"/>
      <c r="BU51" s="67" t="str">
        <f t="shared" ca="1" si="29"/>
        <v/>
      </c>
      <c r="BV51" s="65"/>
      <c r="BW51" s="66"/>
      <c r="BX51" s="67" t="str">
        <f t="shared" ca="1" si="30"/>
        <v/>
      </c>
      <c r="BY51" s="65"/>
      <c r="BZ51" s="66"/>
      <c r="CA51" s="67" t="str">
        <f t="shared" ca="1" si="31"/>
        <v/>
      </c>
      <c r="CB51" s="65"/>
      <c r="CC51" s="66"/>
      <c r="CD51" s="67" t="str">
        <f t="shared" ca="1" si="32"/>
        <v/>
      </c>
      <c r="CE51" s="65"/>
      <c r="CF51" s="66"/>
      <c r="CG51" s="67" t="str">
        <f t="shared" ca="1" si="33"/>
        <v/>
      </c>
      <c r="CH51" s="65"/>
      <c r="CI51" s="66"/>
      <c r="CJ51" s="67" t="str">
        <f t="shared" ca="1" si="34"/>
        <v/>
      </c>
      <c r="CK51" s="57"/>
      <c r="CL51" s="59"/>
      <c r="CM51" s="59"/>
      <c r="CN51" s="59"/>
      <c r="CO51" s="59"/>
      <c r="CP51" s="59"/>
      <c r="CQ51" s="59"/>
      <c r="CR51" s="57"/>
      <c r="CS51" s="58"/>
      <c r="CT51" s="90" t="str">
        <f t="shared" si="35"/>
        <v/>
      </c>
      <c r="CU51" s="59"/>
      <c r="CV51" s="60"/>
      <c r="CW51" s="59"/>
      <c r="CX51" s="59"/>
      <c r="CY51" s="59" t="str">
        <f t="shared" si="36"/>
        <v/>
      </c>
      <c r="CZ51" s="59"/>
      <c r="DA51" s="59"/>
      <c r="DB51" s="61"/>
      <c r="DC51" s="59"/>
      <c r="DD51" s="59"/>
      <c r="DE51" s="61"/>
      <c r="DF51" s="61"/>
      <c r="DG51" s="59"/>
      <c r="DH51" s="61"/>
      <c r="DI51" s="61"/>
      <c r="DJ51" s="59"/>
      <c r="DK51" s="59"/>
      <c r="DL51" s="62"/>
      <c r="DM51" s="56">
        <f t="shared" si="37"/>
        <v>0</v>
      </c>
      <c r="DN51" s="88" t="str">
        <f t="shared" si="38"/>
        <v/>
      </c>
      <c r="DO51" s="119" t="str">
        <f t="shared" si="39"/>
        <v/>
      </c>
      <c r="DP51" s="119" t="str">
        <f t="shared" si="40"/>
        <v/>
      </c>
      <c r="DQ51" s="122" t="str">
        <f t="shared" si="41"/>
        <v/>
      </c>
      <c r="DR51" s="122" t="str">
        <f t="shared" si="49"/>
        <v/>
      </c>
    </row>
    <row r="52" spans="1:122" x14ac:dyDescent="0.25">
      <c r="A52" s="184" t="str">
        <f t="shared" si="45"/>
        <v xml:space="preserve">  -  - </v>
      </c>
      <c r="B52" s="98"/>
      <c r="C52" s="97"/>
      <c r="D52" s="93"/>
      <c r="E52" s="71"/>
      <c r="F52" s="73"/>
      <c r="G52" s="103"/>
      <c r="H52" s="71"/>
      <c r="I52" s="105" t="str">
        <f t="shared" si="0"/>
        <v/>
      </c>
      <c r="J52" s="104"/>
      <c r="K52" s="63"/>
      <c r="L52" s="72"/>
      <c r="M52" s="74"/>
      <c r="N52" s="75"/>
      <c r="O52" s="75"/>
      <c r="P52" s="121"/>
      <c r="Q52" s="76" t="str">
        <f t="shared" si="1"/>
        <v/>
      </c>
      <c r="R52" s="77">
        <f t="shared" si="2"/>
        <v>0</v>
      </c>
      <c r="S52" s="63"/>
      <c r="T52" s="78">
        <f t="shared" si="46"/>
        <v>0</v>
      </c>
      <c r="U52" s="79">
        <f>IF(M52=0,0,IF(G52="Annulation","",IF(assurance="ALPTIS",M52*12*T52/100*#REF!,IF(assurance="APRIL",M52*12*T52/100*#REF!,IF(assurance="ASAF",M52*12*T52/100*#REF!,IF(assurance="NEOLIANE",(#REF!+M52*12*#REF!)*T52/100,IF(assurance="NEOLIANE Prev",(#REF!+M52*12*#REF!)*T52/100,IF(assurance="SWISSLIFE",M52*12*T52/100*#REF!,IF(assurance="AVIVA",M52*12*T52/100*#REF!,IF(assurance="CIPRES",M52*12*T52/100*#REF!,IF(assurance="CEGEMA",M52*12*T52/100*#REF!,IF(assurance=0,0))))))))))))</f>
        <v>0</v>
      </c>
      <c r="V52" s="91" t="str">
        <f t="shared" si="4"/>
        <v/>
      </c>
      <c r="W52" s="91" t="str">
        <f t="shared" si="5"/>
        <v/>
      </c>
      <c r="X52" s="92">
        <f t="shared" si="6"/>
        <v>0</v>
      </c>
      <c r="Y52" s="108">
        <f t="shared" si="7"/>
        <v>0</v>
      </c>
      <c r="Z52" s="106"/>
      <c r="AA52" s="105" t="str">
        <f t="shared" si="8"/>
        <v/>
      </c>
      <c r="AB52" s="63" t="s">
        <v>12</v>
      </c>
      <c r="AC52" s="72"/>
      <c r="AD52" s="101"/>
      <c r="AE52" s="80" t="str">
        <f t="shared" si="44"/>
        <v/>
      </c>
      <c r="AF52" s="72"/>
      <c r="AG52" s="70" t="str">
        <f t="shared" si="10"/>
        <v/>
      </c>
      <c r="AH52" s="81" t="str">
        <f t="shared" ca="1" si="11"/>
        <v/>
      </c>
      <c r="AI52" s="111" t="str">
        <f t="shared" ca="1" si="12"/>
        <v/>
      </c>
      <c r="AJ52" s="89" t="str">
        <f t="shared" si="13"/>
        <v/>
      </c>
      <c r="AK52" s="89" t="str">
        <f t="shared" si="14"/>
        <v/>
      </c>
      <c r="AL52" s="81" t="str">
        <f t="shared" si="15"/>
        <v/>
      </c>
      <c r="AM52" s="74">
        <f t="shared" si="16"/>
        <v>0</v>
      </c>
      <c r="AN52" s="74">
        <f t="shared" si="17"/>
        <v>0</v>
      </c>
      <c r="AO52" s="82">
        <f t="shared" si="18"/>
        <v>0</v>
      </c>
      <c r="AP52" s="74">
        <f t="shared" si="47"/>
        <v>0</v>
      </c>
      <c r="AQ52" s="82">
        <f t="shared" si="19"/>
        <v>0</v>
      </c>
      <c r="AR52" s="83">
        <f t="shared" si="20"/>
        <v>0</v>
      </c>
      <c r="AS52" s="74">
        <f t="shared" si="48"/>
        <v>0</v>
      </c>
      <c r="AT52" s="82">
        <f t="shared" si="21"/>
        <v>0</v>
      </c>
      <c r="AU52" s="83">
        <f t="shared" si="22"/>
        <v>0</v>
      </c>
      <c r="AV52" s="74">
        <f t="shared" si="23"/>
        <v>0</v>
      </c>
      <c r="AW52" s="82">
        <f t="shared" si="24"/>
        <v>0</v>
      </c>
      <c r="AX52" s="83">
        <f t="shared" si="25"/>
        <v>0</v>
      </c>
      <c r="AY52" s="63"/>
      <c r="AZ52" s="84"/>
      <c r="BA52" s="85"/>
      <c r="BB52" s="95"/>
      <c r="BC52" s="86"/>
      <c r="BD52" s="86"/>
      <c r="BE52" s="96"/>
      <c r="BF52" s="69"/>
      <c r="BG52" s="114"/>
      <c r="BH52" s="63">
        <v>1</v>
      </c>
      <c r="BI52" s="68">
        <v>0</v>
      </c>
      <c r="BJ52" s="71"/>
      <c r="BK52" s="87"/>
      <c r="BL52" s="64" t="str">
        <f t="shared" ca="1" si="26"/>
        <v/>
      </c>
      <c r="BM52" s="65"/>
      <c r="BN52" s="66"/>
      <c r="BO52" s="67" t="str">
        <f t="shared" ca="1" si="27"/>
        <v/>
      </c>
      <c r="BP52" s="65"/>
      <c r="BQ52" s="66"/>
      <c r="BR52" s="67" t="str">
        <f t="shared" ca="1" si="28"/>
        <v/>
      </c>
      <c r="BS52" s="65"/>
      <c r="BT52" s="66"/>
      <c r="BU52" s="67" t="str">
        <f t="shared" ca="1" si="29"/>
        <v/>
      </c>
      <c r="BV52" s="65"/>
      <c r="BW52" s="66"/>
      <c r="BX52" s="67" t="str">
        <f t="shared" ca="1" si="30"/>
        <v/>
      </c>
      <c r="BY52" s="65"/>
      <c r="BZ52" s="66"/>
      <c r="CA52" s="67" t="str">
        <f t="shared" ca="1" si="31"/>
        <v/>
      </c>
      <c r="CB52" s="65"/>
      <c r="CC52" s="66"/>
      <c r="CD52" s="67" t="str">
        <f t="shared" ca="1" si="32"/>
        <v/>
      </c>
      <c r="CE52" s="65"/>
      <c r="CF52" s="66"/>
      <c r="CG52" s="67" t="str">
        <f t="shared" ca="1" si="33"/>
        <v/>
      </c>
      <c r="CH52" s="65"/>
      <c r="CI52" s="66"/>
      <c r="CJ52" s="67" t="str">
        <f t="shared" ca="1" si="34"/>
        <v/>
      </c>
      <c r="CK52" s="57"/>
      <c r="CL52" s="59"/>
      <c r="CM52" s="59"/>
      <c r="CN52" s="59"/>
      <c r="CO52" s="59"/>
      <c r="CP52" s="59"/>
      <c r="CQ52" s="59"/>
      <c r="CR52" s="57"/>
      <c r="CS52" s="58"/>
      <c r="CT52" s="90" t="str">
        <f t="shared" si="35"/>
        <v/>
      </c>
      <c r="CU52" s="59"/>
      <c r="CV52" s="60"/>
      <c r="CW52" s="59"/>
      <c r="CX52" s="59"/>
      <c r="CY52" s="59" t="str">
        <f t="shared" si="36"/>
        <v/>
      </c>
      <c r="CZ52" s="59"/>
      <c r="DA52" s="59"/>
      <c r="DB52" s="61"/>
      <c r="DC52" s="59"/>
      <c r="DD52" s="59"/>
      <c r="DE52" s="61"/>
      <c r="DF52" s="61"/>
      <c r="DG52" s="59"/>
      <c r="DH52" s="61"/>
      <c r="DI52" s="61"/>
      <c r="DJ52" s="59"/>
      <c r="DK52" s="59"/>
      <c r="DL52" s="62"/>
      <c r="DM52" s="56">
        <f t="shared" si="37"/>
        <v>0</v>
      </c>
      <c r="DN52" s="88" t="str">
        <f t="shared" si="38"/>
        <v/>
      </c>
      <c r="DO52" s="119" t="str">
        <f t="shared" si="39"/>
        <v/>
      </c>
      <c r="DP52" s="119" t="str">
        <f t="shared" si="40"/>
        <v/>
      </c>
      <c r="DQ52" s="122" t="str">
        <f t="shared" si="41"/>
        <v/>
      </c>
      <c r="DR52" s="122" t="str">
        <f t="shared" si="49"/>
        <v/>
      </c>
    </row>
    <row r="53" spans="1:122" x14ac:dyDescent="0.25">
      <c r="A53" s="184" t="str">
        <f t="shared" si="45"/>
        <v xml:space="preserve">  -  - </v>
      </c>
      <c r="B53" s="98"/>
      <c r="C53" s="97"/>
      <c r="D53" s="93"/>
      <c r="E53" s="71"/>
      <c r="F53" s="73"/>
      <c r="G53" s="103"/>
      <c r="H53" s="71"/>
      <c r="I53" s="105" t="str">
        <f t="shared" si="0"/>
        <v/>
      </c>
      <c r="J53" s="104"/>
      <c r="K53" s="63"/>
      <c r="L53" s="72"/>
      <c r="M53" s="74"/>
      <c r="N53" s="75"/>
      <c r="O53" s="75"/>
      <c r="P53" s="121"/>
      <c r="Q53" s="76" t="str">
        <f t="shared" si="1"/>
        <v/>
      </c>
      <c r="R53" s="77">
        <f t="shared" si="2"/>
        <v>0</v>
      </c>
      <c r="S53" s="63"/>
      <c r="T53" s="78">
        <f t="shared" si="46"/>
        <v>0</v>
      </c>
      <c r="U53" s="79">
        <f>IF(M53=0,0,IF(G53="Annulation","",IF(assurance="ALPTIS",M53*12*T53/100*#REF!,IF(assurance="APRIL",M53*12*T53/100*#REF!,IF(assurance="ASAF",M53*12*T53/100*#REF!,IF(assurance="NEOLIANE",(#REF!+M53*12*#REF!)*T53/100,IF(assurance="NEOLIANE Prev",(#REF!+M53*12*#REF!)*T53/100,IF(assurance="SWISSLIFE",M53*12*T53/100*#REF!,IF(assurance="AVIVA",M53*12*T53/100*#REF!,IF(assurance="CIPRES",M53*12*T53/100*#REF!,IF(assurance="CEGEMA",M53*12*T53/100*#REF!,IF(assurance=0,0))))))))))))</f>
        <v>0</v>
      </c>
      <c r="V53" s="91" t="str">
        <f t="shared" si="4"/>
        <v/>
      </c>
      <c r="W53" s="91" t="str">
        <f t="shared" si="5"/>
        <v/>
      </c>
      <c r="X53" s="92">
        <f t="shared" si="6"/>
        <v>0</v>
      </c>
      <c r="Y53" s="108">
        <f t="shared" si="7"/>
        <v>0</v>
      </c>
      <c r="Z53" s="106"/>
      <c r="AA53" s="105" t="str">
        <f t="shared" si="8"/>
        <v/>
      </c>
      <c r="AB53" s="63" t="s">
        <v>12</v>
      </c>
      <c r="AC53" s="72"/>
      <c r="AD53" s="101"/>
      <c r="AE53" s="80" t="str">
        <f t="shared" si="44"/>
        <v/>
      </c>
      <c r="AF53" s="72"/>
      <c r="AG53" s="70" t="str">
        <f t="shared" si="10"/>
        <v/>
      </c>
      <c r="AH53" s="81" t="str">
        <f t="shared" ca="1" si="11"/>
        <v/>
      </c>
      <c r="AI53" s="111" t="str">
        <f t="shared" ca="1" si="12"/>
        <v/>
      </c>
      <c r="AJ53" s="89" t="str">
        <f t="shared" si="13"/>
        <v/>
      </c>
      <c r="AK53" s="89" t="str">
        <f t="shared" si="14"/>
        <v/>
      </c>
      <c r="AL53" s="81" t="str">
        <f t="shared" si="15"/>
        <v/>
      </c>
      <c r="AM53" s="74">
        <f t="shared" si="16"/>
        <v>0</v>
      </c>
      <c r="AN53" s="74">
        <f t="shared" si="17"/>
        <v>0</v>
      </c>
      <c r="AO53" s="82">
        <f t="shared" si="18"/>
        <v>0</v>
      </c>
      <c r="AP53" s="74">
        <f t="shared" si="47"/>
        <v>0</v>
      </c>
      <c r="AQ53" s="82">
        <f t="shared" si="19"/>
        <v>0</v>
      </c>
      <c r="AR53" s="83">
        <f t="shared" si="20"/>
        <v>0</v>
      </c>
      <c r="AS53" s="74">
        <f t="shared" si="48"/>
        <v>0</v>
      </c>
      <c r="AT53" s="82">
        <f t="shared" si="21"/>
        <v>0</v>
      </c>
      <c r="AU53" s="83">
        <f t="shared" si="22"/>
        <v>0</v>
      </c>
      <c r="AV53" s="74">
        <f t="shared" si="23"/>
        <v>0</v>
      </c>
      <c r="AW53" s="82">
        <f t="shared" si="24"/>
        <v>0</v>
      </c>
      <c r="AX53" s="83">
        <f t="shared" si="25"/>
        <v>0</v>
      </c>
      <c r="AY53" s="63"/>
      <c r="AZ53" s="84"/>
      <c r="BA53" s="85"/>
      <c r="BB53" s="95"/>
      <c r="BC53" s="86"/>
      <c r="BD53" s="86"/>
      <c r="BE53" s="96"/>
      <c r="BF53" s="69"/>
      <c r="BG53" s="114"/>
      <c r="BH53" s="63">
        <v>1</v>
      </c>
      <c r="BI53" s="68">
        <v>0</v>
      </c>
      <c r="BJ53" s="71"/>
      <c r="BK53" s="87"/>
      <c r="BL53" s="64" t="str">
        <f t="shared" ca="1" si="26"/>
        <v/>
      </c>
      <c r="BM53" s="65"/>
      <c r="BN53" s="66"/>
      <c r="BO53" s="67" t="str">
        <f t="shared" ca="1" si="27"/>
        <v/>
      </c>
      <c r="BP53" s="65"/>
      <c r="BQ53" s="66"/>
      <c r="BR53" s="67" t="str">
        <f t="shared" ca="1" si="28"/>
        <v/>
      </c>
      <c r="BS53" s="65"/>
      <c r="BT53" s="66"/>
      <c r="BU53" s="67" t="str">
        <f t="shared" ca="1" si="29"/>
        <v/>
      </c>
      <c r="BV53" s="65"/>
      <c r="BW53" s="66"/>
      <c r="BX53" s="67" t="str">
        <f t="shared" ca="1" si="30"/>
        <v/>
      </c>
      <c r="BY53" s="65"/>
      <c r="BZ53" s="66"/>
      <c r="CA53" s="67" t="str">
        <f t="shared" ca="1" si="31"/>
        <v/>
      </c>
      <c r="CB53" s="65"/>
      <c r="CC53" s="66"/>
      <c r="CD53" s="67" t="str">
        <f t="shared" ca="1" si="32"/>
        <v/>
      </c>
      <c r="CE53" s="65"/>
      <c r="CF53" s="66"/>
      <c r="CG53" s="67" t="str">
        <f t="shared" ca="1" si="33"/>
        <v/>
      </c>
      <c r="CH53" s="65"/>
      <c r="CI53" s="66"/>
      <c r="CJ53" s="67" t="str">
        <f t="shared" ca="1" si="34"/>
        <v/>
      </c>
      <c r="CK53" s="57"/>
      <c r="CL53" s="59"/>
      <c r="CM53" s="59"/>
      <c r="CN53" s="59"/>
      <c r="CO53" s="59"/>
      <c r="CP53" s="59"/>
      <c r="CQ53" s="59"/>
      <c r="CR53" s="57"/>
      <c r="CS53" s="58"/>
      <c r="CT53" s="90" t="str">
        <f t="shared" si="35"/>
        <v/>
      </c>
      <c r="CU53" s="59"/>
      <c r="CV53" s="60"/>
      <c r="CW53" s="59"/>
      <c r="CX53" s="59"/>
      <c r="CY53" s="59" t="str">
        <f t="shared" si="36"/>
        <v/>
      </c>
      <c r="CZ53" s="59"/>
      <c r="DA53" s="59"/>
      <c r="DB53" s="61"/>
      <c r="DC53" s="59"/>
      <c r="DD53" s="59"/>
      <c r="DE53" s="61"/>
      <c r="DF53" s="61"/>
      <c r="DG53" s="59"/>
      <c r="DH53" s="61"/>
      <c r="DI53" s="61"/>
      <c r="DJ53" s="59"/>
      <c r="DK53" s="59"/>
      <c r="DL53" s="62"/>
      <c r="DM53" s="56">
        <f t="shared" si="37"/>
        <v>0</v>
      </c>
      <c r="DN53" s="88" t="str">
        <f t="shared" si="38"/>
        <v/>
      </c>
      <c r="DO53" s="119" t="str">
        <f t="shared" si="39"/>
        <v/>
      </c>
      <c r="DP53" s="119" t="str">
        <f t="shared" si="40"/>
        <v/>
      </c>
      <c r="DQ53" s="122" t="str">
        <f t="shared" si="41"/>
        <v/>
      </c>
      <c r="DR53" s="122" t="str">
        <f t="shared" si="49"/>
        <v/>
      </c>
    </row>
    <row r="54" spans="1:122" x14ac:dyDescent="0.25">
      <c r="A54" s="184" t="str">
        <f t="shared" si="45"/>
        <v xml:space="preserve">  -  - </v>
      </c>
      <c r="B54" s="98"/>
      <c r="C54" s="97"/>
      <c r="D54" s="93"/>
      <c r="E54" s="71"/>
      <c r="F54" s="73"/>
      <c r="G54" s="103"/>
      <c r="H54" s="71"/>
      <c r="I54" s="105" t="str">
        <f t="shared" si="0"/>
        <v/>
      </c>
      <c r="J54" s="104"/>
      <c r="K54" s="63"/>
      <c r="L54" s="72"/>
      <c r="M54" s="74"/>
      <c r="N54" s="75"/>
      <c r="O54" s="75"/>
      <c r="P54" s="121"/>
      <c r="Q54" s="76" t="str">
        <f t="shared" si="1"/>
        <v/>
      </c>
      <c r="R54" s="77">
        <f t="shared" si="2"/>
        <v>0</v>
      </c>
      <c r="S54" s="63"/>
      <c r="T54" s="78">
        <f t="shared" si="46"/>
        <v>0</v>
      </c>
      <c r="U54" s="79">
        <f>IF(M54=0,0,IF(G54="Annulation","",IF(assurance="ALPTIS",M54*12*T54/100*#REF!,IF(assurance="APRIL",M54*12*T54/100*#REF!,IF(assurance="ASAF",M54*12*T54/100*#REF!,IF(assurance="NEOLIANE",(#REF!+M54*12*#REF!)*T54/100,IF(assurance="NEOLIANE Prev",(#REF!+M54*12*#REF!)*T54/100,IF(assurance="SWISSLIFE",M54*12*T54/100*#REF!,IF(assurance="AVIVA",M54*12*T54/100*#REF!,IF(assurance="CIPRES",M54*12*T54/100*#REF!,IF(assurance="CEGEMA",M54*12*T54/100*#REF!,IF(assurance=0,0))))))))))))</f>
        <v>0</v>
      </c>
      <c r="V54" s="91" t="str">
        <f t="shared" si="4"/>
        <v/>
      </c>
      <c r="W54" s="91" t="str">
        <f t="shared" si="5"/>
        <v/>
      </c>
      <c r="X54" s="92">
        <f t="shared" si="6"/>
        <v>0</v>
      </c>
      <c r="Y54" s="108">
        <f t="shared" si="7"/>
        <v>0</v>
      </c>
      <c r="Z54" s="106"/>
      <c r="AA54" s="105" t="str">
        <f t="shared" si="8"/>
        <v/>
      </c>
      <c r="AB54" s="63" t="s">
        <v>12</v>
      </c>
      <c r="AC54" s="72"/>
      <c r="AD54" s="101"/>
      <c r="AE54" s="80" t="str">
        <f t="shared" si="44"/>
        <v/>
      </c>
      <c r="AF54" s="72"/>
      <c r="AG54" s="70" t="str">
        <f t="shared" si="10"/>
        <v/>
      </c>
      <c r="AH54" s="81" t="str">
        <f t="shared" ca="1" si="11"/>
        <v/>
      </c>
      <c r="AI54" s="111" t="str">
        <f t="shared" ca="1" si="12"/>
        <v/>
      </c>
      <c r="AJ54" s="89" t="str">
        <f t="shared" si="13"/>
        <v/>
      </c>
      <c r="AK54" s="89" t="str">
        <f t="shared" si="14"/>
        <v/>
      </c>
      <c r="AL54" s="81" t="str">
        <f t="shared" si="15"/>
        <v/>
      </c>
      <c r="AM54" s="74">
        <f t="shared" si="16"/>
        <v>0</v>
      </c>
      <c r="AN54" s="74">
        <f t="shared" si="17"/>
        <v>0</v>
      </c>
      <c r="AO54" s="82">
        <f t="shared" si="18"/>
        <v>0</v>
      </c>
      <c r="AP54" s="74">
        <f t="shared" si="47"/>
        <v>0</v>
      </c>
      <c r="AQ54" s="82">
        <f t="shared" si="19"/>
        <v>0</v>
      </c>
      <c r="AR54" s="83">
        <f t="shared" si="20"/>
        <v>0</v>
      </c>
      <c r="AS54" s="74">
        <f t="shared" si="48"/>
        <v>0</v>
      </c>
      <c r="AT54" s="82">
        <f t="shared" si="21"/>
        <v>0</v>
      </c>
      <c r="AU54" s="83">
        <f t="shared" si="22"/>
        <v>0</v>
      </c>
      <c r="AV54" s="74">
        <f t="shared" si="23"/>
        <v>0</v>
      </c>
      <c r="AW54" s="82">
        <f t="shared" si="24"/>
        <v>0</v>
      </c>
      <c r="AX54" s="83">
        <f t="shared" si="25"/>
        <v>0</v>
      </c>
      <c r="AY54" s="63"/>
      <c r="AZ54" s="84"/>
      <c r="BA54" s="85"/>
      <c r="BB54" s="95"/>
      <c r="BC54" s="86"/>
      <c r="BD54" s="86"/>
      <c r="BE54" s="96"/>
      <c r="BF54" s="69"/>
      <c r="BG54" s="114"/>
      <c r="BH54" s="63">
        <v>1</v>
      </c>
      <c r="BI54" s="68">
        <v>0</v>
      </c>
      <c r="BJ54" s="71"/>
      <c r="BK54" s="87"/>
      <c r="BL54" s="64" t="str">
        <f t="shared" ca="1" si="26"/>
        <v/>
      </c>
      <c r="BM54" s="65"/>
      <c r="BN54" s="66"/>
      <c r="BO54" s="67" t="str">
        <f t="shared" ca="1" si="27"/>
        <v/>
      </c>
      <c r="BP54" s="65"/>
      <c r="BQ54" s="66"/>
      <c r="BR54" s="67" t="str">
        <f t="shared" ca="1" si="28"/>
        <v/>
      </c>
      <c r="BS54" s="65"/>
      <c r="BT54" s="66"/>
      <c r="BU54" s="67" t="str">
        <f t="shared" ca="1" si="29"/>
        <v/>
      </c>
      <c r="BV54" s="65"/>
      <c r="BW54" s="66"/>
      <c r="BX54" s="67" t="str">
        <f t="shared" ca="1" si="30"/>
        <v/>
      </c>
      <c r="BY54" s="65"/>
      <c r="BZ54" s="66"/>
      <c r="CA54" s="67" t="str">
        <f t="shared" ca="1" si="31"/>
        <v/>
      </c>
      <c r="CB54" s="65"/>
      <c r="CC54" s="66"/>
      <c r="CD54" s="67" t="str">
        <f t="shared" ca="1" si="32"/>
        <v/>
      </c>
      <c r="CE54" s="65"/>
      <c r="CF54" s="66"/>
      <c r="CG54" s="67" t="str">
        <f t="shared" ca="1" si="33"/>
        <v/>
      </c>
      <c r="CH54" s="65"/>
      <c r="CI54" s="66"/>
      <c r="CJ54" s="67" t="str">
        <f t="shared" ca="1" si="34"/>
        <v/>
      </c>
      <c r="CK54" s="57"/>
      <c r="CL54" s="59"/>
      <c r="CM54" s="59"/>
      <c r="CN54" s="59"/>
      <c r="CO54" s="59"/>
      <c r="CP54" s="59"/>
      <c r="CQ54" s="59"/>
      <c r="CR54" s="57"/>
      <c r="CS54" s="58"/>
      <c r="CT54" s="90" t="str">
        <f t="shared" si="35"/>
        <v/>
      </c>
      <c r="CU54" s="59"/>
      <c r="CV54" s="60"/>
      <c r="CW54" s="59"/>
      <c r="CX54" s="59"/>
      <c r="CY54" s="59" t="str">
        <f t="shared" si="36"/>
        <v/>
      </c>
      <c r="CZ54" s="59"/>
      <c r="DA54" s="59"/>
      <c r="DB54" s="61"/>
      <c r="DC54" s="59"/>
      <c r="DD54" s="59"/>
      <c r="DE54" s="61"/>
      <c r="DF54" s="61"/>
      <c r="DG54" s="59"/>
      <c r="DH54" s="61"/>
      <c r="DI54" s="61"/>
      <c r="DJ54" s="59"/>
      <c r="DK54" s="59"/>
      <c r="DL54" s="62"/>
      <c r="DM54" s="56">
        <f t="shared" si="37"/>
        <v>0</v>
      </c>
      <c r="DN54" s="88" t="str">
        <f t="shared" si="38"/>
        <v/>
      </c>
      <c r="DO54" s="119" t="str">
        <f t="shared" si="39"/>
        <v/>
      </c>
      <c r="DP54" s="119" t="str">
        <f t="shared" si="40"/>
        <v/>
      </c>
      <c r="DQ54" s="122" t="str">
        <f t="shared" si="41"/>
        <v/>
      </c>
      <c r="DR54" s="122" t="str">
        <f t="shared" si="49"/>
        <v/>
      </c>
    </row>
    <row r="55" spans="1:122" x14ac:dyDescent="0.25">
      <c r="A55" s="184" t="str">
        <f t="shared" si="45"/>
        <v xml:space="preserve">  -  - </v>
      </c>
      <c r="B55" s="98"/>
      <c r="C55" s="97"/>
      <c r="D55" s="93"/>
      <c r="E55" s="71"/>
      <c r="F55" s="73"/>
      <c r="G55" s="103"/>
      <c r="H55" s="71"/>
      <c r="I55" s="105" t="str">
        <f t="shared" si="0"/>
        <v/>
      </c>
      <c r="J55" s="104"/>
      <c r="K55" s="63"/>
      <c r="L55" s="72"/>
      <c r="M55" s="74"/>
      <c r="N55" s="75"/>
      <c r="O55" s="75"/>
      <c r="P55" s="121"/>
      <c r="Q55" s="76" t="str">
        <f t="shared" si="1"/>
        <v/>
      </c>
      <c r="R55" s="77">
        <f t="shared" si="2"/>
        <v>0</v>
      </c>
      <c r="S55" s="63"/>
      <c r="T55" s="78">
        <f t="shared" si="46"/>
        <v>0</v>
      </c>
      <c r="U55" s="79">
        <f>IF(M55=0,0,IF(G55="Annulation","",IF(assurance="ALPTIS",M55*12*T55/100*#REF!,IF(assurance="APRIL",M55*12*T55/100*#REF!,IF(assurance="ASAF",M55*12*T55/100*#REF!,IF(assurance="NEOLIANE",(#REF!+M55*12*#REF!)*T55/100,IF(assurance="NEOLIANE Prev",(#REF!+M55*12*#REF!)*T55/100,IF(assurance="SWISSLIFE",M55*12*T55/100*#REF!,IF(assurance="AVIVA",M55*12*T55/100*#REF!,IF(assurance="CIPRES",M55*12*T55/100*#REF!,IF(assurance="CEGEMA",M55*12*T55/100*#REF!,IF(assurance=0,0))))))))))))</f>
        <v>0</v>
      </c>
      <c r="V55" s="91" t="str">
        <f t="shared" si="4"/>
        <v/>
      </c>
      <c r="W55" s="91" t="str">
        <f t="shared" si="5"/>
        <v/>
      </c>
      <c r="X55" s="92">
        <f t="shared" si="6"/>
        <v>0</v>
      </c>
      <c r="Y55" s="108">
        <f t="shared" si="7"/>
        <v>0</v>
      </c>
      <c r="Z55" s="106"/>
      <c r="AA55" s="105" t="str">
        <f t="shared" si="8"/>
        <v/>
      </c>
      <c r="AB55" s="63" t="s">
        <v>12</v>
      </c>
      <c r="AC55" s="72"/>
      <c r="AD55" s="101"/>
      <c r="AE55" s="80" t="str">
        <f t="shared" si="44"/>
        <v/>
      </c>
      <c r="AF55" s="72"/>
      <c r="AG55" s="70" t="str">
        <f t="shared" si="10"/>
        <v/>
      </c>
      <c r="AH55" s="81" t="str">
        <f t="shared" ca="1" si="11"/>
        <v/>
      </c>
      <c r="AI55" s="111" t="str">
        <f t="shared" ca="1" si="12"/>
        <v/>
      </c>
      <c r="AJ55" s="89" t="str">
        <f t="shared" si="13"/>
        <v/>
      </c>
      <c r="AK55" s="89" t="str">
        <f t="shared" si="14"/>
        <v/>
      </c>
      <c r="AL55" s="81" t="str">
        <f t="shared" si="15"/>
        <v/>
      </c>
      <c r="AM55" s="74">
        <f t="shared" si="16"/>
        <v>0</v>
      </c>
      <c r="AN55" s="74">
        <f t="shared" si="17"/>
        <v>0</v>
      </c>
      <c r="AO55" s="82">
        <f t="shared" si="18"/>
        <v>0</v>
      </c>
      <c r="AP55" s="74">
        <f t="shared" si="47"/>
        <v>0</v>
      </c>
      <c r="AQ55" s="82">
        <f t="shared" si="19"/>
        <v>0</v>
      </c>
      <c r="AR55" s="83">
        <f t="shared" si="20"/>
        <v>0</v>
      </c>
      <c r="AS55" s="74">
        <f t="shared" si="48"/>
        <v>0</v>
      </c>
      <c r="AT55" s="82">
        <f t="shared" si="21"/>
        <v>0</v>
      </c>
      <c r="AU55" s="83">
        <f t="shared" si="22"/>
        <v>0</v>
      </c>
      <c r="AV55" s="74">
        <f t="shared" si="23"/>
        <v>0</v>
      </c>
      <c r="AW55" s="82">
        <f t="shared" si="24"/>
        <v>0</v>
      </c>
      <c r="AX55" s="83">
        <f t="shared" si="25"/>
        <v>0</v>
      </c>
      <c r="AY55" s="63"/>
      <c r="AZ55" s="84"/>
      <c r="BA55" s="85"/>
      <c r="BB55" s="95"/>
      <c r="BC55" s="86"/>
      <c r="BD55" s="86"/>
      <c r="BE55" s="96"/>
      <c r="BF55" s="69"/>
      <c r="BG55" s="114"/>
      <c r="BH55" s="63">
        <v>1</v>
      </c>
      <c r="BI55" s="68">
        <v>0</v>
      </c>
      <c r="BJ55" s="71"/>
      <c r="BK55" s="87"/>
      <c r="BL55" s="64" t="str">
        <f t="shared" ca="1" si="26"/>
        <v/>
      </c>
      <c r="BM55" s="65"/>
      <c r="BN55" s="66"/>
      <c r="BO55" s="67" t="str">
        <f t="shared" ca="1" si="27"/>
        <v/>
      </c>
      <c r="BP55" s="65"/>
      <c r="BQ55" s="66"/>
      <c r="BR55" s="67" t="str">
        <f t="shared" ca="1" si="28"/>
        <v/>
      </c>
      <c r="BS55" s="65"/>
      <c r="BT55" s="66"/>
      <c r="BU55" s="67" t="str">
        <f t="shared" ca="1" si="29"/>
        <v/>
      </c>
      <c r="BV55" s="65"/>
      <c r="BW55" s="66"/>
      <c r="BX55" s="67" t="str">
        <f t="shared" ca="1" si="30"/>
        <v/>
      </c>
      <c r="BY55" s="65"/>
      <c r="BZ55" s="66"/>
      <c r="CA55" s="67" t="str">
        <f t="shared" ca="1" si="31"/>
        <v/>
      </c>
      <c r="CB55" s="65"/>
      <c r="CC55" s="66"/>
      <c r="CD55" s="67" t="str">
        <f t="shared" ca="1" si="32"/>
        <v/>
      </c>
      <c r="CE55" s="65"/>
      <c r="CF55" s="66"/>
      <c r="CG55" s="67" t="str">
        <f t="shared" ca="1" si="33"/>
        <v/>
      </c>
      <c r="CH55" s="65"/>
      <c r="CI55" s="66"/>
      <c r="CJ55" s="67" t="str">
        <f t="shared" ca="1" si="34"/>
        <v/>
      </c>
      <c r="CK55" s="57"/>
      <c r="CL55" s="59"/>
      <c r="CM55" s="59"/>
      <c r="CN55" s="59"/>
      <c r="CO55" s="59"/>
      <c r="CP55" s="59"/>
      <c r="CQ55" s="59"/>
      <c r="CR55" s="57"/>
      <c r="CS55" s="58"/>
      <c r="CT55" s="90" t="str">
        <f t="shared" si="35"/>
        <v/>
      </c>
      <c r="CU55" s="59"/>
      <c r="CV55" s="60"/>
      <c r="CW55" s="59"/>
      <c r="CX55" s="59"/>
      <c r="CY55" s="59" t="str">
        <f t="shared" si="36"/>
        <v/>
      </c>
      <c r="CZ55" s="59"/>
      <c r="DA55" s="59"/>
      <c r="DB55" s="61"/>
      <c r="DC55" s="59"/>
      <c r="DD55" s="59"/>
      <c r="DE55" s="61"/>
      <c r="DF55" s="61"/>
      <c r="DG55" s="59"/>
      <c r="DH55" s="61"/>
      <c r="DI55" s="61"/>
      <c r="DJ55" s="59"/>
      <c r="DK55" s="59"/>
      <c r="DL55" s="62"/>
      <c r="DM55" s="56">
        <f t="shared" si="37"/>
        <v>0</v>
      </c>
      <c r="DN55" s="88" t="str">
        <f t="shared" si="38"/>
        <v/>
      </c>
      <c r="DO55" s="119" t="str">
        <f t="shared" si="39"/>
        <v/>
      </c>
      <c r="DP55" s="119" t="str">
        <f t="shared" si="40"/>
        <v/>
      </c>
      <c r="DQ55" s="122" t="str">
        <f t="shared" si="41"/>
        <v/>
      </c>
      <c r="DR55" s="122" t="str">
        <f t="shared" si="49"/>
        <v/>
      </c>
    </row>
    <row r="56" spans="1:122" x14ac:dyDescent="0.25">
      <c r="A56" s="184" t="str">
        <f t="shared" si="45"/>
        <v xml:space="preserve">  -  - </v>
      </c>
      <c r="B56" s="98"/>
      <c r="C56" s="97"/>
      <c r="D56" s="93"/>
      <c r="E56" s="71"/>
      <c r="F56" s="73"/>
      <c r="G56" s="103"/>
      <c r="H56" s="71"/>
      <c r="I56" s="105" t="str">
        <f t="shared" si="0"/>
        <v/>
      </c>
      <c r="J56" s="104"/>
      <c r="K56" s="63"/>
      <c r="L56" s="72"/>
      <c r="M56" s="74"/>
      <c r="N56" s="75"/>
      <c r="O56" s="75"/>
      <c r="P56" s="121"/>
      <c r="Q56" s="76" t="str">
        <f t="shared" si="1"/>
        <v/>
      </c>
      <c r="R56" s="77">
        <f t="shared" si="2"/>
        <v>0</v>
      </c>
      <c r="S56" s="63"/>
      <c r="T56" s="78">
        <f t="shared" si="46"/>
        <v>0</v>
      </c>
      <c r="U56" s="79">
        <f>IF(M56=0,0,IF(G56="Annulation","",IF(assurance="ALPTIS",M56*12*T56/100*#REF!,IF(assurance="APRIL",M56*12*T56/100*#REF!,IF(assurance="ASAF",M56*12*T56/100*#REF!,IF(assurance="NEOLIANE",(#REF!+M56*12*#REF!)*T56/100,IF(assurance="NEOLIANE Prev",(#REF!+M56*12*#REF!)*T56/100,IF(assurance="SWISSLIFE",M56*12*T56/100*#REF!,IF(assurance="AVIVA",M56*12*T56/100*#REF!,IF(assurance="CIPRES",M56*12*T56/100*#REF!,IF(assurance="CEGEMA",M56*12*T56/100*#REF!,IF(assurance=0,0))))))))))))</f>
        <v>0</v>
      </c>
      <c r="V56" s="91" t="str">
        <f t="shared" si="4"/>
        <v/>
      </c>
      <c r="W56" s="91" t="str">
        <f t="shared" si="5"/>
        <v/>
      </c>
      <c r="X56" s="92">
        <f t="shared" si="6"/>
        <v>0</v>
      </c>
      <c r="Y56" s="108">
        <f t="shared" si="7"/>
        <v>0</v>
      </c>
      <c r="Z56" s="106"/>
      <c r="AA56" s="105" t="str">
        <f t="shared" si="8"/>
        <v/>
      </c>
      <c r="AB56" s="63" t="s">
        <v>12</v>
      </c>
      <c r="AC56" s="72"/>
      <c r="AD56" s="101"/>
      <c r="AE56" s="80" t="str">
        <f t="shared" si="44"/>
        <v/>
      </c>
      <c r="AF56" s="72"/>
      <c r="AG56" s="70" t="str">
        <f t="shared" si="10"/>
        <v/>
      </c>
      <c r="AH56" s="81" t="str">
        <f t="shared" ca="1" si="11"/>
        <v/>
      </c>
      <c r="AI56" s="111" t="str">
        <f t="shared" ca="1" si="12"/>
        <v/>
      </c>
      <c r="AJ56" s="89" t="str">
        <f t="shared" si="13"/>
        <v/>
      </c>
      <c r="AK56" s="89" t="str">
        <f t="shared" si="14"/>
        <v/>
      </c>
      <c r="AL56" s="81" t="str">
        <f t="shared" si="15"/>
        <v/>
      </c>
      <c r="AM56" s="74">
        <f t="shared" si="16"/>
        <v>0</v>
      </c>
      <c r="AN56" s="74">
        <f t="shared" si="17"/>
        <v>0</v>
      </c>
      <c r="AO56" s="82">
        <f t="shared" si="18"/>
        <v>0</v>
      </c>
      <c r="AP56" s="74">
        <f t="shared" si="47"/>
        <v>0</v>
      </c>
      <c r="AQ56" s="82">
        <f t="shared" si="19"/>
        <v>0</v>
      </c>
      <c r="AR56" s="83">
        <f t="shared" si="20"/>
        <v>0</v>
      </c>
      <c r="AS56" s="74">
        <f t="shared" si="48"/>
        <v>0</v>
      </c>
      <c r="AT56" s="82">
        <f t="shared" si="21"/>
        <v>0</v>
      </c>
      <c r="AU56" s="83">
        <f t="shared" si="22"/>
        <v>0</v>
      </c>
      <c r="AV56" s="74">
        <f t="shared" si="23"/>
        <v>0</v>
      </c>
      <c r="AW56" s="82">
        <f t="shared" si="24"/>
        <v>0</v>
      </c>
      <c r="AX56" s="83">
        <f t="shared" si="25"/>
        <v>0</v>
      </c>
      <c r="AY56" s="63"/>
      <c r="AZ56" s="84"/>
      <c r="BA56" s="85"/>
      <c r="BB56" s="95"/>
      <c r="BC56" s="86"/>
      <c r="BD56" s="86"/>
      <c r="BE56" s="96"/>
      <c r="BF56" s="69"/>
      <c r="BG56" s="114"/>
      <c r="BH56" s="63">
        <v>1</v>
      </c>
      <c r="BI56" s="68">
        <v>0</v>
      </c>
      <c r="BJ56" s="71"/>
      <c r="BK56" s="87"/>
      <c r="BL56" s="64" t="str">
        <f t="shared" ca="1" si="26"/>
        <v/>
      </c>
      <c r="BM56" s="65"/>
      <c r="BN56" s="66"/>
      <c r="BO56" s="67" t="str">
        <f t="shared" ca="1" si="27"/>
        <v/>
      </c>
      <c r="BP56" s="65"/>
      <c r="BQ56" s="66"/>
      <c r="BR56" s="67" t="str">
        <f t="shared" ca="1" si="28"/>
        <v/>
      </c>
      <c r="BS56" s="65"/>
      <c r="BT56" s="66"/>
      <c r="BU56" s="67" t="str">
        <f t="shared" ca="1" si="29"/>
        <v/>
      </c>
      <c r="BV56" s="65"/>
      <c r="BW56" s="66"/>
      <c r="BX56" s="67" t="str">
        <f t="shared" ca="1" si="30"/>
        <v/>
      </c>
      <c r="BY56" s="65"/>
      <c r="BZ56" s="66"/>
      <c r="CA56" s="67" t="str">
        <f t="shared" ca="1" si="31"/>
        <v/>
      </c>
      <c r="CB56" s="65"/>
      <c r="CC56" s="66"/>
      <c r="CD56" s="67" t="str">
        <f t="shared" ca="1" si="32"/>
        <v/>
      </c>
      <c r="CE56" s="65"/>
      <c r="CF56" s="66"/>
      <c r="CG56" s="67" t="str">
        <f t="shared" ca="1" si="33"/>
        <v/>
      </c>
      <c r="CH56" s="65"/>
      <c r="CI56" s="66"/>
      <c r="CJ56" s="67" t="str">
        <f t="shared" ca="1" si="34"/>
        <v/>
      </c>
      <c r="CK56" s="57"/>
      <c r="CL56" s="59"/>
      <c r="CM56" s="59"/>
      <c r="CN56" s="59"/>
      <c r="CO56" s="59"/>
      <c r="CP56" s="59"/>
      <c r="CQ56" s="59"/>
      <c r="CR56" s="57"/>
      <c r="CS56" s="58"/>
      <c r="CT56" s="90" t="str">
        <f t="shared" si="35"/>
        <v/>
      </c>
      <c r="CU56" s="59"/>
      <c r="CV56" s="60"/>
      <c r="CW56" s="59"/>
      <c r="CX56" s="59"/>
      <c r="CY56" s="59" t="str">
        <f t="shared" si="36"/>
        <v/>
      </c>
      <c r="CZ56" s="59"/>
      <c r="DA56" s="59"/>
      <c r="DB56" s="61"/>
      <c r="DC56" s="59"/>
      <c r="DD56" s="59"/>
      <c r="DE56" s="61"/>
      <c r="DF56" s="61"/>
      <c r="DG56" s="59"/>
      <c r="DH56" s="61"/>
      <c r="DI56" s="61"/>
      <c r="DJ56" s="59"/>
      <c r="DK56" s="59"/>
      <c r="DL56" s="62"/>
      <c r="DM56" s="56">
        <f t="shared" si="37"/>
        <v>0</v>
      </c>
      <c r="DN56" s="88" t="str">
        <f t="shared" si="38"/>
        <v/>
      </c>
      <c r="DO56" s="119" t="str">
        <f t="shared" si="39"/>
        <v/>
      </c>
      <c r="DP56" s="119" t="str">
        <f t="shared" si="40"/>
        <v/>
      </c>
      <c r="DQ56" s="122" t="str">
        <f t="shared" si="41"/>
        <v/>
      </c>
      <c r="DR56" s="122" t="str">
        <f t="shared" si="49"/>
        <v/>
      </c>
    </row>
    <row r="57" spans="1:122" x14ac:dyDescent="0.25">
      <c r="A57" s="184" t="str">
        <f t="shared" si="45"/>
        <v xml:space="preserve">  -  - </v>
      </c>
      <c r="B57" s="98"/>
      <c r="C57" s="97"/>
      <c r="D57" s="93"/>
      <c r="E57" s="71"/>
      <c r="F57" s="73"/>
      <c r="G57" s="103"/>
      <c r="H57" s="71"/>
      <c r="I57" s="105" t="str">
        <f t="shared" si="0"/>
        <v/>
      </c>
      <c r="J57" s="104"/>
      <c r="K57" s="63"/>
      <c r="L57" s="72"/>
      <c r="M57" s="74"/>
      <c r="N57" s="75"/>
      <c r="O57" s="75"/>
      <c r="P57" s="121"/>
      <c r="Q57" s="76" t="str">
        <f t="shared" si="1"/>
        <v/>
      </c>
      <c r="R57" s="77">
        <f t="shared" si="2"/>
        <v>0</v>
      </c>
      <c r="S57" s="63"/>
      <c r="T57" s="78">
        <f t="shared" si="46"/>
        <v>0</v>
      </c>
      <c r="U57" s="79">
        <f>IF(M57=0,0,IF(G57="Annulation","",IF(assurance="ALPTIS",M57*12*T57/100*#REF!,IF(assurance="APRIL",M57*12*T57/100*#REF!,IF(assurance="ASAF",M57*12*T57/100*#REF!,IF(assurance="NEOLIANE",(#REF!+M57*12*#REF!)*T57/100,IF(assurance="NEOLIANE Prev",(#REF!+M57*12*#REF!)*T57/100,IF(assurance="SWISSLIFE",M57*12*T57/100*#REF!,IF(assurance="AVIVA",M57*12*T57/100*#REF!,IF(assurance="CIPRES",M57*12*T57/100*#REF!,IF(assurance="CEGEMA",M57*12*T57/100*#REF!,IF(assurance=0,0))))))))))))</f>
        <v>0</v>
      </c>
      <c r="V57" s="91" t="str">
        <f t="shared" si="4"/>
        <v/>
      </c>
      <c r="W57" s="91" t="str">
        <f t="shared" si="5"/>
        <v/>
      </c>
      <c r="X57" s="92">
        <f t="shared" si="6"/>
        <v>0</v>
      </c>
      <c r="Y57" s="108">
        <f t="shared" si="7"/>
        <v>0</v>
      </c>
      <c r="Z57" s="106"/>
      <c r="AA57" s="105" t="str">
        <f t="shared" si="8"/>
        <v/>
      </c>
      <c r="AB57" s="63" t="s">
        <v>12</v>
      </c>
      <c r="AC57" s="72"/>
      <c r="AD57" s="101"/>
      <c r="AE57" s="80" t="str">
        <f t="shared" si="44"/>
        <v/>
      </c>
      <c r="AF57" s="72"/>
      <c r="AG57" s="70" t="str">
        <f t="shared" si="10"/>
        <v/>
      </c>
      <c r="AH57" s="81" t="str">
        <f t="shared" ca="1" si="11"/>
        <v/>
      </c>
      <c r="AI57" s="111" t="str">
        <f t="shared" ca="1" si="12"/>
        <v/>
      </c>
      <c r="AJ57" s="89" t="str">
        <f t="shared" si="13"/>
        <v/>
      </c>
      <c r="AK57" s="89" t="str">
        <f t="shared" si="14"/>
        <v/>
      </c>
      <c r="AL57" s="81" t="str">
        <f t="shared" si="15"/>
        <v/>
      </c>
      <c r="AM57" s="74">
        <f t="shared" si="16"/>
        <v>0</v>
      </c>
      <c r="AN57" s="74">
        <f t="shared" si="17"/>
        <v>0</v>
      </c>
      <c r="AO57" s="82">
        <f t="shared" si="18"/>
        <v>0</v>
      </c>
      <c r="AP57" s="74">
        <f t="shared" si="47"/>
        <v>0</v>
      </c>
      <c r="AQ57" s="82">
        <f t="shared" si="19"/>
        <v>0</v>
      </c>
      <c r="AR57" s="83">
        <f t="shared" si="20"/>
        <v>0</v>
      </c>
      <c r="AS57" s="74">
        <f t="shared" si="48"/>
        <v>0</v>
      </c>
      <c r="AT57" s="82">
        <f t="shared" si="21"/>
        <v>0</v>
      </c>
      <c r="AU57" s="83">
        <f t="shared" si="22"/>
        <v>0</v>
      </c>
      <c r="AV57" s="74">
        <f t="shared" si="23"/>
        <v>0</v>
      </c>
      <c r="AW57" s="82">
        <f t="shared" si="24"/>
        <v>0</v>
      </c>
      <c r="AX57" s="83">
        <f t="shared" si="25"/>
        <v>0</v>
      </c>
      <c r="AY57" s="63"/>
      <c r="AZ57" s="84"/>
      <c r="BA57" s="85"/>
      <c r="BB57" s="95"/>
      <c r="BC57" s="86"/>
      <c r="BD57" s="86"/>
      <c r="BE57" s="96"/>
      <c r="BF57" s="69"/>
      <c r="BG57" s="114"/>
      <c r="BH57" s="63">
        <v>1</v>
      </c>
      <c r="BI57" s="68">
        <v>0</v>
      </c>
      <c r="BJ57" s="71"/>
      <c r="BK57" s="87"/>
      <c r="BL57" s="64" t="str">
        <f t="shared" ca="1" si="26"/>
        <v/>
      </c>
      <c r="BM57" s="65"/>
      <c r="BN57" s="66"/>
      <c r="BO57" s="67" t="str">
        <f t="shared" ca="1" si="27"/>
        <v/>
      </c>
      <c r="BP57" s="65"/>
      <c r="BQ57" s="66"/>
      <c r="BR57" s="67" t="str">
        <f t="shared" ca="1" si="28"/>
        <v/>
      </c>
      <c r="BS57" s="65"/>
      <c r="BT57" s="66"/>
      <c r="BU57" s="67" t="str">
        <f t="shared" ca="1" si="29"/>
        <v/>
      </c>
      <c r="BV57" s="65"/>
      <c r="BW57" s="66"/>
      <c r="BX57" s="67" t="str">
        <f t="shared" ca="1" si="30"/>
        <v/>
      </c>
      <c r="BY57" s="65"/>
      <c r="BZ57" s="66"/>
      <c r="CA57" s="67" t="str">
        <f t="shared" ca="1" si="31"/>
        <v/>
      </c>
      <c r="CB57" s="65"/>
      <c r="CC57" s="66"/>
      <c r="CD57" s="67" t="str">
        <f t="shared" ca="1" si="32"/>
        <v/>
      </c>
      <c r="CE57" s="65"/>
      <c r="CF57" s="66"/>
      <c r="CG57" s="67" t="str">
        <f t="shared" ca="1" si="33"/>
        <v/>
      </c>
      <c r="CH57" s="65"/>
      <c r="CI57" s="66"/>
      <c r="CJ57" s="67" t="str">
        <f t="shared" ca="1" si="34"/>
        <v/>
      </c>
      <c r="CK57" s="57"/>
      <c r="CL57" s="59"/>
      <c r="CM57" s="59"/>
      <c r="CN57" s="59"/>
      <c r="CO57" s="59"/>
      <c r="CP57" s="59"/>
      <c r="CQ57" s="59"/>
      <c r="CR57" s="57"/>
      <c r="CS57" s="58"/>
      <c r="CT57" s="90" t="str">
        <f t="shared" si="35"/>
        <v/>
      </c>
      <c r="CU57" s="59"/>
      <c r="CV57" s="60"/>
      <c r="CW57" s="59"/>
      <c r="CX57" s="59"/>
      <c r="CY57" s="59" t="str">
        <f t="shared" si="36"/>
        <v/>
      </c>
      <c r="CZ57" s="59"/>
      <c r="DA57" s="59"/>
      <c r="DB57" s="61"/>
      <c r="DC57" s="59"/>
      <c r="DD57" s="59"/>
      <c r="DE57" s="61"/>
      <c r="DF57" s="61"/>
      <c r="DG57" s="59"/>
      <c r="DH57" s="61"/>
      <c r="DI57" s="61"/>
      <c r="DJ57" s="59"/>
      <c r="DK57" s="59"/>
      <c r="DL57" s="62"/>
      <c r="DM57" s="56">
        <f t="shared" si="37"/>
        <v>0</v>
      </c>
      <c r="DN57" s="88" t="str">
        <f t="shared" si="38"/>
        <v/>
      </c>
      <c r="DO57" s="119" t="str">
        <f t="shared" si="39"/>
        <v/>
      </c>
      <c r="DP57" s="119" t="str">
        <f t="shared" si="40"/>
        <v/>
      </c>
      <c r="DQ57" s="122" t="str">
        <f t="shared" si="41"/>
        <v/>
      </c>
      <c r="DR57" s="122" t="str">
        <f t="shared" si="49"/>
        <v/>
      </c>
    </row>
    <row r="58" spans="1:122" x14ac:dyDescent="0.25">
      <c r="A58" s="184" t="str">
        <f t="shared" si="45"/>
        <v xml:space="preserve">  -  - </v>
      </c>
      <c r="B58" s="98"/>
      <c r="C58" s="97"/>
      <c r="D58" s="93"/>
      <c r="E58" s="71"/>
      <c r="F58" s="73"/>
      <c r="G58" s="103"/>
      <c r="H58" s="71"/>
      <c r="I58" s="105" t="str">
        <f t="shared" si="0"/>
        <v/>
      </c>
      <c r="J58" s="104"/>
      <c r="K58" s="63"/>
      <c r="L58" s="72"/>
      <c r="M58" s="74"/>
      <c r="N58" s="75"/>
      <c r="O58" s="75"/>
      <c r="P58" s="121"/>
      <c r="Q58" s="76" t="str">
        <f t="shared" si="1"/>
        <v/>
      </c>
      <c r="R58" s="77">
        <f t="shared" si="2"/>
        <v>0</v>
      </c>
      <c r="S58" s="63"/>
      <c r="T58" s="78">
        <f t="shared" si="46"/>
        <v>0</v>
      </c>
      <c r="U58" s="79">
        <f>IF(M58=0,0,IF(G58="Annulation","",IF(assurance="ALPTIS",M58*12*T58/100*#REF!,IF(assurance="APRIL",M58*12*T58/100*#REF!,IF(assurance="ASAF",M58*12*T58/100*#REF!,IF(assurance="NEOLIANE",(#REF!+M58*12*#REF!)*T58/100,IF(assurance="NEOLIANE Prev",(#REF!+M58*12*#REF!)*T58/100,IF(assurance="SWISSLIFE",M58*12*T58/100*#REF!,IF(assurance="AVIVA",M58*12*T58/100*#REF!,IF(assurance="CIPRES",M58*12*T58/100*#REF!,IF(assurance="CEGEMA",M58*12*T58/100*#REF!,IF(assurance=0,0))))))))))))</f>
        <v>0</v>
      </c>
      <c r="V58" s="91" t="str">
        <f t="shared" si="4"/>
        <v/>
      </c>
      <c r="W58" s="91" t="str">
        <f t="shared" si="5"/>
        <v/>
      </c>
      <c r="X58" s="92">
        <f t="shared" si="6"/>
        <v>0</v>
      </c>
      <c r="Y58" s="108">
        <f t="shared" si="7"/>
        <v>0</v>
      </c>
      <c r="Z58" s="106"/>
      <c r="AA58" s="105" t="str">
        <f t="shared" si="8"/>
        <v/>
      </c>
      <c r="AB58" s="63" t="s">
        <v>12</v>
      </c>
      <c r="AC58" s="72"/>
      <c r="AD58" s="101"/>
      <c r="AE58" s="80" t="str">
        <f t="shared" si="44"/>
        <v/>
      </c>
      <c r="AF58" s="72"/>
      <c r="AG58" s="70" t="str">
        <f t="shared" si="10"/>
        <v/>
      </c>
      <c r="AH58" s="81" t="str">
        <f t="shared" ca="1" si="11"/>
        <v/>
      </c>
      <c r="AI58" s="111" t="str">
        <f t="shared" ca="1" si="12"/>
        <v/>
      </c>
      <c r="AJ58" s="89" t="str">
        <f t="shared" si="13"/>
        <v/>
      </c>
      <c r="AK58" s="89" t="str">
        <f t="shared" si="14"/>
        <v/>
      </c>
      <c r="AL58" s="81" t="str">
        <f t="shared" si="15"/>
        <v/>
      </c>
      <c r="AM58" s="74">
        <f t="shared" si="16"/>
        <v>0</v>
      </c>
      <c r="AN58" s="74">
        <f t="shared" si="17"/>
        <v>0</v>
      </c>
      <c r="AO58" s="82">
        <f t="shared" si="18"/>
        <v>0</v>
      </c>
      <c r="AP58" s="74">
        <f t="shared" si="47"/>
        <v>0</v>
      </c>
      <c r="AQ58" s="82">
        <f t="shared" si="19"/>
        <v>0</v>
      </c>
      <c r="AR58" s="83">
        <f t="shared" si="20"/>
        <v>0</v>
      </c>
      <c r="AS58" s="74">
        <f t="shared" si="48"/>
        <v>0</v>
      </c>
      <c r="AT58" s="82">
        <f t="shared" si="21"/>
        <v>0</v>
      </c>
      <c r="AU58" s="83">
        <f t="shared" si="22"/>
        <v>0</v>
      </c>
      <c r="AV58" s="74">
        <f t="shared" si="23"/>
        <v>0</v>
      </c>
      <c r="AW58" s="82">
        <f t="shared" si="24"/>
        <v>0</v>
      </c>
      <c r="AX58" s="83">
        <f t="shared" si="25"/>
        <v>0</v>
      </c>
      <c r="AY58" s="63"/>
      <c r="AZ58" s="84"/>
      <c r="BA58" s="85"/>
      <c r="BB58" s="95"/>
      <c r="BC58" s="86"/>
      <c r="BD58" s="86"/>
      <c r="BE58" s="96"/>
      <c r="BF58" s="69"/>
      <c r="BG58" s="114"/>
      <c r="BH58" s="63">
        <v>1</v>
      </c>
      <c r="BI58" s="68">
        <v>0</v>
      </c>
      <c r="BJ58" s="71"/>
      <c r="BK58" s="87"/>
      <c r="BL58" s="64" t="str">
        <f t="shared" ca="1" si="26"/>
        <v/>
      </c>
      <c r="BM58" s="65"/>
      <c r="BN58" s="66"/>
      <c r="BO58" s="67" t="str">
        <f t="shared" ca="1" si="27"/>
        <v/>
      </c>
      <c r="BP58" s="65"/>
      <c r="BQ58" s="66"/>
      <c r="BR58" s="67" t="str">
        <f t="shared" ca="1" si="28"/>
        <v/>
      </c>
      <c r="BS58" s="65"/>
      <c r="BT58" s="66"/>
      <c r="BU58" s="67" t="str">
        <f t="shared" ca="1" si="29"/>
        <v/>
      </c>
      <c r="BV58" s="65"/>
      <c r="BW58" s="66"/>
      <c r="BX58" s="67" t="str">
        <f t="shared" ca="1" si="30"/>
        <v/>
      </c>
      <c r="BY58" s="65"/>
      <c r="BZ58" s="66"/>
      <c r="CA58" s="67" t="str">
        <f t="shared" ca="1" si="31"/>
        <v/>
      </c>
      <c r="CB58" s="65"/>
      <c r="CC58" s="66"/>
      <c r="CD58" s="67" t="str">
        <f t="shared" ca="1" si="32"/>
        <v/>
      </c>
      <c r="CE58" s="65"/>
      <c r="CF58" s="66"/>
      <c r="CG58" s="67" t="str">
        <f t="shared" ca="1" si="33"/>
        <v/>
      </c>
      <c r="CH58" s="65"/>
      <c r="CI58" s="66"/>
      <c r="CJ58" s="67" t="str">
        <f t="shared" ca="1" si="34"/>
        <v/>
      </c>
      <c r="CK58" s="57"/>
      <c r="CL58" s="59"/>
      <c r="CM58" s="59"/>
      <c r="CN58" s="59"/>
      <c r="CO58" s="59"/>
      <c r="CP58" s="59"/>
      <c r="CQ58" s="59"/>
      <c r="CR58" s="57"/>
      <c r="CS58" s="58"/>
      <c r="CT58" s="90" t="str">
        <f t="shared" si="35"/>
        <v/>
      </c>
      <c r="CU58" s="59"/>
      <c r="CV58" s="60"/>
      <c r="CW58" s="59"/>
      <c r="CX58" s="59"/>
      <c r="CY58" s="59" t="str">
        <f t="shared" si="36"/>
        <v/>
      </c>
      <c r="CZ58" s="59"/>
      <c r="DA58" s="59"/>
      <c r="DB58" s="61"/>
      <c r="DC58" s="59"/>
      <c r="DD58" s="59"/>
      <c r="DE58" s="61"/>
      <c r="DF58" s="61"/>
      <c r="DG58" s="59"/>
      <c r="DH58" s="61"/>
      <c r="DI58" s="61"/>
      <c r="DJ58" s="59"/>
      <c r="DK58" s="59"/>
      <c r="DL58" s="62"/>
      <c r="DM58" s="56">
        <f t="shared" si="37"/>
        <v>0</v>
      </c>
      <c r="DN58" s="88" t="str">
        <f t="shared" si="38"/>
        <v/>
      </c>
      <c r="DO58" s="119" t="str">
        <f t="shared" si="39"/>
        <v/>
      </c>
      <c r="DP58" s="119" t="str">
        <f t="shared" si="40"/>
        <v/>
      </c>
      <c r="DQ58" s="122" t="str">
        <f t="shared" si="41"/>
        <v/>
      </c>
      <c r="DR58" s="122" t="str">
        <f t="shared" si="49"/>
        <v/>
      </c>
    </row>
    <row r="59" spans="1:122" x14ac:dyDescent="0.25">
      <c r="A59" s="184" t="str">
        <f t="shared" si="45"/>
        <v xml:space="preserve">  -  - </v>
      </c>
      <c r="B59" s="98"/>
      <c r="C59" s="97"/>
      <c r="D59" s="93"/>
      <c r="E59" s="71"/>
      <c r="F59" s="73"/>
      <c r="G59" s="103"/>
      <c r="H59" s="71"/>
      <c r="I59" s="105" t="str">
        <f t="shared" si="0"/>
        <v/>
      </c>
      <c r="J59" s="104"/>
      <c r="K59" s="63"/>
      <c r="L59" s="72"/>
      <c r="M59" s="74"/>
      <c r="N59" s="75"/>
      <c r="O59" s="75"/>
      <c r="P59" s="121"/>
      <c r="Q59" s="76" t="str">
        <f t="shared" si="1"/>
        <v/>
      </c>
      <c r="R59" s="77">
        <f t="shared" si="2"/>
        <v>0</v>
      </c>
      <c r="S59" s="63"/>
      <c r="T59" s="78">
        <f t="shared" si="46"/>
        <v>0</v>
      </c>
      <c r="U59" s="79">
        <f>IF(M59=0,0,IF(G59="Annulation","",IF(assurance="ALPTIS",M59*12*T59/100*#REF!,IF(assurance="APRIL",M59*12*T59/100*#REF!,IF(assurance="ASAF",M59*12*T59/100*#REF!,IF(assurance="NEOLIANE",(#REF!+M59*12*#REF!)*T59/100,IF(assurance="NEOLIANE Prev",(#REF!+M59*12*#REF!)*T59/100,IF(assurance="SWISSLIFE",M59*12*T59/100*#REF!,IF(assurance="AVIVA",M59*12*T59/100*#REF!,IF(assurance="CIPRES",M59*12*T59/100*#REF!,IF(assurance="CEGEMA",M59*12*T59/100*#REF!,IF(assurance=0,0))))))))))))</f>
        <v>0</v>
      </c>
      <c r="V59" s="91" t="str">
        <f t="shared" si="4"/>
        <v/>
      </c>
      <c r="W59" s="91" t="str">
        <f t="shared" si="5"/>
        <v/>
      </c>
      <c r="X59" s="92">
        <f t="shared" si="6"/>
        <v>0</v>
      </c>
      <c r="Y59" s="108">
        <f t="shared" si="7"/>
        <v>0</v>
      </c>
      <c r="Z59" s="106"/>
      <c r="AA59" s="105" t="str">
        <f t="shared" si="8"/>
        <v/>
      </c>
      <c r="AB59" s="63" t="s">
        <v>12</v>
      </c>
      <c r="AC59" s="72"/>
      <c r="AD59" s="101"/>
      <c r="AE59" s="80" t="str">
        <f t="shared" si="44"/>
        <v/>
      </c>
      <c r="AF59" s="72"/>
      <c r="AG59" s="70" t="str">
        <f t="shared" si="10"/>
        <v/>
      </c>
      <c r="AH59" s="81" t="str">
        <f t="shared" ca="1" si="11"/>
        <v/>
      </c>
      <c r="AI59" s="111" t="str">
        <f t="shared" ca="1" si="12"/>
        <v/>
      </c>
      <c r="AJ59" s="89" t="str">
        <f t="shared" si="13"/>
        <v/>
      </c>
      <c r="AK59" s="89" t="str">
        <f t="shared" si="14"/>
        <v/>
      </c>
      <c r="AL59" s="81" t="str">
        <f t="shared" si="15"/>
        <v/>
      </c>
      <c r="AM59" s="74">
        <f t="shared" si="16"/>
        <v>0</v>
      </c>
      <c r="AN59" s="74">
        <f t="shared" si="17"/>
        <v>0</v>
      </c>
      <c r="AO59" s="82">
        <f t="shared" si="18"/>
        <v>0</v>
      </c>
      <c r="AP59" s="74">
        <f t="shared" si="47"/>
        <v>0</v>
      </c>
      <c r="AQ59" s="82">
        <f t="shared" si="19"/>
        <v>0</v>
      </c>
      <c r="AR59" s="83">
        <f t="shared" si="20"/>
        <v>0</v>
      </c>
      <c r="AS59" s="74">
        <f t="shared" si="48"/>
        <v>0</v>
      </c>
      <c r="AT59" s="82">
        <f t="shared" si="21"/>
        <v>0</v>
      </c>
      <c r="AU59" s="83">
        <f t="shared" si="22"/>
        <v>0</v>
      </c>
      <c r="AV59" s="74">
        <f t="shared" si="23"/>
        <v>0</v>
      </c>
      <c r="AW59" s="82">
        <f t="shared" si="24"/>
        <v>0</v>
      </c>
      <c r="AX59" s="83">
        <f t="shared" si="25"/>
        <v>0</v>
      </c>
      <c r="AY59" s="63"/>
      <c r="AZ59" s="84"/>
      <c r="BA59" s="85"/>
      <c r="BB59" s="95"/>
      <c r="BC59" s="86"/>
      <c r="BD59" s="86"/>
      <c r="BE59" s="96"/>
      <c r="BF59" s="69"/>
      <c r="BG59" s="114"/>
      <c r="BH59" s="63">
        <v>1</v>
      </c>
      <c r="BI59" s="68">
        <v>0</v>
      </c>
      <c r="BJ59" s="71"/>
      <c r="BK59" s="87"/>
      <c r="BL59" s="64" t="str">
        <f t="shared" ca="1" si="26"/>
        <v/>
      </c>
      <c r="BM59" s="65"/>
      <c r="BN59" s="66"/>
      <c r="BO59" s="67" t="str">
        <f t="shared" ca="1" si="27"/>
        <v/>
      </c>
      <c r="BP59" s="65"/>
      <c r="BQ59" s="66"/>
      <c r="BR59" s="67" t="str">
        <f t="shared" ca="1" si="28"/>
        <v/>
      </c>
      <c r="BS59" s="65"/>
      <c r="BT59" s="66"/>
      <c r="BU59" s="67" t="str">
        <f t="shared" ca="1" si="29"/>
        <v/>
      </c>
      <c r="BV59" s="65"/>
      <c r="BW59" s="66"/>
      <c r="BX59" s="67" t="str">
        <f t="shared" ca="1" si="30"/>
        <v/>
      </c>
      <c r="BY59" s="65"/>
      <c r="BZ59" s="66"/>
      <c r="CA59" s="67" t="str">
        <f t="shared" ca="1" si="31"/>
        <v/>
      </c>
      <c r="CB59" s="65"/>
      <c r="CC59" s="66"/>
      <c r="CD59" s="67" t="str">
        <f t="shared" ca="1" si="32"/>
        <v/>
      </c>
      <c r="CE59" s="65"/>
      <c r="CF59" s="66"/>
      <c r="CG59" s="67" t="str">
        <f t="shared" ca="1" si="33"/>
        <v/>
      </c>
      <c r="CH59" s="65"/>
      <c r="CI59" s="66"/>
      <c r="CJ59" s="67" t="str">
        <f t="shared" ca="1" si="34"/>
        <v/>
      </c>
      <c r="CK59" s="57"/>
      <c r="CL59" s="59"/>
      <c r="CM59" s="59"/>
      <c r="CN59" s="59"/>
      <c r="CO59" s="59"/>
      <c r="CP59" s="59"/>
      <c r="CQ59" s="59"/>
      <c r="CR59" s="57"/>
      <c r="CS59" s="58"/>
      <c r="CT59" s="90" t="str">
        <f t="shared" si="35"/>
        <v/>
      </c>
      <c r="CU59" s="59"/>
      <c r="CV59" s="60"/>
      <c r="CW59" s="59"/>
      <c r="CX59" s="59"/>
      <c r="CY59" s="59" t="str">
        <f t="shared" si="36"/>
        <v/>
      </c>
      <c r="CZ59" s="59"/>
      <c r="DA59" s="59"/>
      <c r="DB59" s="61"/>
      <c r="DC59" s="59"/>
      <c r="DD59" s="59"/>
      <c r="DE59" s="61"/>
      <c r="DF59" s="61"/>
      <c r="DG59" s="59"/>
      <c r="DH59" s="61"/>
      <c r="DI59" s="61"/>
      <c r="DJ59" s="59"/>
      <c r="DK59" s="59"/>
      <c r="DL59" s="62"/>
      <c r="DM59" s="56">
        <f t="shared" si="37"/>
        <v>0</v>
      </c>
      <c r="DN59" s="88" t="str">
        <f t="shared" si="38"/>
        <v/>
      </c>
      <c r="DO59" s="119" t="str">
        <f t="shared" si="39"/>
        <v/>
      </c>
      <c r="DP59" s="119" t="str">
        <f t="shared" si="40"/>
        <v/>
      </c>
      <c r="DQ59" s="122" t="str">
        <f t="shared" si="41"/>
        <v/>
      </c>
      <c r="DR59" s="122" t="str">
        <f t="shared" si="49"/>
        <v/>
      </c>
    </row>
    <row r="60" spans="1:122" x14ac:dyDescent="0.25">
      <c r="A60" s="184" t="str">
        <f t="shared" si="45"/>
        <v xml:space="preserve">  -  - </v>
      </c>
      <c r="B60" s="98"/>
      <c r="C60" s="97"/>
      <c r="D60" s="93"/>
      <c r="E60" s="71"/>
      <c r="F60" s="73"/>
      <c r="G60" s="103"/>
      <c r="H60" s="71"/>
      <c r="I60" s="105" t="str">
        <f t="shared" si="0"/>
        <v/>
      </c>
      <c r="J60" s="104"/>
      <c r="K60" s="63"/>
      <c r="L60" s="72"/>
      <c r="M60" s="74"/>
      <c r="N60" s="75"/>
      <c r="O60" s="75"/>
      <c r="P60" s="121"/>
      <c r="Q60" s="76" t="str">
        <f t="shared" si="1"/>
        <v/>
      </c>
      <c r="R60" s="77">
        <f t="shared" si="2"/>
        <v>0</v>
      </c>
      <c r="S60" s="63"/>
      <c r="T60" s="78">
        <f t="shared" si="46"/>
        <v>0</v>
      </c>
      <c r="U60" s="79">
        <f>IF(M60=0,0,IF(G60="Annulation","",IF(assurance="ALPTIS",M60*12*T60/100*#REF!,IF(assurance="APRIL",M60*12*T60/100*#REF!,IF(assurance="ASAF",M60*12*T60/100*#REF!,IF(assurance="NEOLIANE",(#REF!+M60*12*#REF!)*T60/100,IF(assurance="NEOLIANE Prev",(#REF!+M60*12*#REF!)*T60/100,IF(assurance="SWISSLIFE",M60*12*T60/100*#REF!,IF(assurance="AVIVA",M60*12*T60/100*#REF!,IF(assurance="CIPRES",M60*12*T60/100*#REF!,IF(assurance="CEGEMA",M60*12*T60/100*#REF!,IF(assurance=0,0))))))))))))</f>
        <v>0</v>
      </c>
      <c r="V60" s="91" t="str">
        <f t="shared" si="4"/>
        <v/>
      </c>
      <c r="W60" s="91" t="str">
        <f t="shared" si="5"/>
        <v/>
      </c>
      <c r="X60" s="92">
        <f t="shared" si="6"/>
        <v>0</v>
      </c>
      <c r="Y60" s="108">
        <f t="shared" si="7"/>
        <v>0</v>
      </c>
      <c r="Z60" s="106"/>
      <c r="AA60" s="105" t="str">
        <f t="shared" si="8"/>
        <v/>
      </c>
      <c r="AB60" s="63" t="s">
        <v>12</v>
      </c>
      <c r="AC60" s="72"/>
      <c r="AD60" s="101"/>
      <c r="AE60" s="80" t="str">
        <f t="shared" si="44"/>
        <v/>
      </c>
      <c r="AF60" s="72"/>
      <c r="AG60" s="70" t="str">
        <f t="shared" si="10"/>
        <v/>
      </c>
      <c r="AH60" s="81" t="str">
        <f t="shared" ca="1" si="11"/>
        <v/>
      </c>
      <c r="AI60" s="111" t="str">
        <f t="shared" ca="1" si="12"/>
        <v/>
      </c>
      <c r="AJ60" s="89" t="str">
        <f t="shared" si="13"/>
        <v/>
      </c>
      <c r="AK60" s="89" t="str">
        <f t="shared" si="14"/>
        <v/>
      </c>
      <c r="AL60" s="81" t="str">
        <f t="shared" si="15"/>
        <v/>
      </c>
      <c r="AM60" s="74">
        <f t="shared" si="16"/>
        <v>0</v>
      </c>
      <c r="AN60" s="74">
        <f t="shared" si="17"/>
        <v>0</v>
      </c>
      <c r="AO60" s="82">
        <f t="shared" si="18"/>
        <v>0</v>
      </c>
      <c r="AP60" s="74">
        <f t="shared" si="47"/>
        <v>0</v>
      </c>
      <c r="AQ60" s="82">
        <f t="shared" si="19"/>
        <v>0</v>
      </c>
      <c r="AR60" s="83">
        <f t="shared" si="20"/>
        <v>0</v>
      </c>
      <c r="AS60" s="74">
        <f t="shared" si="48"/>
        <v>0</v>
      </c>
      <c r="AT60" s="82">
        <f t="shared" si="21"/>
        <v>0</v>
      </c>
      <c r="AU60" s="83">
        <f t="shared" si="22"/>
        <v>0</v>
      </c>
      <c r="AV60" s="74">
        <f t="shared" si="23"/>
        <v>0</v>
      </c>
      <c r="AW60" s="82">
        <f t="shared" si="24"/>
        <v>0</v>
      </c>
      <c r="AX60" s="83">
        <f t="shared" si="25"/>
        <v>0</v>
      </c>
      <c r="AY60" s="63"/>
      <c r="AZ60" s="84"/>
      <c r="BA60" s="85"/>
      <c r="BB60" s="95"/>
      <c r="BC60" s="86"/>
      <c r="BD60" s="86"/>
      <c r="BE60" s="96"/>
      <c r="BF60" s="69"/>
      <c r="BG60" s="114"/>
      <c r="BH60" s="63">
        <v>1</v>
      </c>
      <c r="BI60" s="68">
        <v>0</v>
      </c>
      <c r="BJ60" s="71"/>
      <c r="BK60" s="87"/>
      <c r="BL60" s="64" t="str">
        <f t="shared" ca="1" si="26"/>
        <v/>
      </c>
      <c r="BM60" s="65"/>
      <c r="BN60" s="66"/>
      <c r="BO60" s="67" t="str">
        <f t="shared" ca="1" si="27"/>
        <v/>
      </c>
      <c r="BP60" s="65"/>
      <c r="BQ60" s="66"/>
      <c r="BR60" s="67" t="str">
        <f t="shared" ca="1" si="28"/>
        <v/>
      </c>
      <c r="BS60" s="65"/>
      <c r="BT60" s="66"/>
      <c r="BU60" s="67" t="str">
        <f t="shared" ca="1" si="29"/>
        <v/>
      </c>
      <c r="BV60" s="65"/>
      <c r="BW60" s="66"/>
      <c r="BX60" s="67" t="str">
        <f t="shared" ca="1" si="30"/>
        <v/>
      </c>
      <c r="BY60" s="65"/>
      <c r="BZ60" s="66"/>
      <c r="CA60" s="67" t="str">
        <f t="shared" ca="1" si="31"/>
        <v/>
      </c>
      <c r="CB60" s="65"/>
      <c r="CC60" s="66"/>
      <c r="CD60" s="67" t="str">
        <f t="shared" ca="1" si="32"/>
        <v/>
      </c>
      <c r="CE60" s="65"/>
      <c r="CF60" s="66"/>
      <c r="CG60" s="67" t="str">
        <f t="shared" ca="1" si="33"/>
        <v/>
      </c>
      <c r="CH60" s="65"/>
      <c r="CI60" s="66"/>
      <c r="CJ60" s="67" t="str">
        <f t="shared" ca="1" si="34"/>
        <v/>
      </c>
      <c r="CK60" s="57"/>
      <c r="CL60" s="59"/>
      <c r="CM60" s="59"/>
      <c r="CN60" s="59"/>
      <c r="CO60" s="59"/>
      <c r="CP60" s="59"/>
      <c r="CQ60" s="59"/>
      <c r="CR60" s="57"/>
      <c r="CS60" s="58"/>
      <c r="CT60" s="90" t="str">
        <f t="shared" si="35"/>
        <v/>
      </c>
      <c r="CU60" s="59"/>
      <c r="CV60" s="60"/>
      <c r="CW60" s="59"/>
      <c r="CX60" s="59"/>
      <c r="CY60" s="59" t="str">
        <f t="shared" si="36"/>
        <v/>
      </c>
      <c r="CZ60" s="59"/>
      <c r="DA60" s="59"/>
      <c r="DB60" s="61"/>
      <c r="DC60" s="59"/>
      <c r="DD60" s="59"/>
      <c r="DE60" s="61"/>
      <c r="DF60" s="61"/>
      <c r="DG60" s="59"/>
      <c r="DH60" s="61"/>
      <c r="DI60" s="61"/>
      <c r="DJ60" s="59"/>
      <c r="DK60" s="59"/>
      <c r="DL60" s="62"/>
      <c r="DM60" s="56">
        <f t="shared" si="37"/>
        <v>0</v>
      </c>
      <c r="DN60" s="88" t="str">
        <f t="shared" si="38"/>
        <v/>
      </c>
      <c r="DO60" s="119" t="str">
        <f t="shared" si="39"/>
        <v/>
      </c>
      <c r="DP60" s="119" t="str">
        <f t="shared" si="40"/>
        <v/>
      </c>
      <c r="DQ60" s="122" t="str">
        <f t="shared" si="41"/>
        <v/>
      </c>
      <c r="DR60" s="122" t="str">
        <f t="shared" si="49"/>
        <v/>
      </c>
    </row>
    <row r="61" spans="1:122" x14ac:dyDescent="0.25">
      <c r="A61" s="184" t="str">
        <f t="shared" si="45"/>
        <v xml:space="preserve">  -  - </v>
      </c>
      <c r="B61" s="98"/>
      <c r="C61" s="97"/>
      <c r="D61" s="93"/>
      <c r="E61" s="71"/>
      <c r="F61" s="73"/>
      <c r="G61" s="103"/>
      <c r="H61" s="71"/>
      <c r="I61" s="105" t="str">
        <f t="shared" si="0"/>
        <v/>
      </c>
      <c r="J61" s="104"/>
      <c r="K61" s="63"/>
      <c r="L61" s="72"/>
      <c r="M61" s="74"/>
      <c r="N61" s="75"/>
      <c r="O61" s="75"/>
      <c r="P61" s="121"/>
      <c r="Q61" s="76" t="str">
        <f t="shared" si="1"/>
        <v/>
      </c>
      <c r="R61" s="77">
        <f t="shared" si="2"/>
        <v>0</v>
      </c>
      <c r="S61" s="63"/>
      <c r="T61" s="78">
        <f t="shared" si="46"/>
        <v>0</v>
      </c>
      <c r="U61" s="79">
        <f>IF(M61=0,0,IF(G61="Annulation","",IF(assurance="ALPTIS",M61*12*T61/100*#REF!,IF(assurance="APRIL",M61*12*T61/100*#REF!,IF(assurance="ASAF",M61*12*T61/100*#REF!,IF(assurance="NEOLIANE",(#REF!+M61*12*#REF!)*T61/100,IF(assurance="NEOLIANE Prev",(#REF!+M61*12*#REF!)*T61/100,IF(assurance="SWISSLIFE",M61*12*T61/100*#REF!,IF(assurance="AVIVA",M61*12*T61/100*#REF!,IF(assurance="CIPRES",M61*12*T61/100*#REF!,IF(assurance="CEGEMA",M61*12*T61/100*#REF!,IF(assurance=0,0))))))))))))</f>
        <v>0</v>
      </c>
      <c r="V61" s="91" t="str">
        <f t="shared" si="4"/>
        <v/>
      </c>
      <c r="W61" s="91" t="str">
        <f t="shared" si="5"/>
        <v/>
      </c>
      <c r="X61" s="92">
        <f t="shared" si="6"/>
        <v>0</v>
      </c>
      <c r="Y61" s="108">
        <f t="shared" si="7"/>
        <v>0</v>
      </c>
      <c r="Z61" s="106"/>
      <c r="AA61" s="105" t="str">
        <f t="shared" si="8"/>
        <v/>
      </c>
      <c r="AB61" s="63" t="s">
        <v>12</v>
      </c>
      <c r="AC61" s="72"/>
      <c r="AD61" s="101"/>
      <c r="AE61" s="80" t="str">
        <f t="shared" si="44"/>
        <v/>
      </c>
      <c r="AF61" s="72"/>
      <c r="AG61" s="70" t="str">
        <f t="shared" si="10"/>
        <v/>
      </c>
      <c r="AH61" s="81" t="str">
        <f t="shared" ca="1" si="11"/>
        <v/>
      </c>
      <c r="AI61" s="111" t="str">
        <f t="shared" ca="1" si="12"/>
        <v/>
      </c>
      <c r="AJ61" s="89" t="str">
        <f t="shared" si="13"/>
        <v/>
      </c>
      <c r="AK61" s="89" t="str">
        <f t="shared" si="14"/>
        <v/>
      </c>
      <c r="AL61" s="81" t="str">
        <f t="shared" si="15"/>
        <v/>
      </c>
      <c r="AM61" s="74">
        <f t="shared" si="16"/>
        <v>0</v>
      </c>
      <c r="AN61" s="74">
        <f t="shared" si="17"/>
        <v>0</v>
      </c>
      <c r="AO61" s="82">
        <f t="shared" si="18"/>
        <v>0</v>
      </c>
      <c r="AP61" s="74">
        <f t="shared" si="47"/>
        <v>0</v>
      </c>
      <c r="AQ61" s="82">
        <f t="shared" si="19"/>
        <v>0</v>
      </c>
      <c r="AR61" s="83">
        <f t="shared" si="20"/>
        <v>0</v>
      </c>
      <c r="AS61" s="74">
        <f t="shared" si="48"/>
        <v>0</v>
      </c>
      <c r="AT61" s="82">
        <f t="shared" si="21"/>
        <v>0</v>
      </c>
      <c r="AU61" s="83">
        <f t="shared" si="22"/>
        <v>0</v>
      </c>
      <c r="AV61" s="74">
        <f t="shared" si="23"/>
        <v>0</v>
      </c>
      <c r="AW61" s="82">
        <f t="shared" si="24"/>
        <v>0</v>
      </c>
      <c r="AX61" s="83">
        <f t="shared" si="25"/>
        <v>0</v>
      </c>
      <c r="AY61" s="63"/>
      <c r="AZ61" s="84"/>
      <c r="BA61" s="85"/>
      <c r="BB61" s="95"/>
      <c r="BC61" s="86"/>
      <c r="BD61" s="86"/>
      <c r="BE61" s="96"/>
      <c r="BF61" s="69"/>
      <c r="BG61" s="114"/>
      <c r="BH61" s="63">
        <v>1</v>
      </c>
      <c r="BI61" s="68">
        <v>0</v>
      </c>
      <c r="BJ61" s="71"/>
      <c r="BK61" s="87"/>
      <c r="BL61" s="64" t="str">
        <f t="shared" ca="1" si="26"/>
        <v/>
      </c>
      <c r="BM61" s="65"/>
      <c r="BN61" s="66"/>
      <c r="BO61" s="67" t="str">
        <f t="shared" ca="1" si="27"/>
        <v/>
      </c>
      <c r="BP61" s="65"/>
      <c r="BQ61" s="66"/>
      <c r="BR61" s="67" t="str">
        <f t="shared" ca="1" si="28"/>
        <v/>
      </c>
      <c r="BS61" s="65"/>
      <c r="BT61" s="66"/>
      <c r="BU61" s="67" t="str">
        <f t="shared" ca="1" si="29"/>
        <v/>
      </c>
      <c r="BV61" s="65"/>
      <c r="BW61" s="66"/>
      <c r="BX61" s="67" t="str">
        <f t="shared" ca="1" si="30"/>
        <v/>
      </c>
      <c r="BY61" s="65"/>
      <c r="BZ61" s="66"/>
      <c r="CA61" s="67" t="str">
        <f t="shared" ca="1" si="31"/>
        <v/>
      </c>
      <c r="CB61" s="65"/>
      <c r="CC61" s="66"/>
      <c r="CD61" s="67" t="str">
        <f t="shared" ca="1" si="32"/>
        <v/>
      </c>
      <c r="CE61" s="65"/>
      <c r="CF61" s="66"/>
      <c r="CG61" s="67" t="str">
        <f t="shared" ca="1" si="33"/>
        <v/>
      </c>
      <c r="CH61" s="65"/>
      <c r="CI61" s="66"/>
      <c r="CJ61" s="67" t="str">
        <f t="shared" ca="1" si="34"/>
        <v/>
      </c>
      <c r="CK61" s="57"/>
      <c r="CL61" s="59"/>
      <c r="CM61" s="59"/>
      <c r="CN61" s="59"/>
      <c r="CO61" s="59"/>
      <c r="CP61" s="59"/>
      <c r="CQ61" s="59"/>
      <c r="CR61" s="57"/>
      <c r="CS61" s="58"/>
      <c r="CT61" s="90" t="str">
        <f t="shared" si="35"/>
        <v/>
      </c>
      <c r="CU61" s="59"/>
      <c r="CV61" s="60"/>
      <c r="CW61" s="59"/>
      <c r="CX61" s="59"/>
      <c r="CY61" s="59" t="str">
        <f t="shared" si="36"/>
        <v/>
      </c>
      <c r="CZ61" s="59"/>
      <c r="DA61" s="59"/>
      <c r="DB61" s="61"/>
      <c r="DC61" s="59"/>
      <c r="DD61" s="59"/>
      <c r="DE61" s="61"/>
      <c r="DF61" s="61"/>
      <c r="DG61" s="59"/>
      <c r="DH61" s="61"/>
      <c r="DI61" s="61"/>
      <c r="DJ61" s="59"/>
      <c r="DK61" s="59"/>
      <c r="DL61" s="62"/>
      <c r="DM61" s="56">
        <f t="shared" si="37"/>
        <v>0</v>
      </c>
      <c r="DN61" s="88" t="str">
        <f t="shared" si="38"/>
        <v/>
      </c>
      <c r="DO61" s="119" t="str">
        <f t="shared" si="39"/>
        <v/>
      </c>
      <c r="DP61" s="119" t="str">
        <f t="shared" si="40"/>
        <v/>
      </c>
      <c r="DQ61" s="122" t="str">
        <f t="shared" si="41"/>
        <v/>
      </c>
      <c r="DR61" s="122" t="str">
        <f t="shared" si="49"/>
        <v/>
      </c>
    </row>
    <row r="62" spans="1:122" x14ac:dyDescent="0.25">
      <c r="A62" s="184" t="str">
        <f t="shared" si="45"/>
        <v xml:space="preserve">  -  - </v>
      </c>
      <c r="B62" s="98"/>
      <c r="C62" s="97"/>
      <c r="D62" s="93"/>
      <c r="E62" s="71"/>
      <c r="F62" s="73"/>
      <c r="G62" s="103"/>
      <c r="H62" s="71"/>
      <c r="I62" s="105" t="str">
        <f t="shared" si="0"/>
        <v/>
      </c>
      <c r="J62" s="104"/>
      <c r="K62" s="63"/>
      <c r="L62" s="72"/>
      <c r="M62" s="74"/>
      <c r="N62" s="75"/>
      <c r="O62" s="75"/>
      <c r="P62" s="121"/>
      <c r="Q62" s="76" t="str">
        <f t="shared" si="1"/>
        <v/>
      </c>
      <c r="R62" s="77">
        <f t="shared" si="2"/>
        <v>0</v>
      </c>
      <c r="S62" s="63"/>
      <c r="T62" s="78">
        <f t="shared" si="46"/>
        <v>0</v>
      </c>
      <c r="U62" s="79">
        <f>IF(M62=0,0,IF(G62="Annulation","",IF(assurance="ALPTIS",M62*12*T62/100*#REF!,IF(assurance="APRIL",M62*12*T62/100*#REF!,IF(assurance="ASAF",M62*12*T62/100*#REF!,IF(assurance="NEOLIANE",(#REF!+M62*12*#REF!)*T62/100,IF(assurance="NEOLIANE Prev",(#REF!+M62*12*#REF!)*T62/100,IF(assurance="SWISSLIFE",M62*12*T62/100*#REF!,IF(assurance="AVIVA",M62*12*T62/100*#REF!,IF(assurance="CIPRES",M62*12*T62/100*#REF!,IF(assurance="CEGEMA",M62*12*T62/100*#REF!,IF(assurance=0,0))))))))))))</f>
        <v>0</v>
      </c>
      <c r="V62" s="91" t="str">
        <f t="shared" si="4"/>
        <v/>
      </c>
      <c r="W62" s="91" t="str">
        <f t="shared" si="5"/>
        <v/>
      </c>
      <c r="X62" s="92">
        <f t="shared" si="6"/>
        <v>0</v>
      </c>
      <c r="Y62" s="108">
        <f t="shared" si="7"/>
        <v>0</v>
      </c>
      <c r="Z62" s="106"/>
      <c r="AA62" s="105" t="str">
        <f t="shared" si="8"/>
        <v/>
      </c>
      <c r="AB62" s="63" t="s">
        <v>12</v>
      </c>
      <c r="AC62" s="72"/>
      <c r="AD62" s="101"/>
      <c r="AE62" s="80" t="str">
        <f t="shared" si="44"/>
        <v/>
      </c>
      <c r="AF62" s="72"/>
      <c r="AG62" s="70" t="str">
        <f t="shared" si="10"/>
        <v/>
      </c>
      <c r="AH62" s="81" t="str">
        <f t="shared" ca="1" si="11"/>
        <v/>
      </c>
      <c r="AI62" s="111" t="str">
        <f t="shared" ca="1" si="12"/>
        <v/>
      </c>
      <c r="AJ62" s="89" t="str">
        <f t="shared" si="13"/>
        <v/>
      </c>
      <c r="AK62" s="89" t="str">
        <f t="shared" si="14"/>
        <v/>
      </c>
      <c r="AL62" s="81" t="str">
        <f t="shared" si="15"/>
        <v/>
      </c>
      <c r="AM62" s="74">
        <f t="shared" si="16"/>
        <v>0</v>
      </c>
      <c r="AN62" s="74">
        <f t="shared" si="17"/>
        <v>0</v>
      </c>
      <c r="AO62" s="82">
        <f t="shared" si="18"/>
        <v>0</v>
      </c>
      <c r="AP62" s="74">
        <f t="shared" si="47"/>
        <v>0</v>
      </c>
      <c r="AQ62" s="82">
        <f t="shared" si="19"/>
        <v>0</v>
      </c>
      <c r="AR62" s="83">
        <f t="shared" si="20"/>
        <v>0</v>
      </c>
      <c r="AS62" s="74">
        <f t="shared" si="48"/>
        <v>0</v>
      </c>
      <c r="AT62" s="82">
        <f t="shared" si="21"/>
        <v>0</v>
      </c>
      <c r="AU62" s="83">
        <f t="shared" si="22"/>
        <v>0</v>
      </c>
      <c r="AV62" s="74">
        <f t="shared" si="23"/>
        <v>0</v>
      </c>
      <c r="AW62" s="82">
        <f t="shared" si="24"/>
        <v>0</v>
      </c>
      <c r="AX62" s="83">
        <f t="shared" si="25"/>
        <v>0</v>
      </c>
      <c r="AY62" s="63"/>
      <c r="AZ62" s="84"/>
      <c r="BA62" s="85"/>
      <c r="BB62" s="95"/>
      <c r="BC62" s="86"/>
      <c r="BD62" s="86"/>
      <c r="BE62" s="96"/>
      <c r="BF62" s="69"/>
      <c r="BG62" s="114"/>
      <c r="BH62" s="63">
        <v>1</v>
      </c>
      <c r="BI62" s="68">
        <v>0</v>
      </c>
      <c r="BJ62" s="71"/>
      <c r="BK62" s="87"/>
      <c r="BL62" s="64" t="str">
        <f t="shared" ca="1" si="26"/>
        <v/>
      </c>
      <c r="BM62" s="65"/>
      <c r="BN62" s="66"/>
      <c r="BO62" s="67" t="str">
        <f t="shared" ca="1" si="27"/>
        <v/>
      </c>
      <c r="BP62" s="65"/>
      <c r="BQ62" s="66"/>
      <c r="BR62" s="67" t="str">
        <f t="shared" ca="1" si="28"/>
        <v/>
      </c>
      <c r="BS62" s="65"/>
      <c r="BT62" s="66"/>
      <c r="BU62" s="67" t="str">
        <f t="shared" ca="1" si="29"/>
        <v/>
      </c>
      <c r="BV62" s="65"/>
      <c r="BW62" s="66"/>
      <c r="BX62" s="67" t="str">
        <f t="shared" ca="1" si="30"/>
        <v/>
      </c>
      <c r="BY62" s="65"/>
      <c r="BZ62" s="66"/>
      <c r="CA62" s="67" t="str">
        <f t="shared" ca="1" si="31"/>
        <v/>
      </c>
      <c r="CB62" s="65"/>
      <c r="CC62" s="66"/>
      <c r="CD62" s="67" t="str">
        <f t="shared" ca="1" si="32"/>
        <v/>
      </c>
      <c r="CE62" s="65"/>
      <c r="CF62" s="66"/>
      <c r="CG62" s="67" t="str">
        <f t="shared" ca="1" si="33"/>
        <v/>
      </c>
      <c r="CH62" s="65"/>
      <c r="CI62" s="66"/>
      <c r="CJ62" s="67" t="str">
        <f t="shared" ca="1" si="34"/>
        <v/>
      </c>
      <c r="CK62" s="57"/>
      <c r="CL62" s="59"/>
      <c r="CM62" s="59"/>
      <c r="CN62" s="59"/>
      <c r="CO62" s="59"/>
      <c r="CP62" s="59"/>
      <c r="CQ62" s="59"/>
      <c r="CR62" s="57"/>
      <c r="CS62" s="58"/>
      <c r="CT62" s="90" t="str">
        <f t="shared" si="35"/>
        <v/>
      </c>
      <c r="CU62" s="59"/>
      <c r="CV62" s="60"/>
      <c r="CW62" s="59"/>
      <c r="CX62" s="59"/>
      <c r="CY62" s="59" t="str">
        <f t="shared" si="36"/>
        <v/>
      </c>
      <c r="CZ62" s="59"/>
      <c r="DA62" s="59"/>
      <c r="DB62" s="61"/>
      <c r="DC62" s="59"/>
      <c r="DD62" s="59"/>
      <c r="DE62" s="61"/>
      <c r="DF62" s="61"/>
      <c r="DG62" s="59"/>
      <c r="DH62" s="61"/>
      <c r="DI62" s="61"/>
      <c r="DJ62" s="59"/>
      <c r="DK62" s="59"/>
      <c r="DL62" s="62"/>
      <c r="DM62" s="56">
        <f t="shared" si="37"/>
        <v>0</v>
      </c>
      <c r="DN62" s="88" t="str">
        <f t="shared" si="38"/>
        <v/>
      </c>
      <c r="DO62" s="119" t="str">
        <f t="shared" si="39"/>
        <v/>
      </c>
      <c r="DP62" s="119" t="str">
        <f t="shared" si="40"/>
        <v/>
      </c>
      <c r="DQ62" s="122" t="str">
        <f t="shared" si="41"/>
        <v/>
      </c>
      <c r="DR62" s="122" t="str">
        <f t="shared" si="49"/>
        <v/>
      </c>
    </row>
    <row r="63" spans="1:122" x14ac:dyDescent="0.25">
      <c r="A63" s="184" t="str">
        <f t="shared" si="45"/>
        <v xml:space="preserve">  -  - </v>
      </c>
      <c r="B63" s="98"/>
      <c r="C63" s="97"/>
      <c r="D63" s="93"/>
      <c r="E63" s="71"/>
      <c r="F63" s="73"/>
      <c r="G63" s="103"/>
      <c r="H63" s="71"/>
      <c r="I63" s="105" t="str">
        <f t="shared" si="0"/>
        <v/>
      </c>
      <c r="J63" s="104"/>
      <c r="K63" s="63"/>
      <c r="L63" s="72"/>
      <c r="M63" s="74"/>
      <c r="N63" s="75"/>
      <c r="O63" s="75"/>
      <c r="P63" s="121"/>
      <c r="Q63" s="76" t="str">
        <f t="shared" si="1"/>
        <v/>
      </c>
      <c r="R63" s="77">
        <f t="shared" si="2"/>
        <v>0</v>
      </c>
      <c r="S63" s="63"/>
      <c r="T63" s="78">
        <f t="shared" si="46"/>
        <v>0</v>
      </c>
      <c r="U63" s="79">
        <f>IF(M63=0,0,IF(G63="Annulation","",IF(assurance="ALPTIS",M63*12*T63/100*#REF!,IF(assurance="APRIL",M63*12*T63/100*#REF!,IF(assurance="ASAF",M63*12*T63/100*#REF!,IF(assurance="NEOLIANE",(#REF!+M63*12*#REF!)*T63/100,IF(assurance="NEOLIANE Prev",(#REF!+M63*12*#REF!)*T63/100,IF(assurance="SWISSLIFE",M63*12*T63/100*#REF!,IF(assurance="AVIVA",M63*12*T63/100*#REF!,IF(assurance="CIPRES",M63*12*T63/100*#REF!,IF(assurance="CEGEMA",M63*12*T63/100*#REF!,IF(assurance=0,0))))))))))))</f>
        <v>0</v>
      </c>
      <c r="V63" s="91" t="str">
        <f t="shared" si="4"/>
        <v/>
      </c>
      <c r="W63" s="91" t="str">
        <f t="shared" si="5"/>
        <v/>
      </c>
      <c r="X63" s="92">
        <f t="shared" si="6"/>
        <v>0</v>
      </c>
      <c r="Y63" s="108">
        <f t="shared" si="7"/>
        <v>0</v>
      </c>
      <c r="Z63" s="106"/>
      <c r="AA63" s="105" t="str">
        <f t="shared" si="8"/>
        <v/>
      </c>
      <c r="AB63" s="63" t="s">
        <v>12</v>
      </c>
      <c r="AC63" s="72"/>
      <c r="AD63" s="101"/>
      <c r="AE63" s="80" t="str">
        <f t="shared" si="44"/>
        <v/>
      </c>
      <c r="AF63" s="72"/>
      <c r="AG63" s="70" t="str">
        <f t="shared" si="10"/>
        <v/>
      </c>
      <c r="AH63" s="81" t="str">
        <f t="shared" ca="1" si="11"/>
        <v/>
      </c>
      <c r="AI63" s="111" t="str">
        <f t="shared" ca="1" si="12"/>
        <v/>
      </c>
      <c r="AJ63" s="89" t="str">
        <f t="shared" si="13"/>
        <v/>
      </c>
      <c r="AK63" s="89" t="str">
        <f t="shared" si="14"/>
        <v/>
      </c>
      <c r="AL63" s="81" t="str">
        <f t="shared" si="15"/>
        <v/>
      </c>
      <c r="AM63" s="74">
        <f t="shared" si="16"/>
        <v>0</v>
      </c>
      <c r="AN63" s="74">
        <f t="shared" si="17"/>
        <v>0</v>
      </c>
      <c r="AO63" s="82">
        <f t="shared" si="18"/>
        <v>0</v>
      </c>
      <c r="AP63" s="74">
        <f t="shared" si="47"/>
        <v>0</v>
      </c>
      <c r="AQ63" s="82">
        <f t="shared" si="19"/>
        <v>0</v>
      </c>
      <c r="AR63" s="83">
        <f t="shared" si="20"/>
        <v>0</v>
      </c>
      <c r="AS63" s="74">
        <f t="shared" si="48"/>
        <v>0</v>
      </c>
      <c r="AT63" s="82">
        <f t="shared" si="21"/>
        <v>0</v>
      </c>
      <c r="AU63" s="83">
        <f t="shared" si="22"/>
        <v>0</v>
      </c>
      <c r="AV63" s="74">
        <f t="shared" si="23"/>
        <v>0</v>
      </c>
      <c r="AW63" s="82">
        <f t="shared" si="24"/>
        <v>0</v>
      </c>
      <c r="AX63" s="83">
        <f t="shared" si="25"/>
        <v>0</v>
      </c>
      <c r="AY63" s="63"/>
      <c r="AZ63" s="84"/>
      <c r="BA63" s="85"/>
      <c r="BB63" s="95"/>
      <c r="BC63" s="86"/>
      <c r="BD63" s="86"/>
      <c r="BE63" s="96"/>
      <c r="BF63" s="69"/>
      <c r="BG63" s="114"/>
      <c r="BH63" s="63">
        <v>1</v>
      </c>
      <c r="BI63" s="68">
        <v>0</v>
      </c>
      <c r="BJ63" s="71"/>
      <c r="BK63" s="87"/>
      <c r="BL63" s="64" t="str">
        <f t="shared" ca="1" si="26"/>
        <v/>
      </c>
      <c r="BM63" s="65"/>
      <c r="BN63" s="66"/>
      <c r="BO63" s="67" t="str">
        <f t="shared" ca="1" si="27"/>
        <v/>
      </c>
      <c r="BP63" s="65"/>
      <c r="BQ63" s="66"/>
      <c r="BR63" s="67" t="str">
        <f t="shared" ca="1" si="28"/>
        <v/>
      </c>
      <c r="BS63" s="65"/>
      <c r="BT63" s="66"/>
      <c r="BU63" s="67" t="str">
        <f t="shared" ca="1" si="29"/>
        <v/>
      </c>
      <c r="BV63" s="65"/>
      <c r="BW63" s="66"/>
      <c r="BX63" s="67" t="str">
        <f t="shared" ca="1" si="30"/>
        <v/>
      </c>
      <c r="BY63" s="65"/>
      <c r="BZ63" s="66"/>
      <c r="CA63" s="67" t="str">
        <f t="shared" ca="1" si="31"/>
        <v/>
      </c>
      <c r="CB63" s="65"/>
      <c r="CC63" s="66"/>
      <c r="CD63" s="67" t="str">
        <f t="shared" ca="1" si="32"/>
        <v/>
      </c>
      <c r="CE63" s="65"/>
      <c r="CF63" s="66"/>
      <c r="CG63" s="67" t="str">
        <f t="shared" ca="1" si="33"/>
        <v/>
      </c>
      <c r="CH63" s="65"/>
      <c r="CI63" s="66"/>
      <c r="CJ63" s="67" t="str">
        <f t="shared" ca="1" si="34"/>
        <v/>
      </c>
      <c r="CK63" s="57"/>
      <c r="CL63" s="59"/>
      <c r="CM63" s="59"/>
      <c r="CN63" s="59"/>
      <c r="CO63" s="59"/>
      <c r="CP63" s="59"/>
      <c r="CQ63" s="59"/>
      <c r="CR63" s="57"/>
      <c r="CS63" s="58"/>
      <c r="CT63" s="90" t="str">
        <f t="shared" si="35"/>
        <v/>
      </c>
      <c r="CU63" s="59"/>
      <c r="CV63" s="60"/>
      <c r="CW63" s="59"/>
      <c r="CX63" s="59"/>
      <c r="CY63" s="59" t="str">
        <f t="shared" si="36"/>
        <v/>
      </c>
      <c r="CZ63" s="59"/>
      <c r="DA63" s="59"/>
      <c r="DB63" s="61"/>
      <c r="DC63" s="59"/>
      <c r="DD63" s="59"/>
      <c r="DE63" s="61"/>
      <c r="DF63" s="61"/>
      <c r="DG63" s="59"/>
      <c r="DH63" s="61"/>
      <c r="DI63" s="61"/>
      <c r="DJ63" s="59"/>
      <c r="DK63" s="59"/>
      <c r="DL63" s="62"/>
      <c r="DM63" s="56">
        <f t="shared" si="37"/>
        <v>0</v>
      </c>
      <c r="DN63" s="88" t="str">
        <f t="shared" si="38"/>
        <v/>
      </c>
      <c r="DO63" s="119" t="str">
        <f t="shared" si="39"/>
        <v/>
      </c>
      <c r="DP63" s="119" t="str">
        <f t="shared" si="40"/>
        <v/>
      </c>
      <c r="DQ63" s="122" t="str">
        <f t="shared" si="41"/>
        <v/>
      </c>
      <c r="DR63" s="122" t="str">
        <f t="shared" si="49"/>
        <v/>
      </c>
    </row>
    <row r="64" spans="1:122" x14ac:dyDescent="0.25">
      <c r="A64" s="184" t="str">
        <f t="shared" si="45"/>
        <v xml:space="preserve">  -  - </v>
      </c>
      <c r="B64" s="98"/>
      <c r="C64" s="97"/>
      <c r="D64" s="93"/>
      <c r="E64" s="71"/>
      <c r="F64" s="73"/>
      <c r="G64" s="103"/>
      <c r="H64" s="71"/>
      <c r="I64" s="105" t="str">
        <f t="shared" si="0"/>
        <v/>
      </c>
      <c r="J64" s="104"/>
      <c r="K64" s="63"/>
      <c r="L64" s="72"/>
      <c r="M64" s="74"/>
      <c r="N64" s="75"/>
      <c r="O64" s="75"/>
      <c r="P64" s="121"/>
      <c r="Q64" s="76" t="str">
        <f t="shared" si="1"/>
        <v/>
      </c>
      <c r="R64" s="77">
        <f t="shared" si="2"/>
        <v>0</v>
      </c>
      <c r="S64" s="63"/>
      <c r="T64" s="78">
        <f t="shared" si="46"/>
        <v>0</v>
      </c>
      <c r="U64" s="79">
        <f>IF(M64=0,0,IF(G64="Annulation","",IF(assurance="ALPTIS",M64*12*T64/100*#REF!,IF(assurance="APRIL",M64*12*T64/100*#REF!,IF(assurance="ASAF",M64*12*T64/100*#REF!,IF(assurance="NEOLIANE",(#REF!+M64*12*#REF!)*T64/100,IF(assurance="NEOLIANE Prev",(#REF!+M64*12*#REF!)*T64/100,IF(assurance="SWISSLIFE",M64*12*T64/100*#REF!,IF(assurance="AVIVA",M64*12*T64/100*#REF!,IF(assurance="CIPRES",M64*12*T64/100*#REF!,IF(assurance="CEGEMA",M64*12*T64/100*#REF!,IF(assurance=0,0))))))))))))</f>
        <v>0</v>
      </c>
      <c r="V64" s="91" t="str">
        <f t="shared" si="4"/>
        <v/>
      </c>
      <c r="W64" s="91" t="str">
        <f t="shared" si="5"/>
        <v/>
      </c>
      <c r="X64" s="92">
        <f t="shared" si="6"/>
        <v>0</v>
      </c>
      <c r="Y64" s="108">
        <f t="shared" si="7"/>
        <v>0</v>
      </c>
      <c r="Z64" s="106"/>
      <c r="AA64" s="105" t="str">
        <f t="shared" si="8"/>
        <v/>
      </c>
      <c r="AB64" s="63" t="s">
        <v>12</v>
      </c>
      <c r="AC64" s="72"/>
      <c r="AD64" s="101"/>
      <c r="AE64" s="80" t="str">
        <f t="shared" si="44"/>
        <v/>
      </c>
      <c r="AF64" s="72"/>
      <c r="AG64" s="70" t="str">
        <f t="shared" si="10"/>
        <v/>
      </c>
      <c r="AH64" s="81" t="str">
        <f t="shared" ca="1" si="11"/>
        <v/>
      </c>
      <c r="AI64" s="111" t="str">
        <f t="shared" ca="1" si="12"/>
        <v/>
      </c>
      <c r="AJ64" s="89" t="str">
        <f t="shared" si="13"/>
        <v/>
      </c>
      <c r="AK64" s="89" t="str">
        <f t="shared" si="14"/>
        <v/>
      </c>
      <c r="AL64" s="81" t="str">
        <f t="shared" si="15"/>
        <v/>
      </c>
      <c r="AM64" s="74">
        <f t="shared" si="16"/>
        <v>0</v>
      </c>
      <c r="AN64" s="74">
        <f t="shared" si="17"/>
        <v>0</v>
      </c>
      <c r="AO64" s="82">
        <f t="shared" si="18"/>
        <v>0</v>
      </c>
      <c r="AP64" s="74">
        <f t="shared" si="47"/>
        <v>0</v>
      </c>
      <c r="AQ64" s="82">
        <f t="shared" si="19"/>
        <v>0</v>
      </c>
      <c r="AR64" s="83">
        <f t="shared" si="20"/>
        <v>0</v>
      </c>
      <c r="AS64" s="74">
        <f t="shared" si="48"/>
        <v>0</v>
      </c>
      <c r="AT64" s="82">
        <f t="shared" si="21"/>
        <v>0</v>
      </c>
      <c r="AU64" s="83">
        <f t="shared" si="22"/>
        <v>0</v>
      </c>
      <c r="AV64" s="74">
        <f t="shared" si="23"/>
        <v>0</v>
      </c>
      <c r="AW64" s="82">
        <f t="shared" si="24"/>
        <v>0</v>
      </c>
      <c r="AX64" s="83">
        <f t="shared" si="25"/>
        <v>0</v>
      </c>
      <c r="AY64" s="63"/>
      <c r="AZ64" s="84"/>
      <c r="BA64" s="85"/>
      <c r="BB64" s="95"/>
      <c r="BC64" s="86"/>
      <c r="BD64" s="86"/>
      <c r="BE64" s="96"/>
      <c r="BF64" s="69"/>
      <c r="BG64" s="114"/>
      <c r="BH64" s="63">
        <v>1</v>
      </c>
      <c r="BI64" s="68">
        <v>0</v>
      </c>
      <c r="BJ64" s="71"/>
      <c r="BK64" s="87"/>
      <c r="BL64" s="64" t="str">
        <f t="shared" ca="1" si="26"/>
        <v/>
      </c>
      <c r="BM64" s="65"/>
      <c r="BN64" s="66"/>
      <c r="BO64" s="67" t="str">
        <f t="shared" ca="1" si="27"/>
        <v/>
      </c>
      <c r="BP64" s="65"/>
      <c r="BQ64" s="66"/>
      <c r="BR64" s="67" t="str">
        <f t="shared" ca="1" si="28"/>
        <v/>
      </c>
      <c r="BS64" s="65"/>
      <c r="BT64" s="66"/>
      <c r="BU64" s="67" t="str">
        <f t="shared" ca="1" si="29"/>
        <v/>
      </c>
      <c r="BV64" s="65"/>
      <c r="BW64" s="66"/>
      <c r="BX64" s="67" t="str">
        <f t="shared" ca="1" si="30"/>
        <v/>
      </c>
      <c r="BY64" s="65"/>
      <c r="BZ64" s="66"/>
      <c r="CA64" s="67" t="str">
        <f t="shared" ca="1" si="31"/>
        <v/>
      </c>
      <c r="CB64" s="65"/>
      <c r="CC64" s="66"/>
      <c r="CD64" s="67" t="str">
        <f t="shared" ca="1" si="32"/>
        <v/>
      </c>
      <c r="CE64" s="65"/>
      <c r="CF64" s="66"/>
      <c r="CG64" s="67" t="str">
        <f t="shared" ca="1" si="33"/>
        <v/>
      </c>
      <c r="CH64" s="65"/>
      <c r="CI64" s="66"/>
      <c r="CJ64" s="67" t="str">
        <f t="shared" ca="1" si="34"/>
        <v/>
      </c>
      <c r="CK64" s="57"/>
      <c r="CL64" s="59"/>
      <c r="CM64" s="59"/>
      <c r="CN64" s="59"/>
      <c r="CO64" s="59"/>
      <c r="CP64" s="59"/>
      <c r="CQ64" s="59"/>
      <c r="CR64" s="57"/>
      <c r="CS64" s="58"/>
      <c r="CT64" s="90" t="str">
        <f t="shared" si="35"/>
        <v/>
      </c>
      <c r="CU64" s="59"/>
      <c r="CV64" s="60"/>
      <c r="CW64" s="59"/>
      <c r="CX64" s="59"/>
      <c r="CY64" s="59" t="str">
        <f t="shared" si="36"/>
        <v/>
      </c>
      <c r="CZ64" s="59"/>
      <c r="DA64" s="59"/>
      <c r="DB64" s="61"/>
      <c r="DC64" s="59"/>
      <c r="DD64" s="59"/>
      <c r="DE64" s="61"/>
      <c r="DF64" s="61"/>
      <c r="DG64" s="59"/>
      <c r="DH64" s="61"/>
      <c r="DI64" s="61"/>
      <c r="DJ64" s="59"/>
      <c r="DK64" s="59"/>
      <c r="DL64" s="62"/>
      <c r="DM64" s="56">
        <f t="shared" si="37"/>
        <v>0</v>
      </c>
      <c r="DN64" s="88" t="str">
        <f t="shared" si="38"/>
        <v/>
      </c>
      <c r="DO64" s="119" t="str">
        <f t="shared" si="39"/>
        <v/>
      </c>
      <c r="DP64" s="119" t="str">
        <f t="shared" si="40"/>
        <v/>
      </c>
      <c r="DQ64" s="122" t="str">
        <f t="shared" si="41"/>
        <v/>
      </c>
      <c r="DR64" s="122" t="str">
        <f t="shared" si="49"/>
        <v/>
      </c>
    </row>
    <row r="65" spans="1:122" x14ac:dyDescent="0.25">
      <c r="A65" s="184" t="str">
        <f t="shared" si="45"/>
        <v xml:space="preserve">  -  - </v>
      </c>
      <c r="B65" s="98"/>
      <c r="C65" s="97"/>
      <c r="D65" s="93"/>
      <c r="E65" s="71"/>
      <c r="F65" s="73"/>
      <c r="G65" s="103"/>
      <c r="H65" s="71"/>
      <c r="I65" s="105" t="str">
        <f t="shared" si="0"/>
        <v/>
      </c>
      <c r="J65" s="104"/>
      <c r="K65" s="63"/>
      <c r="L65" s="72"/>
      <c r="M65" s="74"/>
      <c r="N65" s="75"/>
      <c r="O65" s="75"/>
      <c r="P65" s="121"/>
      <c r="Q65" s="76" t="str">
        <f t="shared" si="1"/>
        <v/>
      </c>
      <c r="R65" s="77">
        <f t="shared" si="2"/>
        <v>0</v>
      </c>
      <c r="S65" s="63"/>
      <c r="T65" s="78">
        <f t="shared" si="46"/>
        <v>0</v>
      </c>
      <c r="U65" s="79">
        <f>IF(M65=0,0,IF(G65="Annulation","",IF(assurance="ALPTIS",M65*12*T65/100*#REF!,IF(assurance="APRIL",M65*12*T65/100*#REF!,IF(assurance="ASAF",M65*12*T65/100*#REF!,IF(assurance="NEOLIANE",(#REF!+M65*12*#REF!)*T65/100,IF(assurance="NEOLIANE Prev",(#REF!+M65*12*#REF!)*T65/100,IF(assurance="SWISSLIFE",M65*12*T65/100*#REF!,IF(assurance="AVIVA",M65*12*T65/100*#REF!,IF(assurance="CIPRES",M65*12*T65/100*#REF!,IF(assurance="CEGEMA",M65*12*T65/100*#REF!,IF(assurance=0,0))))))))))))</f>
        <v>0</v>
      </c>
      <c r="V65" s="91" t="str">
        <f t="shared" si="4"/>
        <v/>
      </c>
      <c r="W65" s="91" t="str">
        <f t="shared" si="5"/>
        <v/>
      </c>
      <c r="X65" s="92">
        <f t="shared" si="6"/>
        <v>0</v>
      </c>
      <c r="Y65" s="108">
        <f t="shared" si="7"/>
        <v>0</v>
      </c>
      <c r="Z65" s="106"/>
      <c r="AA65" s="105" t="str">
        <f t="shared" si="8"/>
        <v/>
      </c>
      <c r="AB65" s="63" t="s">
        <v>12</v>
      </c>
      <c r="AC65" s="72"/>
      <c r="AD65" s="101"/>
      <c r="AE65" s="80" t="str">
        <f t="shared" si="44"/>
        <v/>
      </c>
      <c r="AF65" s="72"/>
      <c r="AG65" s="70" t="str">
        <f t="shared" si="10"/>
        <v/>
      </c>
      <c r="AH65" s="81" t="str">
        <f t="shared" ca="1" si="11"/>
        <v/>
      </c>
      <c r="AI65" s="111" t="str">
        <f t="shared" ca="1" si="12"/>
        <v/>
      </c>
      <c r="AJ65" s="89" t="str">
        <f t="shared" si="13"/>
        <v/>
      </c>
      <c r="AK65" s="89" t="str">
        <f t="shared" si="14"/>
        <v/>
      </c>
      <c r="AL65" s="81" t="str">
        <f t="shared" si="15"/>
        <v/>
      </c>
      <c r="AM65" s="74">
        <f t="shared" si="16"/>
        <v>0</v>
      </c>
      <c r="AN65" s="74">
        <f t="shared" si="17"/>
        <v>0</v>
      </c>
      <c r="AO65" s="82">
        <f t="shared" si="18"/>
        <v>0</v>
      </c>
      <c r="AP65" s="74">
        <f t="shared" si="47"/>
        <v>0</v>
      </c>
      <c r="AQ65" s="82">
        <f t="shared" si="19"/>
        <v>0</v>
      </c>
      <c r="AR65" s="83">
        <f t="shared" si="20"/>
        <v>0</v>
      </c>
      <c r="AS65" s="74">
        <f t="shared" si="48"/>
        <v>0</v>
      </c>
      <c r="AT65" s="82">
        <f t="shared" si="21"/>
        <v>0</v>
      </c>
      <c r="AU65" s="83">
        <f t="shared" si="22"/>
        <v>0</v>
      </c>
      <c r="AV65" s="74">
        <f t="shared" si="23"/>
        <v>0</v>
      </c>
      <c r="AW65" s="82">
        <f t="shared" si="24"/>
        <v>0</v>
      </c>
      <c r="AX65" s="83">
        <f t="shared" si="25"/>
        <v>0</v>
      </c>
      <c r="AY65" s="63"/>
      <c r="AZ65" s="84"/>
      <c r="BA65" s="85"/>
      <c r="BB65" s="95"/>
      <c r="BC65" s="86"/>
      <c r="BD65" s="86"/>
      <c r="BE65" s="96"/>
      <c r="BF65" s="69"/>
      <c r="BG65" s="114"/>
      <c r="BH65" s="63">
        <v>1</v>
      </c>
      <c r="BI65" s="68">
        <v>0</v>
      </c>
      <c r="BJ65" s="71"/>
      <c r="BK65" s="87"/>
      <c r="BL65" s="64" t="str">
        <f t="shared" ca="1" si="26"/>
        <v/>
      </c>
      <c r="BM65" s="65"/>
      <c r="BN65" s="66"/>
      <c r="BO65" s="67" t="str">
        <f t="shared" ca="1" si="27"/>
        <v/>
      </c>
      <c r="BP65" s="65"/>
      <c r="BQ65" s="66"/>
      <c r="BR65" s="67" t="str">
        <f t="shared" ca="1" si="28"/>
        <v/>
      </c>
      <c r="BS65" s="65"/>
      <c r="BT65" s="66"/>
      <c r="BU65" s="67" t="str">
        <f t="shared" ca="1" si="29"/>
        <v/>
      </c>
      <c r="BV65" s="65"/>
      <c r="BW65" s="66"/>
      <c r="BX65" s="67" t="str">
        <f t="shared" ca="1" si="30"/>
        <v/>
      </c>
      <c r="BY65" s="65"/>
      <c r="BZ65" s="66"/>
      <c r="CA65" s="67" t="str">
        <f t="shared" ca="1" si="31"/>
        <v/>
      </c>
      <c r="CB65" s="65"/>
      <c r="CC65" s="66"/>
      <c r="CD65" s="67" t="str">
        <f t="shared" ca="1" si="32"/>
        <v/>
      </c>
      <c r="CE65" s="65"/>
      <c r="CF65" s="66"/>
      <c r="CG65" s="67" t="str">
        <f t="shared" ca="1" si="33"/>
        <v/>
      </c>
      <c r="CH65" s="65"/>
      <c r="CI65" s="66"/>
      <c r="CJ65" s="67" t="str">
        <f t="shared" ca="1" si="34"/>
        <v/>
      </c>
      <c r="CK65" s="57"/>
      <c r="CL65" s="59"/>
      <c r="CM65" s="59"/>
      <c r="CN65" s="59"/>
      <c r="CO65" s="59"/>
      <c r="CP65" s="59"/>
      <c r="CQ65" s="59"/>
      <c r="CR65" s="57"/>
      <c r="CS65" s="58"/>
      <c r="CT65" s="90" t="str">
        <f t="shared" si="35"/>
        <v/>
      </c>
      <c r="CU65" s="59"/>
      <c r="CV65" s="60"/>
      <c r="CW65" s="59"/>
      <c r="CX65" s="59"/>
      <c r="CY65" s="59" t="str">
        <f t="shared" si="36"/>
        <v/>
      </c>
      <c r="CZ65" s="59"/>
      <c r="DA65" s="59"/>
      <c r="DB65" s="61"/>
      <c r="DC65" s="59"/>
      <c r="DD65" s="59"/>
      <c r="DE65" s="61"/>
      <c r="DF65" s="61"/>
      <c r="DG65" s="59"/>
      <c r="DH65" s="61"/>
      <c r="DI65" s="61"/>
      <c r="DJ65" s="59"/>
      <c r="DK65" s="59"/>
      <c r="DL65" s="62"/>
      <c r="DM65" s="56">
        <f t="shared" si="37"/>
        <v>0</v>
      </c>
      <c r="DN65" s="88" t="str">
        <f t="shared" si="38"/>
        <v/>
      </c>
      <c r="DO65" s="119" t="str">
        <f t="shared" si="39"/>
        <v/>
      </c>
      <c r="DP65" s="119" t="str">
        <f t="shared" si="40"/>
        <v/>
      </c>
      <c r="DQ65" s="122" t="str">
        <f t="shared" si="41"/>
        <v/>
      </c>
      <c r="DR65" s="122" t="str">
        <f t="shared" si="49"/>
        <v/>
      </c>
    </row>
    <row r="66" spans="1:122" x14ac:dyDescent="0.25">
      <c r="A66" s="184" t="str">
        <f t="shared" si="45"/>
        <v xml:space="preserve">  -  - </v>
      </c>
      <c r="B66" s="98"/>
      <c r="C66" s="97"/>
      <c r="D66" s="93"/>
      <c r="E66" s="71"/>
      <c r="F66" s="73"/>
      <c r="G66" s="103"/>
      <c r="H66" s="71"/>
      <c r="I66" s="105" t="str">
        <f t="shared" ref="I66:I129" si="50">IF(G66="Annulation","",IF(H66=0,"",E66-H66))</f>
        <v/>
      </c>
      <c r="J66" s="104"/>
      <c r="K66" s="63"/>
      <c r="L66" s="72"/>
      <c r="M66" s="74"/>
      <c r="N66" s="75"/>
      <c r="O66" s="75"/>
      <c r="P66" s="121"/>
      <c r="Q66" s="76" t="str">
        <f t="shared" ref="Q66:Q129" si="51">IF(COUNT(AD66)=0,"",AD66)</f>
        <v/>
      </c>
      <c r="R66" s="77">
        <f t="shared" ref="R66:R129" si="52">SUM(M66*12)</f>
        <v>0</v>
      </c>
      <c r="S66" s="63"/>
      <c r="T66" s="78">
        <f t="shared" si="46"/>
        <v>0</v>
      </c>
      <c r="U66" s="79">
        <f>IF(M66=0,0,IF(G66="Annulation","",IF(assurance="ALPTIS",M66*12*T66/100*#REF!,IF(assurance="APRIL",M66*12*T66/100*#REF!,IF(assurance="ASAF",M66*12*T66/100*#REF!,IF(assurance="NEOLIANE",(#REF!+M66*12*#REF!)*T66/100,IF(assurance="NEOLIANE Prev",(#REF!+M66*12*#REF!)*T66/100,IF(assurance="SWISSLIFE",M66*12*T66/100*#REF!,IF(assurance="AVIVA",M66*12*T66/100*#REF!,IF(assurance="CIPRES",M66*12*T66/100*#REF!,IF(assurance="CEGEMA",M66*12*T66/100*#REF!,IF(assurance=0,0))))))))))))</f>
        <v>0</v>
      </c>
      <c r="V66" s="91" t="str">
        <f t="shared" ref="V66:V129" si="53">IF(M66="","",IF(G66="Annulation","",IF(typecomm="Précompte",SUM((M66-O66)*T66/100*12)+O66*12*0.15,IF(typecomm="Précompte 1",SUM((M66-O66)*T66/100*12)+O66*12*0.15,IF(typecomm="Linéaire",0,IF(typecomm=0,0))))))</f>
        <v/>
      </c>
      <c r="W66" s="91" t="str">
        <f t="shared" ref="W66:W129" si="54">IF(M66="","",IF(G66="Annulation","",IF(typecomm="Linéaire",SUM((M66-O66)*T66/100)+O66*0.15,IF(typecomm="Précompte 1",0,IF(typecomm="Précompte",0,IF(typecomm=0,0))))))</f>
        <v/>
      </c>
      <c r="X66" s="92">
        <f t="shared" ref="X66:X129" si="55">IF(G66="Annulation",0,IF(typecomm="Linéaire",0,IF(typecomm="Précompte 1",V66-U66,IF(mens=0,0,IF(typecomm="Précompte",V66-U66,IF(typecomm=0,0))))))</f>
        <v>0</v>
      </c>
      <c r="Y66" s="108">
        <f t="shared" ref="Y66:Y129" si="56">IF(G66="Annulation",0,IF(M66="",0,IF(typecomm="Linéaire",SUM(W66-U66/12),IF(typecomm="Précompte 1",0,IF(typecomm="Précompte",0,IF(typecomm=0,0))))))</f>
        <v>0</v>
      </c>
      <c r="Z66" s="106"/>
      <c r="AA66" s="105" t="str">
        <f t="shared" ref="AA66:AA129" si="57">IF(Z66="","",IF(G66="Annulation","",IF(E66="",0,Z66-E66)))</f>
        <v/>
      </c>
      <c r="AB66" s="63" t="s">
        <v>12</v>
      </c>
      <c r="AC66" s="72"/>
      <c r="AD66" s="101"/>
      <c r="AE66" s="80" t="str">
        <f t="shared" si="44"/>
        <v/>
      </c>
      <c r="AF66" s="72"/>
      <c r="AG66" s="70" t="str">
        <f t="shared" ref="AG66:AG129" si="58">(IF(COUNT(Z66)=0,"",IF(G66="Annulation","",IF(K66="SWISSLIFE",Z66+365,IF(K66="AVIVA",Z66+365,IF(K66="NEOLIANE Prev",Z66+365,IF(Z66&lt;42370,42370,IF(Z66&lt;42736,42736,IF(Z66&lt;43101,43101,IF(Z66&lt;43466,43466,IF(Z66&lt;43831,43831,IF(Z66&lt;44197,44197,IF(Z66&lt;44562,44562,IF(Z66&lt;44927,44927))))))))))))))</f>
        <v/>
      </c>
      <c r="AH66" s="81" t="str">
        <f t="shared" ref="AH66:AH129" ca="1" si="59">(IF(COUNT(Z66)=0,"",IF(G66="Annulation","",IF(Z66&gt;0,(Z66-TODAY())/(-365),0))))</f>
        <v/>
      </c>
      <c r="AI66" s="111" t="str">
        <f t="shared" ref="AI66:AI129" ca="1" si="60">(IF(COUNT(Z66)=0,"",IF(G66="Annulation","",IF(K66="SWISSLIFE",Z66+365+IF(Z66&gt;TODAY(),0,365*(DATEDIF(Z66,TODAY(),"Y"))),IF(K66="AVIVA",Z66+365+IF(Z66&gt;TODAY(),0,365*(DATEDIF(Z66,TODAY(),"Y"))),IF(K66="NEOLIANE Prev",Z66+365+IF(Z66&gt;TODAY(),0,365*(DATEDIF(Z66,TODAY(),"Y"))),IF(Z66&lt;=43252,43466,43831))))+365*(année-2018)+IF(année&gt;=2020,1)+IF(((IF(K66="SWISSLIFE",Z66+365+IF(Z66&gt;TODAY(),0,365*(DATEDIF(Z66,TODAY(),"Y"))),IF(K66="AVIVA",Z66+365+IF(Z66&gt;TODAY(),0,365*(DATEDIF(Z66,TODAY(),"Y"))),IF(K66="NEOLIANE Prev",Z66+365+IF(Z66&gt;TODAY(),0,365*(DATEDIF(Z66,TODAY(),"Y"))),IF(Z66&lt;=43252,43466,43831))))+365*(année-2018)+IF(année&gt;=2020,1))-62)&lt;TODAY(),365))))</f>
        <v/>
      </c>
      <c r="AJ66" s="89" t="str">
        <f t="shared" ref="AJ66:AJ129" si="61">IF(G66="Annulation","",IF(Z66="","",AI66-62))</f>
        <v/>
      </c>
      <c r="AK66" s="89" t="str">
        <f t="shared" ref="AK66:AK129" si="62">IF(G66="Annulation","",IF(Z66="","",AI66-92))</f>
        <v/>
      </c>
      <c r="AL66" s="81" t="str">
        <f t="shared" ref="AL66:AL129" si="63">(IF(COUNT(Z66)=0,"",IF(G66="Annulation","",IF(Z66&gt;0,(Z66-AI66)/(-365),0))))</f>
        <v/>
      </c>
      <c r="AM66" s="74">
        <f t="shared" ref="AM66:AM129" si="64">IF(G66="Annulation","",IF(Z66&lt;42736,M66,0))</f>
        <v>0</v>
      </c>
      <c r="AN66" s="74">
        <f t="shared" ref="AN66:AN129" si="65">IF(G66="Annulation","",IF(Z66&gt;=42736,IF(Z66&lt;43101,M66,0),0))</f>
        <v>0</v>
      </c>
      <c r="AO66" s="82">
        <f t="shared" ref="AO66:AO129" si="66">IF(G66="Annulation","",IF(AM66&gt;0,IF(AM66&gt;0,(AM66-AN66)/AM66*(-1),),0))</f>
        <v>0</v>
      </c>
      <c r="AP66" s="74">
        <f t="shared" si="47"/>
        <v>0</v>
      </c>
      <c r="AQ66" s="82">
        <f t="shared" ref="AQ66:AQ129" si="67">IF(G66="Annulation","",IF(AN66&gt;0,(AN66-AP66)/AN66*(-1),))</f>
        <v>0</v>
      </c>
      <c r="AR66" s="83">
        <f t="shared" ref="AR66:AR129" si="68">IF(G66="Annulation","",IF(AND(AM66&lt;=0,AN66&lt;=0,AO66&lt;=0),0,IF(AND(AM66&lt;=0,AN66&lt;=0,AO66&gt;0),(AP66-AO66)/AO66,0+IF(AND(AM66&lt;=0,AN66&gt;0,AO66&lt;=0),(AP66-AN66)/AN66,0+IF(AND(AM66&gt;0,AN66&lt;=0,AO66&lt;=0),(AP66-AM66)/AM66,0+IF(AND(AM66&lt;=0,AN66&gt;0,AO66&gt;0),(AP66-AN66)/AN66,0+IF(AND(AM66&gt;0,AN66&lt;=0,AO66&gt;0),(AP66-AM66)/AM66,0+IF(AND(AM66&lt;=0,AN66&gt;0,AO66&gt;0),(AP66-AN66)/AN66,0+IF(AND(AM66&gt;0,AN66&gt;0,AO66&lt;=0),(AP66-AM66)/AM66,0+IF(AND(AM66&gt;0,AN66&gt;0,AO66&gt;0),(AP66-AM66)/AM66,0))))))))))</f>
        <v>0</v>
      </c>
      <c r="AS66" s="74">
        <f t="shared" si="48"/>
        <v>0</v>
      </c>
      <c r="AT66" s="82">
        <f t="shared" ref="AT66:AT129" si="69">IF(G66="Annulation","",IF(AP66&gt;0,(AP66-AS66)/AP66*(-1),0))</f>
        <v>0</v>
      </c>
      <c r="AU66" s="83">
        <f t="shared" ref="AU66:AU129" si="70">IF(G66="Annulation","",IF(AS66&gt;0,IF(AM66&gt;0,(AM66-AS66)/(-AM66),IF(AN66&gt;0,(AN66-AS66)/(-AN66),IF(AP66&gt;0,(AP66-AS66)/(-AP66),0))),0))</f>
        <v>0</v>
      </c>
      <c r="AV66" s="74">
        <f t="shared" ref="AV66:AV129" si="71">IF(G66="Annulation","",IF(Z66&gt;=43831,IF(Z66&lt;44197,M66,0),0))</f>
        <v>0</v>
      </c>
      <c r="AW66" s="82">
        <f t="shared" ref="AW66:AW129" si="72">IF(G66="Annulation","",IF(AS66&gt;0,(AS66-AV66)/AS66*(-1),0))</f>
        <v>0</v>
      </c>
      <c r="AX66" s="83">
        <f t="shared" ref="AX66:AX129" si="73">IF(G66="Annulation","",(IF(AM66&gt;0,(AM66-AV66)/(-AM66),IF(AN66&gt;0,(AN66-AV66)/(-AN66),IF(AP66&gt;0,(AP66-AV66)/(-AP66),IF(AS66&gt;0,(AS66-AV66)/(-AS66),0))))))</f>
        <v>0</v>
      </c>
      <c r="AY66" s="63"/>
      <c r="AZ66" s="84"/>
      <c r="BA66" s="85"/>
      <c r="BB66" s="95"/>
      <c r="BC66" s="86"/>
      <c r="BD66" s="86"/>
      <c r="BE66" s="96"/>
      <c r="BF66" s="69"/>
      <c r="BG66" s="114"/>
      <c r="BH66" s="63">
        <v>1</v>
      </c>
      <c r="BI66" s="68">
        <v>0</v>
      </c>
      <c r="BJ66" s="71"/>
      <c r="BK66" s="87"/>
      <c r="BL66" s="64" t="str">
        <f t="shared" ref="BL66:BL129" ca="1" si="74">IF(DATEDIF(BJ66,TODAY(),"Y")=118,"",DATEDIF(BJ66,TODAY(),"Y"))</f>
        <v/>
      </c>
      <c r="BM66" s="65"/>
      <c r="BN66" s="66"/>
      <c r="BO66" s="67" t="str">
        <f t="shared" ref="BO66:BO129" ca="1" si="75">IF(DATEDIF(BM66,TODAY(),"Y")=118,"",DATEDIF(BM66,TODAY(),"Y"))</f>
        <v/>
      </c>
      <c r="BP66" s="65"/>
      <c r="BQ66" s="66"/>
      <c r="BR66" s="67" t="str">
        <f t="shared" ref="BR66:BR129" ca="1" si="76">IF(DATEDIF(BP66,TODAY(),"Y")=118,"",DATEDIF(BP66,TODAY(),"Y"))</f>
        <v/>
      </c>
      <c r="BS66" s="65"/>
      <c r="BT66" s="66"/>
      <c r="BU66" s="67" t="str">
        <f t="shared" ref="BU66:BU129" ca="1" si="77">IF(DATEDIF(BS66,TODAY(),"Y")=118,"",DATEDIF(BS66,TODAY(),"Y"))</f>
        <v/>
      </c>
      <c r="BV66" s="65"/>
      <c r="BW66" s="66"/>
      <c r="BX66" s="67" t="str">
        <f t="shared" ref="BX66:BX129" ca="1" si="78">IF(DATEDIF(BV66,TODAY(),"Y")=118,"",DATEDIF(BV66,TODAY(),"Y"))</f>
        <v/>
      </c>
      <c r="BY66" s="65"/>
      <c r="BZ66" s="66"/>
      <c r="CA66" s="67" t="str">
        <f t="shared" ref="CA66:CA129" ca="1" si="79">IF(DATEDIF(BY66,TODAY(),"Y")=118,"",DATEDIF(BY66,TODAY(),"Y"))</f>
        <v/>
      </c>
      <c r="CB66" s="65"/>
      <c r="CC66" s="66"/>
      <c r="CD66" s="67" t="str">
        <f t="shared" ref="CD66:CD129" ca="1" si="80">IF(DATEDIF(CB66,TODAY(),"Y")=118,"",DATEDIF(CB66,TODAY(),"Y"))</f>
        <v/>
      </c>
      <c r="CE66" s="65"/>
      <c r="CF66" s="66"/>
      <c r="CG66" s="67" t="str">
        <f t="shared" ref="CG66:CG129" ca="1" si="81">IF(DATEDIF(CE66,TODAY(),"Y")=118,"",DATEDIF(CE66,TODAY(),"Y"))</f>
        <v/>
      </c>
      <c r="CH66" s="65"/>
      <c r="CI66" s="66"/>
      <c r="CJ66" s="67" t="str">
        <f t="shared" ref="CJ66:CJ129" ca="1" si="82">IF(DATEDIF(CH66,TODAY(),"Y")=118,"",DATEDIF(CH66,TODAY(),"Y"))</f>
        <v/>
      </c>
      <c r="CK66" s="57"/>
      <c r="CL66" s="59"/>
      <c r="CM66" s="59"/>
      <c r="CN66" s="59"/>
      <c r="CO66" s="59"/>
      <c r="CP66" s="59"/>
      <c r="CQ66" s="59"/>
      <c r="CR66" s="57"/>
      <c r="CS66" s="58"/>
      <c r="CT66" s="90" t="str">
        <f t="shared" ref="CT66:CT129" si="83">IF(J66="Prev. Pro",IF(BL66=118,"",BL66),"")</f>
        <v/>
      </c>
      <c r="CU66" s="59"/>
      <c r="CV66" s="60"/>
      <c r="CW66" s="59"/>
      <c r="CX66" s="59"/>
      <c r="CY66" s="59" t="str">
        <f t="shared" ref="CY66:CY129" si="84">IF(J66&lt;&gt;"Prev. Pro","",IF(AC66="","Non",IF(J66="Prev. Pro","Oui","Non")))</f>
        <v/>
      </c>
      <c r="CZ66" s="59"/>
      <c r="DA66" s="59"/>
      <c r="DB66" s="61"/>
      <c r="DC66" s="59"/>
      <c r="DD66" s="59"/>
      <c r="DE66" s="61"/>
      <c r="DF66" s="61"/>
      <c r="DG66" s="59"/>
      <c r="DH66" s="61"/>
      <c r="DI66" s="61"/>
      <c r="DJ66" s="59"/>
      <c r="DK66" s="59"/>
      <c r="DL66" s="62"/>
      <c r="DM66" s="56">
        <f t="shared" ref="DM66:DM129" si="85">Infoman</f>
        <v>0</v>
      </c>
      <c r="DN66" s="88" t="str">
        <f t="shared" ref="DN66:DN129" si="86">IF(C66=0,"",IF((IF(C66=0,"",IF(BJ66=0,"KO",IF(J66="Santé Individuelle",IF(COUNTBLANK(C66)+COUNTBLANK(K66)+COUNTBLANK(N66)+COUNTBLANK(L66)+COUNTBLANK(AZ66)+COUNTBLANK(BB66)+COUNTBLANK(BE66)+COUNTBLANK(BF66)+COUNTBLANK(Z66)+COUNTBLANK(BA66)+COUNTBLANK(BC66)+COUNTBLANK(BJ66)+COUNTBLANK(BK66)+COUNTBLANK(BM66)+COUNTBLANK(BN66)+COUNTBLANK(BP66)+COUNTBLANK(BQ66)+COUNTBLANK(BS66)+COUNTBLANK(BT66)+COUNTBLANK(BV66)+COUNTBLANK(BW66)+COUNTBLANK(BY66)+COUNTBLANK(BZ66)+COUNTBLANK(CB66)+COUNTBLANK(CC66)+COUNTBLANK(CE66)+COUNTBLANK(CF66)+COUNTBLANK(CH66)+COUNTBLANK(CI66)=18-2*(BH66+BI66),"OK",IF(COUNTBLANK(L66)+COUNTBLANK(AZ66)+COUNTBLANK(BB66)+COUNTBLANK(BE66)+COUNTBLANK(J66)+COUNTBLANK(C66)+COUNTBLANK(K66)+COUNTBLANK(N66)+COUNTBLANK(Z66)+COUNTBLANK(BC66)+COUNTBLANK(BA66)+COUNTBLANK(BJ66)+COUNTBLANK(BK66)=4,"Mini",IF(COUNTBLANK(C66)+COUNTBLANK(K66)+COUNTBLANK(N66)+COUNTBLANK(Z66)+COUNTBLANK(BA66)+COUNTBLANK(BC66)+COUNTBLANK(BJ66)+COUNTBLANK(BK66)+COUNTBLANK(BM66)+COUNTBLANK(BN66)+COUNTBLANK(BP66)+COUNTBLANK(BQ66)+COUNTBLANK(BS66)+COUNTBLANK(BT66)+COUNTBLANK(BV66)+COUNTBLANK(BW66)+COUNTBLANK(BY66)+COUNTBLANK(BZ66)+COUNTBLANK(CB66)+COUNTBLANK(CC66)+COUNTBLANK(CE66)+COUNTBLANK(CF66)+COUNTBLANK(CH66)+COUNTBLANK(CI66)=18-2*(BH66+BI66),"Mini","KO"))),IF(COUNTBLANK(L66)+COUNTBLANK(AZ66)+COUNTBLANK(BB66)+COUNTBLANK(BE66)+COUNTBLANK(J66)+COUNTBLANK(C66)+COUNTBLANK(K66)+COUNTBLANK(N66)+COUNTBLANK(Z66)+COUNTBLANK(BC66)+COUNTBLANK(BA66)+COUNTBLANK(BJ66)+COUNTBLANK(BK66)=0,"OK",IF(COUNTBLANK(J66)+COUNTBLANK(C66)+COUNTBLANK(K66)+COUNTBLANK(N66)+COUNTBLANK(Z66)+COUNTBLANK(BC66)+COUNTBLANK(BA66)+COUNTBLANK(BJ66)+COUNTBLANK(BK66)=0,"Mini","KO"))))))="OK",IF(G66="Pré 2018 OK","AJ",(IF(C66=0,"",IF(BJ66=0,"KO",IF(J66="Santé Individuelle",IF(COUNTBLANK(C66)+COUNTBLANK(K66)+COUNTBLANK(N66)+COUNTBLANK(L66)+COUNTBLANK(AZ66)+COUNTBLANK(BB66)+COUNTBLANK(BE66)+COUNTBLANK(BF66)+COUNTBLANK(Z66)+COUNTBLANK(BA66)+COUNTBLANK(BC66)+COUNTBLANK(BJ66)+COUNTBLANK(BK66)+COUNTBLANK(BM66)+COUNTBLANK(BN66)+COUNTBLANK(BP66)+COUNTBLANK(BQ66)+COUNTBLANK(BS66)+COUNTBLANK(BT66)+COUNTBLANK(BV66)+COUNTBLANK(BW66)+COUNTBLANK(BY66)+COUNTBLANK(BZ66)+COUNTBLANK(CB66)+COUNTBLANK(CC66)+COUNTBLANK(CE66)+COUNTBLANK(CF66)+COUNTBLANK(CH66)+COUNTBLANK(CI66)=18-2*(BH66+BI66),"OK",IF(COUNTBLANK(L66)+COUNTBLANK(AZ66)+COUNTBLANK(BB66)+COUNTBLANK(BE66)+COUNTBLANK(J66)+COUNTBLANK(C66)+COUNTBLANK(K66)+COUNTBLANK(N66)+COUNTBLANK(Z66)+COUNTBLANK(BC66)+COUNTBLANK(BA66)+COUNTBLANK(BJ66)+COUNTBLANK(BK66)=4,"Mini",IF(COUNTBLANK(C66)+COUNTBLANK(K66)+COUNTBLANK(N66)+COUNTBLANK(Z66)+COUNTBLANK(BA66)+COUNTBLANK(BC66)+COUNTBLANK(BJ66)+COUNTBLANK(BK66)+COUNTBLANK(BM66)+COUNTBLANK(BN66)+COUNTBLANK(BP66)+COUNTBLANK(BQ66)+COUNTBLANK(BS66)+COUNTBLANK(BT66)+COUNTBLANK(BV66)+COUNTBLANK(BW66)+COUNTBLANK(BY66)+COUNTBLANK(BZ66)+COUNTBLANK(CB66)+COUNTBLANK(CC66)+COUNTBLANK(CE66)+COUNTBLANK(CF66)+COUNTBLANK(CH66)+COUNTBLANK(CI66)=18-2*(BH66+BI66),"Mini","KO"))),IF(COUNTBLANK(L66)+COUNTBLANK(AZ66)+COUNTBLANK(BB66)+COUNTBLANK(BE66)+COUNTBLANK(J66)+COUNTBLANK(C66)+COUNTBLANK(K66)+COUNTBLANK(N66)+COUNTBLANK(Z66)+COUNTBLANK(BC66)+COUNTBLANK(BA66)+COUNTBLANK(BJ66)+COUNTBLANK(BK66)=0,"OK",IF(COUNTBLANK(J66)+COUNTBLANK(C66)+COUNTBLANK(K66)+COUNTBLANK(N66)+COUNTBLANK(Z66)+COUNTBLANK(BC66)+COUNTBLANK(BA66)+COUNTBLANK(BJ66)+COUNTBLANK(BK66)=0,"Mini","KO"))))))),(IF(C66=0,"",IF(BJ66=0,"KO",IF(J66="Santé Individuelle",IF(COUNTBLANK(C66)+COUNTBLANK(K66)+COUNTBLANK(N66)+COUNTBLANK(L66)+COUNTBLANK(AZ66)+COUNTBLANK(BB66)+COUNTBLANK(BE66)+COUNTBLANK(BF66)+COUNTBLANK(Z66)+COUNTBLANK(BA66)+COUNTBLANK(BC66)+COUNTBLANK(BJ66)+COUNTBLANK(BK66)+COUNTBLANK(BM66)+COUNTBLANK(BN66)+COUNTBLANK(BP66)+COUNTBLANK(BQ66)+COUNTBLANK(BS66)+COUNTBLANK(BT66)+COUNTBLANK(BV66)+COUNTBLANK(BW66)+COUNTBLANK(BY66)+COUNTBLANK(BZ66)+COUNTBLANK(CB66)+COUNTBLANK(CC66)+COUNTBLANK(CE66)+COUNTBLANK(CF66)+COUNTBLANK(CH66)+COUNTBLANK(CI66)=18-2*(BH66+BI66),"OK",IF(COUNTBLANK(L66)+COUNTBLANK(AZ66)+COUNTBLANK(BB66)+COUNTBLANK(BE66)+COUNTBLANK(J66)+COUNTBLANK(C66)+COUNTBLANK(K66)+COUNTBLANK(N66)+COUNTBLANK(Z66)+COUNTBLANK(BC66)+COUNTBLANK(BA66)+COUNTBLANK(BJ66)+COUNTBLANK(BK66)=4,"Mini",IF(COUNTBLANK(C66)+COUNTBLANK(K66)+COUNTBLANK(N66)+COUNTBLANK(Z66)+COUNTBLANK(BA66)+COUNTBLANK(BC66)+COUNTBLANK(BJ66)+COUNTBLANK(BK66)+COUNTBLANK(BM66)+COUNTBLANK(BN66)+COUNTBLANK(BP66)+COUNTBLANK(BQ66)+COUNTBLANK(BS66)+COUNTBLANK(BT66)+COUNTBLANK(BV66)+COUNTBLANK(BW66)+COUNTBLANK(BY66)+COUNTBLANK(BZ66)+COUNTBLANK(CB66)+COUNTBLANK(CC66)+COUNTBLANK(CE66)+COUNTBLANK(CF66)+COUNTBLANK(CH66)+COUNTBLANK(CI66)=18-2*(BH66+BI66),"Mini","KO"))),IF(COUNTBLANK(L66)+COUNTBLANK(AZ66)+COUNTBLANK(BB66)+COUNTBLANK(BE66)+COUNTBLANK(J66)+COUNTBLANK(C66)+COUNTBLANK(K66)+COUNTBLANK(N66)+COUNTBLANK(Z66)+COUNTBLANK(BC66)+COUNTBLANK(BA66)+COUNTBLANK(BJ66)+COUNTBLANK(BK66)=0,"OK",IF(COUNTBLANK(J66)+COUNTBLANK(C66)+COUNTBLANK(K66)+COUNTBLANK(N66)+COUNTBLANK(Z66)+COUNTBLANK(BC66)+COUNTBLANK(BA66)+COUNTBLANK(BJ66)+COUNTBLANK(BK66)=0,"Mini","KO"))))))))</f>
        <v/>
      </c>
      <c r="DO66" s="119" t="str">
        <f t="shared" ref="DO66:DO129" si="87">IF(C66="","",C66)</f>
        <v/>
      </c>
      <c r="DP66" s="119" t="str">
        <f t="shared" ref="DP66:DP129" si="88">IF(BB66="","",BB66)</f>
        <v/>
      </c>
      <c r="DQ66" s="122" t="str">
        <f t="shared" ref="DQ66:DQ129" si="89">IF(C66="","",IF(J66="Santé Individuelle",CONCATENATE((IF(BH66=1,CONCATENATE("Étude Mutuelles 2019 pour ",F66," ",C66),IF(BH66=2,CONCATENATE("Étude Mutuelles 2019 pour Monsieur et Madame ",C66)))),(IF(BI66=0," [ Mathieu CEDELLE - ASSURE DIRECT ]",IF(BI66=1," + 1 Enfant [ Mathieu CEDELLE - ASSURE DIRECT ]",IF(BI66&gt;1,CONCATENATE(" + ",BI66," Enfants [ Mathieu CEDELLE - ASSURE DIRECT ]")))))),IF(J66="Prev. Pro",CONCATENATE((IF(BH66=1,CONCATENATE("Étude Prévoyance Pro 2019 pour ",F66," ",C66),IF(BH66=2,CONCATENATE("Étude Prévoyance Pro 2019 pour Monsieur et Madame ",C66)))),(IF(BI66=0," [ Mathieu CEDELLE - ASSURE DIRECT ]",IF(BI66=1," + 1 Enfant [ Mathieu CEDELLE - ASSURE DIRECT ]",IF(BI66&gt;1,CONCATENATE(" + ",BI66," Enfants [ Mathieu CEDELLE - ASSURE DIRECT ]")))))),CONCATENATE((IF(BH66=1,CONCATENATE("Étude Assurances 2019 pour ",F66," ",C66),IF(BH66=2,CONCATENATE("Étude Assurances 2019 pour Monsieur et Madame ",C66)))),(IF(BI66=0," [ Mathieu CEDELLE - ASSURE DIRECT ]",IF(BI66=1," + 1 Enfant [ Mathieu CEDELLE - ASSURE DIRECT ]",IF(BI66&gt;1,CONCATENATE(" + ",BI66," Enfants [ Mathieu CEDELLE - ASSURE DIRECT ]")))))))))</f>
        <v/>
      </c>
      <c r="DR66" s="122" t="str">
        <f t="shared" si="49"/>
        <v/>
      </c>
    </row>
    <row r="67" spans="1:122" x14ac:dyDescent="0.25">
      <c r="A67" s="184" t="str">
        <f t="shared" si="45"/>
        <v xml:space="preserve">  -  - </v>
      </c>
      <c r="B67" s="98"/>
      <c r="C67" s="97"/>
      <c r="D67" s="93"/>
      <c r="E67" s="71"/>
      <c r="F67" s="73"/>
      <c r="G67" s="103"/>
      <c r="H67" s="71"/>
      <c r="I67" s="105" t="str">
        <f t="shared" si="50"/>
        <v/>
      </c>
      <c r="J67" s="104"/>
      <c r="K67" s="63"/>
      <c r="L67" s="72"/>
      <c r="M67" s="74"/>
      <c r="N67" s="75"/>
      <c r="O67" s="75"/>
      <c r="P67" s="121"/>
      <c r="Q67" s="76" t="str">
        <f t="shared" si="51"/>
        <v/>
      </c>
      <c r="R67" s="77">
        <f t="shared" si="52"/>
        <v>0</v>
      </c>
      <c r="S67" s="63"/>
      <c r="T67" s="78">
        <f t="shared" si="46"/>
        <v>0</v>
      </c>
      <c r="U67" s="79">
        <f>IF(M67=0,0,IF(G67="Annulation","",IF(assurance="ALPTIS",M67*12*T67/100*#REF!,IF(assurance="APRIL",M67*12*T67/100*#REF!,IF(assurance="ASAF",M67*12*T67/100*#REF!,IF(assurance="NEOLIANE",(#REF!+M67*12*#REF!)*T67/100,IF(assurance="NEOLIANE Prev",(#REF!+M67*12*#REF!)*T67/100,IF(assurance="SWISSLIFE",M67*12*T67/100*#REF!,IF(assurance="AVIVA",M67*12*T67/100*#REF!,IF(assurance="CIPRES",M67*12*T67/100*#REF!,IF(assurance="CEGEMA",M67*12*T67/100*#REF!,IF(assurance=0,0))))))))))))</f>
        <v>0</v>
      </c>
      <c r="V67" s="91" t="str">
        <f t="shared" si="53"/>
        <v/>
      </c>
      <c r="W67" s="91" t="str">
        <f t="shared" si="54"/>
        <v/>
      </c>
      <c r="X67" s="92">
        <f t="shared" si="55"/>
        <v>0</v>
      </c>
      <c r="Y67" s="108">
        <f t="shared" si="56"/>
        <v>0</v>
      </c>
      <c r="Z67" s="106"/>
      <c r="AA67" s="105" t="str">
        <f t="shared" si="57"/>
        <v/>
      </c>
      <c r="AB67" s="63" t="s">
        <v>12</v>
      </c>
      <c r="AC67" s="72"/>
      <c r="AD67" s="101"/>
      <c r="AE67" s="80" t="str">
        <f t="shared" si="44"/>
        <v/>
      </c>
      <c r="AF67" s="72"/>
      <c r="AG67" s="70" t="str">
        <f t="shared" si="58"/>
        <v/>
      </c>
      <c r="AH67" s="81" t="str">
        <f t="shared" ca="1" si="59"/>
        <v/>
      </c>
      <c r="AI67" s="111" t="str">
        <f t="shared" ca="1" si="60"/>
        <v/>
      </c>
      <c r="AJ67" s="89" t="str">
        <f t="shared" si="61"/>
        <v/>
      </c>
      <c r="AK67" s="89" t="str">
        <f t="shared" si="62"/>
        <v/>
      </c>
      <c r="AL67" s="81" t="str">
        <f t="shared" si="63"/>
        <v/>
      </c>
      <c r="AM67" s="74">
        <f t="shared" si="64"/>
        <v>0</v>
      </c>
      <c r="AN67" s="74">
        <f t="shared" si="65"/>
        <v>0</v>
      </c>
      <c r="AO67" s="82">
        <f t="shared" si="66"/>
        <v>0</v>
      </c>
      <c r="AP67" s="74">
        <f t="shared" si="47"/>
        <v>0</v>
      </c>
      <c r="AQ67" s="82">
        <f t="shared" si="67"/>
        <v>0</v>
      </c>
      <c r="AR67" s="83">
        <f t="shared" si="68"/>
        <v>0</v>
      </c>
      <c r="AS67" s="74">
        <f t="shared" si="48"/>
        <v>0</v>
      </c>
      <c r="AT67" s="82">
        <f t="shared" si="69"/>
        <v>0</v>
      </c>
      <c r="AU67" s="83">
        <f t="shared" si="70"/>
        <v>0</v>
      </c>
      <c r="AV67" s="74">
        <f t="shared" si="71"/>
        <v>0</v>
      </c>
      <c r="AW67" s="82">
        <f t="shared" si="72"/>
        <v>0</v>
      </c>
      <c r="AX67" s="83">
        <f t="shared" si="73"/>
        <v>0</v>
      </c>
      <c r="AY67" s="63"/>
      <c r="AZ67" s="84"/>
      <c r="BA67" s="85"/>
      <c r="BB67" s="95"/>
      <c r="BC67" s="86"/>
      <c r="BD67" s="86"/>
      <c r="BE67" s="96"/>
      <c r="BF67" s="69"/>
      <c r="BG67" s="114"/>
      <c r="BH67" s="63">
        <v>1</v>
      </c>
      <c r="BI67" s="68">
        <v>0</v>
      </c>
      <c r="BJ67" s="71"/>
      <c r="BK67" s="87"/>
      <c r="BL67" s="64" t="str">
        <f t="shared" ca="1" si="74"/>
        <v/>
      </c>
      <c r="BM67" s="65"/>
      <c r="BN67" s="66"/>
      <c r="BO67" s="67" t="str">
        <f t="shared" ca="1" si="75"/>
        <v/>
      </c>
      <c r="BP67" s="65"/>
      <c r="BQ67" s="66"/>
      <c r="BR67" s="67" t="str">
        <f t="shared" ca="1" si="76"/>
        <v/>
      </c>
      <c r="BS67" s="65"/>
      <c r="BT67" s="66"/>
      <c r="BU67" s="67" t="str">
        <f t="shared" ca="1" si="77"/>
        <v/>
      </c>
      <c r="BV67" s="65"/>
      <c r="BW67" s="66"/>
      <c r="BX67" s="67" t="str">
        <f t="shared" ca="1" si="78"/>
        <v/>
      </c>
      <c r="BY67" s="65"/>
      <c r="BZ67" s="66"/>
      <c r="CA67" s="67" t="str">
        <f t="shared" ca="1" si="79"/>
        <v/>
      </c>
      <c r="CB67" s="65"/>
      <c r="CC67" s="66"/>
      <c r="CD67" s="67" t="str">
        <f t="shared" ca="1" si="80"/>
        <v/>
      </c>
      <c r="CE67" s="65"/>
      <c r="CF67" s="66"/>
      <c r="CG67" s="67" t="str">
        <f t="shared" ca="1" si="81"/>
        <v/>
      </c>
      <c r="CH67" s="65"/>
      <c r="CI67" s="66"/>
      <c r="CJ67" s="67" t="str">
        <f t="shared" ca="1" si="82"/>
        <v/>
      </c>
      <c r="CK67" s="57"/>
      <c r="CL67" s="59"/>
      <c r="CM67" s="59"/>
      <c r="CN67" s="59"/>
      <c r="CO67" s="59"/>
      <c r="CP67" s="59"/>
      <c r="CQ67" s="59"/>
      <c r="CR67" s="57"/>
      <c r="CS67" s="58"/>
      <c r="CT67" s="90" t="str">
        <f t="shared" si="83"/>
        <v/>
      </c>
      <c r="CU67" s="59"/>
      <c r="CV67" s="60"/>
      <c r="CW67" s="59"/>
      <c r="CX67" s="59"/>
      <c r="CY67" s="59" t="str">
        <f t="shared" si="84"/>
        <v/>
      </c>
      <c r="CZ67" s="59"/>
      <c r="DA67" s="59"/>
      <c r="DB67" s="61"/>
      <c r="DC67" s="59"/>
      <c r="DD67" s="59"/>
      <c r="DE67" s="61"/>
      <c r="DF67" s="61"/>
      <c r="DG67" s="59"/>
      <c r="DH67" s="61"/>
      <c r="DI67" s="61"/>
      <c r="DJ67" s="59"/>
      <c r="DK67" s="59"/>
      <c r="DL67" s="62"/>
      <c r="DM67" s="56">
        <f t="shared" si="85"/>
        <v>0</v>
      </c>
      <c r="DN67" s="88" t="str">
        <f t="shared" si="86"/>
        <v/>
      </c>
      <c r="DO67" s="119" t="str">
        <f t="shared" si="87"/>
        <v/>
      </c>
      <c r="DP67" s="119" t="str">
        <f t="shared" si="88"/>
        <v/>
      </c>
      <c r="DQ67" s="122" t="str">
        <f t="shared" si="89"/>
        <v/>
      </c>
      <c r="DR67" s="122" t="str">
        <f t="shared" si="49"/>
        <v/>
      </c>
    </row>
    <row r="68" spans="1:122" x14ac:dyDescent="0.25">
      <c r="A68" s="184" t="str">
        <f t="shared" si="45"/>
        <v xml:space="preserve">  -  - </v>
      </c>
      <c r="B68" s="98"/>
      <c r="C68" s="97"/>
      <c r="D68" s="93"/>
      <c r="E68" s="71"/>
      <c r="F68" s="73"/>
      <c r="G68" s="103"/>
      <c r="H68" s="71"/>
      <c r="I68" s="105" t="str">
        <f t="shared" si="50"/>
        <v/>
      </c>
      <c r="J68" s="104"/>
      <c r="K68" s="63"/>
      <c r="L68" s="72"/>
      <c r="M68" s="74"/>
      <c r="N68" s="75"/>
      <c r="O68" s="75"/>
      <c r="P68" s="121"/>
      <c r="Q68" s="76" t="str">
        <f t="shared" si="51"/>
        <v/>
      </c>
      <c r="R68" s="77">
        <f t="shared" si="52"/>
        <v>0</v>
      </c>
      <c r="S68" s="63"/>
      <c r="T68" s="78">
        <f t="shared" si="46"/>
        <v>0</v>
      </c>
      <c r="U68" s="79">
        <f>IF(M68=0,0,IF(G68="Annulation","",IF(assurance="ALPTIS",M68*12*T68/100*#REF!,IF(assurance="APRIL",M68*12*T68/100*#REF!,IF(assurance="ASAF",M68*12*T68/100*#REF!,IF(assurance="NEOLIANE",(#REF!+M68*12*#REF!)*T68/100,IF(assurance="NEOLIANE Prev",(#REF!+M68*12*#REF!)*T68/100,IF(assurance="SWISSLIFE",M68*12*T68/100*#REF!,IF(assurance="AVIVA",M68*12*T68/100*#REF!,IF(assurance="CIPRES",M68*12*T68/100*#REF!,IF(assurance="CEGEMA",M68*12*T68/100*#REF!,IF(assurance=0,0))))))))))))</f>
        <v>0</v>
      </c>
      <c r="V68" s="91" t="str">
        <f t="shared" si="53"/>
        <v/>
      </c>
      <c r="W68" s="91" t="str">
        <f t="shared" si="54"/>
        <v/>
      </c>
      <c r="X68" s="92">
        <f t="shared" si="55"/>
        <v>0</v>
      </c>
      <c r="Y68" s="108">
        <f t="shared" si="56"/>
        <v>0</v>
      </c>
      <c r="Z68" s="106"/>
      <c r="AA68" s="105" t="str">
        <f t="shared" si="57"/>
        <v/>
      </c>
      <c r="AB68" s="63" t="s">
        <v>12</v>
      </c>
      <c r="AC68" s="72"/>
      <c r="AD68" s="101"/>
      <c r="AE68" s="80" t="str">
        <f t="shared" si="44"/>
        <v/>
      </c>
      <c r="AF68" s="72"/>
      <c r="AG68" s="70" t="str">
        <f t="shared" si="58"/>
        <v/>
      </c>
      <c r="AH68" s="81" t="str">
        <f t="shared" ca="1" si="59"/>
        <v/>
      </c>
      <c r="AI68" s="111" t="str">
        <f t="shared" ca="1" si="60"/>
        <v/>
      </c>
      <c r="AJ68" s="89" t="str">
        <f t="shared" si="61"/>
        <v/>
      </c>
      <c r="AK68" s="89" t="str">
        <f t="shared" si="62"/>
        <v/>
      </c>
      <c r="AL68" s="81" t="str">
        <f t="shared" si="63"/>
        <v/>
      </c>
      <c r="AM68" s="74">
        <f t="shared" si="64"/>
        <v>0</v>
      </c>
      <c r="AN68" s="74">
        <f t="shared" si="65"/>
        <v>0</v>
      </c>
      <c r="AO68" s="82">
        <f t="shared" si="66"/>
        <v>0</v>
      </c>
      <c r="AP68" s="74">
        <f t="shared" si="47"/>
        <v>0</v>
      </c>
      <c r="AQ68" s="82">
        <f t="shared" si="67"/>
        <v>0</v>
      </c>
      <c r="AR68" s="83">
        <f t="shared" si="68"/>
        <v>0</v>
      </c>
      <c r="AS68" s="74">
        <f t="shared" si="48"/>
        <v>0</v>
      </c>
      <c r="AT68" s="82">
        <f t="shared" si="69"/>
        <v>0</v>
      </c>
      <c r="AU68" s="83">
        <f t="shared" si="70"/>
        <v>0</v>
      </c>
      <c r="AV68" s="74">
        <f t="shared" si="71"/>
        <v>0</v>
      </c>
      <c r="AW68" s="82">
        <f t="shared" si="72"/>
        <v>0</v>
      </c>
      <c r="AX68" s="83">
        <f t="shared" si="73"/>
        <v>0</v>
      </c>
      <c r="AY68" s="63"/>
      <c r="AZ68" s="84"/>
      <c r="BA68" s="85"/>
      <c r="BB68" s="95"/>
      <c r="BC68" s="86"/>
      <c r="BD68" s="86"/>
      <c r="BE68" s="96"/>
      <c r="BF68" s="69"/>
      <c r="BG68" s="114"/>
      <c r="BH68" s="63">
        <v>1</v>
      </c>
      <c r="BI68" s="68">
        <v>0</v>
      </c>
      <c r="BJ68" s="71"/>
      <c r="BK68" s="87"/>
      <c r="BL68" s="64" t="str">
        <f t="shared" ca="1" si="74"/>
        <v/>
      </c>
      <c r="BM68" s="65"/>
      <c r="BN68" s="66"/>
      <c r="BO68" s="67" t="str">
        <f t="shared" ca="1" si="75"/>
        <v/>
      </c>
      <c r="BP68" s="65"/>
      <c r="BQ68" s="66"/>
      <c r="BR68" s="67" t="str">
        <f t="shared" ca="1" si="76"/>
        <v/>
      </c>
      <c r="BS68" s="65"/>
      <c r="BT68" s="66"/>
      <c r="BU68" s="67" t="str">
        <f t="shared" ca="1" si="77"/>
        <v/>
      </c>
      <c r="BV68" s="65"/>
      <c r="BW68" s="66"/>
      <c r="BX68" s="67" t="str">
        <f t="shared" ca="1" si="78"/>
        <v/>
      </c>
      <c r="BY68" s="65"/>
      <c r="BZ68" s="66"/>
      <c r="CA68" s="67" t="str">
        <f t="shared" ca="1" si="79"/>
        <v/>
      </c>
      <c r="CB68" s="65"/>
      <c r="CC68" s="66"/>
      <c r="CD68" s="67" t="str">
        <f t="shared" ca="1" si="80"/>
        <v/>
      </c>
      <c r="CE68" s="65"/>
      <c r="CF68" s="66"/>
      <c r="CG68" s="67" t="str">
        <f t="shared" ca="1" si="81"/>
        <v/>
      </c>
      <c r="CH68" s="65"/>
      <c r="CI68" s="66"/>
      <c r="CJ68" s="67" t="str">
        <f t="shared" ca="1" si="82"/>
        <v/>
      </c>
      <c r="CK68" s="57"/>
      <c r="CL68" s="59"/>
      <c r="CM68" s="59"/>
      <c r="CN68" s="59"/>
      <c r="CO68" s="59"/>
      <c r="CP68" s="59"/>
      <c r="CQ68" s="59"/>
      <c r="CR68" s="57"/>
      <c r="CS68" s="58"/>
      <c r="CT68" s="90" t="str">
        <f t="shared" si="83"/>
        <v/>
      </c>
      <c r="CU68" s="59"/>
      <c r="CV68" s="60"/>
      <c r="CW68" s="59"/>
      <c r="CX68" s="59"/>
      <c r="CY68" s="59" t="str">
        <f t="shared" si="84"/>
        <v/>
      </c>
      <c r="CZ68" s="59"/>
      <c r="DA68" s="59"/>
      <c r="DB68" s="61"/>
      <c r="DC68" s="59"/>
      <c r="DD68" s="59"/>
      <c r="DE68" s="61"/>
      <c r="DF68" s="61"/>
      <c r="DG68" s="59"/>
      <c r="DH68" s="61"/>
      <c r="DI68" s="61"/>
      <c r="DJ68" s="59"/>
      <c r="DK68" s="59"/>
      <c r="DL68" s="62"/>
      <c r="DM68" s="56">
        <f t="shared" si="85"/>
        <v>0</v>
      </c>
      <c r="DN68" s="88" t="str">
        <f t="shared" si="86"/>
        <v/>
      </c>
      <c r="DO68" s="119" t="str">
        <f t="shared" si="87"/>
        <v/>
      </c>
      <c r="DP68" s="119" t="str">
        <f t="shared" si="88"/>
        <v/>
      </c>
      <c r="DQ68" s="122" t="str">
        <f t="shared" si="89"/>
        <v/>
      </c>
      <c r="DR68" s="122" t="str">
        <f t="shared" si="49"/>
        <v/>
      </c>
    </row>
    <row r="69" spans="1:122" x14ac:dyDescent="0.25">
      <c r="A69" s="184" t="str">
        <f t="shared" si="45"/>
        <v xml:space="preserve">  -  - </v>
      </c>
      <c r="B69" s="98"/>
      <c r="C69" s="97"/>
      <c r="D69" s="93"/>
      <c r="E69" s="71"/>
      <c r="F69" s="73"/>
      <c r="G69" s="103"/>
      <c r="H69" s="71"/>
      <c r="I69" s="105" t="str">
        <f t="shared" si="50"/>
        <v/>
      </c>
      <c r="J69" s="104"/>
      <c r="K69" s="63"/>
      <c r="L69" s="72"/>
      <c r="M69" s="74"/>
      <c r="N69" s="75"/>
      <c r="O69" s="75"/>
      <c r="P69" s="121"/>
      <c r="Q69" s="76" t="str">
        <f t="shared" si="51"/>
        <v/>
      </c>
      <c r="R69" s="77">
        <f t="shared" si="52"/>
        <v>0</v>
      </c>
      <c r="S69" s="63"/>
      <c r="T69" s="78">
        <f t="shared" si="46"/>
        <v>0</v>
      </c>
      <c r="U69" s="79">
        <f>IF(M69=0,0,IF(G69="Annulation","",IF(assurance="ALPTIS",M69*12*T69/100*#REF!,IF(assurance="APRIL",M69*12*T69/100*#REF!,IF(assurance="ASAF",M69*12*T69/100*#REF!,IF(assurance="NEOLIANE",(#REF!+M69*12*#REF!)*T69/100,IF(assurance="NEOLIANE Prev",(#REF!+M69*12*#REF!)*T69/100,IF(assurance="SWISSLIFE",M69*12*T69/100*#REF!,IF(assurance="AVIVA",M69*12*T69/100*#REF!,IF(assurance="CIPRES",M69*12*T69/100*#REF!,IF(assurance="CEGEMA",M69*12*T69/100*#REF!,IF(assurance=0,0))))))))))))</f>
        <v>0</v>
      </c>
      <c r="V69" s="91" t="str">
        <f t="shared" si="53"/>
        <v/>
      </c>
      <c r="W69" s="91" t="str">
        <f t="shared" si="54"/>
        <v/>
      </c>
      <c r="X69" s="92">
        <f t="shared" si="55"/>
        <v>0</v>
      </c>
      <c r="Y69" s="108">
        <f t="shared" si="56"/>
        <v>0</v>
      </c>
      <c r="Z69" s="106"/>
      <c r="AA69" s="105" t="str">
        <f t="shared" si="57"/>
        <v/>
      </c>
      <c r="AB69" s="63" t="s">
        <v>12</v>
      </c>
      <c r="AC69" s="72"/>
      <c r="AD69" s="101"/>
      <c r="AE69" s="80" t="str">
        <f t="shared" si="44"/>
        <v/>
      </c>
      <c r="AF69" s="72"/>
      <c r="AG69" s="70" t="str">
        <f t="shared" si="58"/>
        <v/>
      </c>
      <c r="AH69" s="81" t="str">
        <f t="shared" ca="1" si="59"/>
        <v/>
      </c>
      <c r="AI69" s="111" t="str">
        <f t="shared" ca="1" si="60"/>
        <v/>
      </c>
      <c r="AJ69" s="89" t="str">
        <f t="shared" si="61"/>
        <v/>
      </c>
      <c r="AK69" s="89" t="str">
        <f t="shared" si="62"/>
        <v/>
      </c>
      <c r="AL69" s="81" t="str">
        <f t="shared" si="63"/>
        <v/>
      </c>
      <c r="AM69" s="74">
        <f t="shared" si="64"/>
        <v>0</v>
      </c>
      <c r="AN69" s="74">
        <f t="shared" si="65"/>
        <v>0</v>
      </c>
      <c r="AO69" s="82">
        <f t="shared" si="66"/>
        <v>0</v>
      </c>
      <c r="AP69" s="74">
        <f t="shared" si="47"/>
        <v>0</v>
      </c>
      <c r="AQ69" s="82">
        <f t="shared" si="67"/>
        <v>0</v>
      </c>
      <c r="AR69" s="83">
        <f t="shared" si="68"/>
        <v>0</v>
      </c>
      <c r="AS69" s="74">
        <f t="shared" si="48"/>
        <v>0</v>
      </c>
      <c r="AT69" s="82">
        <f t="shared" si="69"/>
        <v>0</v>
      </c>
      <c r="AU69" s="83">
        <f t="shared" si="70"/>
        <v>0</v>
      </c>
      <c r="AV69" s="74">
        <f t="shared" si="71"/>
        <v>0</v>
      </c>
      <c r="AW69" s="82">
        <f t="shared" si="72"/>
        <v>0</v>
      </c>
      <c r="AX69" s="83">
        <f t="shared" si="73"/>
        <v>0</v>
      </c>
      <c r="AY69" s="63"/>
      <c r="AZ69" s="84"/>
      <c r="BA69" s="85"/>
      <c r="BB69" s="95"/>
      <c r="BC69" s="86"/>
      <c r="BD69" s="86"/>
      <c r="BE69" s="96"/>
      <c r="BF69" s="69"/>
      <c r="BG69" s="114"/>
      <c r="BH69" s="63">
        <v>1</v>
      </c>
      <c r="BI69" s="68">
        <v>0</v>
      </c>
      <c r="BJ69" s="71"/>
      <c r="BK69" s="87"/>
      <c r="BL69" s="64" t="str">
        <f t="shared" ca="1" si="74"/>
        <v/>
      </c>
      <c r="BM69" s="65"/>
      <c r="BN69" s="66"/>
      <c r="BO69" s="67" t="str">
        <f t="shared" ca="1" si="75"/>
        <v/>
      </c>
      <c r="BP69" s="65"/>
      <c r="BQ69" s="66"/>
      <c r="BR69" s="67" t="str">
        <f t="shared" ca="1" si="76"/>
        <v/>
      </c>
      <c r="BS69" s="65"/>
      <c r="BT69" s="66"/>
      <c r="BU69" s="67" t="str">
        <f t="shared" ca="1" si="77"/>
        <v/>
      </c>
      <c r="BV69" s="65"/>
      <c r="BW69" s="66"/>
      <c r="BX69" s="67" t="str">
        <f t="shared" ca="1" si="78"/>
        <v/>
      </c>
      <c r="BY69" s="65"/>
      <c r="BZ69" s="66"/>
      <c r="CA69" s="67" t="str">
        <f t="shared" ca="1" si="79"/>
        <v/>
      </c>
      <c r="CB69" s="65"/>
      <c r="CC69" s="66"/>
      <c r="CD69" s="67" t="str">
        <f t="shared" ca="1" si="80"/>
        <v/>
      </c>
      <c r="CE69" s="65"/>
      <c r="CF69" s="66"/>
      <c r="CG69" s="67" t="str">
        <f t="shared" ca="1" si="81"/>
        <v/>
      </c>
      <c r="CH69" s="65"/>
      <c r="CI69" s="66"/>
      <c r="CJ69" s="67" t="str">
        <f t="shared" ca="1" si="82"/>
        <v/>
      </c>
      <c r="CK69" s="57"/>
      <c r="CL69" s="59"/>
      <c r="CM69" s="59"/>
      <c r="CN69" s="59"/>
      <c r="CO69" s="59"/>
      <c r="CP69" s="59"/>
      <c r="CQ69" s="59"/>
      <c r="CR69" s="57"/>
      <c r="CS69" s="58"/>
      <c r="CT69" s="90" t="str">
        <f t="shared" si="83"/>
        <v/>
      </c>
      <c r="CU69" s="59"/>
      <c r="CV69" s="60"/>
      <c r="CW69" s="59"/>
      <c r="CX69" s="59"/>
      <c r="CY69" s="59" t="str">
        <f t="shared" si="84"/>
        <v/>
      </c>
      <c r="CZ69" s="59"/>
      <c r="DA69" s="59"/>
      <c r="DB69" s="61"/>
      <c r="DC69" s="59"/>
      <c r="DD69" s="59"/>
      <c r="DE69" s="61"/>
      <c r="DF69" s="61"/>
      <c r="DG69" s="59"/>
      <c r="DH69" s="61"/>
      <c r="DI69" s="61"/>
      <c r="DJ69" s="59"/>
      <c r="DK69" s="59"/>
      <c r="DL69" s="62"/>
      <c r="DM69" s="56">
        <f t="shared" si="85"/>
        <v>0</v>
      </c>
      <c r="DN69" s="88" t="str">
        <f t="shared" si="86"/>
        <v/>
      </c>
      <c r="DO69" s="119" t="str">
        <f t="shared" si="87"/>
        <v/>
      </c>
      <c r="DP69" s="119" t="str">
        <f t="shared" si="88"/>
        <v/>
      </c>
      <c r="DQ69" s="122" t="str">
        <f t="shared" si="89"/>
        <v/>
      </c>
      <c r="DR69" s="122" t="str">
        <f t="shared" si="49"/>
        <v/>
      </c>
    </row>
    <row r="70" spans="1:122" x14ac:dyDescent="0.25">
      <c r="A70" s="184" t="str">
        <f t="shared" si="45"/>
        <v xml:space="preserve">  -  - </v>
      </c>
      <c r="B70" s="98"/>
      <c r="C70" s="97"/>
      <c r="D70" s="93"/>
      <c r="E70" s="71"/>
      <c r="F70" s="73"/>
      <c r="G70" s="103"/>
      <c r="H70" s="71"/>
      <c r="I70" s="105" t="str">
        <f t="shared" si="50"/>
        <v/>
      </c>
      <c r="J70" s="104"/>
      <c r="K70" s="63"/>
      <c r="L70" s="72"/>
      <c r="M70" s="74"/>
      <c r="N70" s="75"/>
      <c r="O70" s="75"/>
      <c r="P70" s="121"/>
      <c r="Q70" s="76" t="str">
        <f t="shared" si="51"/>
        <v/>
      </c>
      <c r="R70" s="77">
        <f t="shared" si="52"/>
        <v>0</v>
      </c>
      <c r="S70" s="63"/>
      <c r="T70" s="78">
        <f t="shared" si="46"/>
        <v>0</v>
      </c>
      <c r="U70" s="79">
        <f>IF(M70=0,0,IF(G70="Annulation","",IF(assurance="ALPTIS",M70*12*T70/100*#REF!,IF(assurance="APRIL",M70*12*T70/100*#REF!,IF(assurance="ASAF",M70*12*T70/100*#REF!,IF(assurance="NEOLIANE",(#REF!+M70*12*#REF!)*T70/100,IF(assurance="NEOLIANE Prev",(#REF!+M70*12*#REF!)*T70/100,IF(assurance="SWISSLIFE",M70*12*T70/100*#REF!,IF(assurance="AVIVA",M70*12*T70/100*#REF!,IF(assurance="CIPRES",M70*12*T70/100*#REF!,IF(assurance="CEGEMA",M70*12*T70/100*#REF!,IF(assurance=0,0))))))))))))</f>
        <v>0</v>
      </c>
      <c r="V70" s="91" t="str">
        <f t="shared" si="53"/>
        <v/>
      </c>
      <c r="W70" s="91" t="str">
        <f t="shared" si="54"/>
        <v/>
      </c>
      <c r="X70" s="92">
        <f t="shared" si="55"/>
        <v>0</v>
      </c>
      <c r="Y70" s="108">
        <f t="shared" si="56"/>
        <v>0</v>
      </c>
      <c r="Z70" s="106"/>
      <c r="AA70" s="105" t="str">
        <f t="shared" si="57"/>
        <v/>
      </c>
      <c r="AB70" s="63" t="s">
        <v>12</v>
      </c>
      <c r="AC70" s="72"/>
      <c r="AD70" s="101"/>
      <c r="AE70" s="80" t="str">
        <f t="shared" si="44"/>
        <v/>
      </c>
      <c r="AF70" s="72"/>
      <c r="AG70" s="70" t="str">
        <f t="shared" si="58"/>
        <v/>
      </c>
      <c r="AH70" s="81" t="str">
        <f t="shared" ca="1" si="59"/>
        <v/>
      </c>
      <c r="AI70" s="111" t="str">
        <f t="shared" ca="1" si="60"/>
        <v/>
      </c>
      <c r="AJ70" s="89" t="str">
        <f t="shared" si="61"/>
        <v/>
      </c>
      <c r="AK70" s="89" t="str">
        <f t="shared" si="62"/>
        <v/>
      </c>
      <c r="AL70" s="81" t="str">
        <f t="shared" si="63"/>
        <v/>
      </c>
      <c r="AM70" s="74">
        <f t="shared" si="64"/>
        <v>0</v>
      </c>
      <c r="AN70" s="74">
        <f t="shared" si="65"/>
        <v>0</v>
      </c>
      <c r="AO70" s="82">
        <f t="shared" si="66"/>
        <v>0</v>
      </c>
      <c r="AP70" s="74">
        <f t="shared" si="47"/>
        <v>0</v>
      </c>
      <c r="AQ70" s="82">
        <f t="shared" si="67"/>
        <v>0</v>
      </c>
      <c r="AR70" s="83">
        <f t="shared" si="68"/>
        <v>0</v>
      </c>
      <c r="AS70" s="74">
        <f t="shared" si="48"/>
        <v>0</v>
      </c>
      <c r="AT70" s="82">
        <f t="shared" si="69"/>
        <v>0</v>
      </c>
      <c r="AU70" s="83">
        <f t="shared" si="70"/>
        <v>0</v>
      </c>
      <c r="AV70" s="74">
        <f t="shared" si="71"/>
        <v>0</v>
      </c>
      <c r="AW70" s="82">
        <f t="shared" si="72"/>
        <v>0</v>
      </c>
      <c r="AX70" s="83">
        <f t="shared" si="73"/>
        <v>0</v>
      </c>
      <c r="AY70" s="63"/>
      <c r="AZ70" s="84"/>
      <c r="BA70" s="85"/>
      <c r="BB70" s="95"/>
      <c r="BC70" s="86"/>
      <c r="BD70" s="86"/>
      <c r="BE70" s="96"/>
      <c r="BF70" s="69"/>
      <c r="BG70" s="114"/>
      <c r="BH70" s="63">
        <v>1</v>
      </c>
      <c r="BI70" s="68">
        <v>0</v>
      </c>
      <c r="BJ70" s="71"/>
      <c r="BK70" s="87"/>
      <c r="BL70" s="64" t="str">
        <f t="shared" ca="1" si="74"/>
        <v/>
      </c>
      <c r="BM70" s="65"/>
      <c r="BN70" s="66"/>
      <c r="BO70" s="67" t="str">
        <f t="shared" ca="1" si="75"/>
        <v/>
      </c>
      <c r="BP70" s="65"/>
      <c r="BQ70" s="66"/>
      <c r="BR70" s="67" t="str">
        <f t="shared" ca="1" si="76"/>
        <v/>
      </c>
      <c r="BS70" s="65"/>
      <c r="BT70" s="66"/>
      <c r="BU70" s="67" t="str">
        <f t="shared" ca="1" si="77"/>
        <v/>
      </c>
      <c r="BV70" s="65"/>
      <c r="BW70" s="66"/>
      <c r="BX70" s="67" t="str">
        <f t="shared" ca="1" si="78"/>
        <v/>
      </c>
      <c r="BY70" s="65"/>
      <c r="BZ70" s="66"/>
      <c r="CA70" s="67" t="str">
        <f t="shared" ca="1" si="79"/>
        <v/>
      </c>
      <c r="CB70" s="65"/>
      <c r="CC70" s="66"/>
      <c r="CD70" s="67" t="str">
        <f t="shared" ca="1" si="80"/>
        <v/>
      </c>
      <c r="CE70" s="65"/>
      <c r="CF70" s="66"/>
      <c r="CG70" s="67" t="str">
        <f t="shared" ca="1" si="81"/>
        <v/>
      </c>
      <c r="CH70" s="65"/>
      <c r="CI70" s="66"/>
      <c r="CJ70" s="67" t="str">
        <f t="shared" ca="1" si="82"/>
        <v/>
      </c>
      <c r="CK70" s="57"/>
      <c r="CL70" s="59"/>
      <c r="CM70" s="59"/>
      <c r="CN70" s="59"/>
      <c r="CO70" s="59"/>
      <c r="CP70" s="59"/>
      <c r="CQ70" s="59"/>
      <c r="CR70" s="57"/>
      <c r="CS70" s="58"/>
      <c r="CT70" s="90" t="str">
        <f t="shared" si="83"/>
        <v/>
      </c>
      <c r="CU70" s="59"/>
      <c r="CV70" s="60"/>
      <c r="CW70" s="59"/>
      <c r="CX70" s="59"/>
      <c r="CY70" s="59" t="str">
        <f t="shared" si="84"/>
        <v/>
      </c>
      <c r="CZ70" s="59"/>
      <c r="DA70" s="59"/>
      <c r="DB70" s="61"/>
      <c r="DC70" s="59"/>
      <c r="DD70" s="59"/>
      <c r="DE70" s="61"/>
      <c r="DF70" s="61"/>
      <c r="DG70" s="59"/>
      <c r="DH70" s="61"/>
      <c r="DI70" s="61"/>
      <c r="DJ70" s="59"/>
      <c r="DK70" s="59"/>
      <c r="DL70" s="62"/>
      <c r="DM70" s="56">
        <f t="shared" si="85"/>
        <v>0</v>
      </c>
      <c r="DN70" s="88" t="str">
        <f t="shared" si="86"/>
        <v/>
      </c>
      <c r="DO70" s="119" t="str">
        <f t="shared" si="87"/>
        <v/>
      </c>
      <c r="DP70" s="119" t="str">
        <f t="shared" si="88"/>
        <v/>
      </c>
      <c r="DQ70" s="122" t="str">
        <f t="shared" si="89"/>
        <v/>
      </c>
      <c r="DR70" s="122" t="str">
        <f t="shared" si="49"/>
        <v/>
      </c>
    </row>
    <row r="71" spans="1:122" x14ac:dyDescent="0.25">
      <c r="A71" s="184" t="str">
        <f t="shared" si="45"/>
        <v xml:space="preserve">  -  - </v>
      </c>
      <c r="B71" s="98"/>
      <c r="C71" s="97"/>
      <c r="D71" s="93"/>
      <c r="E71" s="71"/>
      <c r="F71" s="73"/>
      <c r="G71" s="103"/>
      <c r="H71" s="71"/>
      <c r="I71" s="105" t="str">
        <f t="shared" si="50"/>
        <v/>
      </c>
      <c r="J71" s="104"/>
      <c r="K71" s="63"/>
      <c r="L71" s="72"/>
      <c r="M71" s="74"/>
      <c r="N71" s="75"/>
      <c r="O71" s="75"/>
      <c r="P71" s="121"/>
      <c r="Q71" s="76" t="str">
        <f t="shared" si="51"/>
        <v/>
      </c>
      <c r="R71" s="77">
        <f t="shared" si="52"/>
        <v>0</v>
      </c>
      <c r="S71" s="63"/>
      <c r="T71" s="78">
        <f t="shared" si="46"/>
        <v>0</v>
      </c>
      <c r="U71" s="79">
        <f>IF(M71=0,0,IF(G71="Annulation","",IF(assurance="ALPTIS",M71*12*T71/100*#REF!,IF(assurance="APRIL",M71*12*T71/100*#REF!,IF(assurance="ASAF",M71*12*T71/100*#REF!,IF(assurance="NEOLIANE",(#REF!+M71*12*#REF!)*T71/100,IF(assurance="NEOLIANE Prev",(#REF!+M71*12*#REF!)*T71/100,IF(assurance="SWISSLIFE",M71*12*T71/100*#REF!,IF(assurance="AVIVA",M71*12*T71/100*#REF!,IF(assurance="CIPRES",M71*12*T71/100*#REF!,IF(assurance="CEGEMA",M71*12*T71/100*#REF!,IF(assurance=0,0))))))))))))</f>
        <v>0</v>
      </c>
      <c r="V71" s="91" t="str">
        <f t="shared" si="53"/>
        <v/>
      </c>
      <c r="W71" s="91" t="str">
        <f t="shared" si="54"/>
        <v/>
      </c>
      <c r="X71" s="92">
        <f t="shared" si="55"/>
        <v>0</v>
      </c>
      <c r="Y71" s="108">
        <f t="shared" si="56"/>
        <v>0</v>
      </c>
      <c r="Z71" s="106"/>
      <c r="AA71" s="105" t="str">
        <f t="shared" si="57"/>
        <v/>
      </c>
      <c r="AB71" s="63" t="s">
        <v>12</v>
      </c>
      <c r="AC71" s="72"/>
      <c r="AD71" s="101"/>
      <c r="AE71" s="80" t="str">
        <f t="shared" si="44"/>
        <v/>
      </c>
      <c r="AF71" s="72"/>
      <c r="AG71" s="70" t="str">
        <f t="shared" si="58"/>
        <v/>
      </c>
      <c r="AH71" s="81" t="str">
        <f t="shared" ca="1" si="59"/>
        <v/>
      </c>
      <c r="AI71" s="111" t="str">
        <f t="shared" ca="1" si="60"/>
        <v/>
      </c>
      <c r="AJ71" s="89" t="str">
        <f t="shared" si="61"/>
        <v/>
      </c>
      <c r="AK71" s="89" t="str">
        <f t="shared" si="62"/>
        <v/>
      </c>
      <c r="AL71" s="81" t="str">
        <f t="shared" si="63"/>
        <v/>
      </c>
      <c r="AM71" s="74">
        <f t="shared" si="64"/>
        <v>0</v>
      </c>
      <c r="AN71" s="74">
        <f t="shared" si="65"/>
        <v>0</v>
      </c>
      <c r="AO71" s="82">
        <f t="shared" si="66"/>
        <v>0</v>
      </c>
      <c r="AP71" s="74">
        <f t="shared" si="47"/>
        <v>0</v>
      </c>
      <c r="AQ71" s="82">
        <f t="shared" si="67"/>
        <v>0</v>
      </c>
      <c r="AR71" s="83">
        <f t="shared" si="68"/>
        <v>0</v>
      </c>
      <c r="AS71" s="74">
        <f t="shared" si="48"/>
        <v>0</v>
      </c>
      <c r="AT71" s="82">
        <f t="shared" si="69"/>
        <v>0</v>
      </c>
      <c r="AU71" s="83">
        <f t="shared" si="70"/>
        <v>0</v>
      </c>
      <c r="AV71" s="74">
        <f t="shared" si="71"/>
        <v>0</v>
      </c>
      <c r="AW71" s="82">
        <f t="shared" si="72"/>
        <v>0</v>
      </c>
      <c r="AX71" s="83">
        <f t="shared" si="73"/>
        <v>0</v>
      </c>
      <c r="AY71" s="63"/>
      <c r="AZ71" s="84"/>
      <c r="BA71" s="85"/>
      <c r="BB71" s="95"/>
      <c r="BC71" s="86"/>
      <c r="BD71" s="86"/>
      <c r="BE71" s="96"/>
      <c r="BF71" s="69"/>
      <c r="BG71" s="114"/>
      <c r="BH71" s="63">
        <v>1</v>
      </c>
      <c r="BI71" s="68">
        <v>0</v>
      </c>
      <c r="BJ71" s="71"/>
      <c r="BK71" s="87"/>
      <c r="BL71" s="64" t="str">
        <f t="shared" ca="1" si="74"/>
        <v/>
      </c>
      <c r="BM71" s="65"/>
      <c r="BN71" s="66"/>
      <c r="BO71" s="67" t="str">
        <f t="shared" ca="1" si="75"/>
        <v/>
      </c>
      <c r="BP71" s="65"/>
      <c r="BQ71" s="66"/>
      <c r="BR71" s="67" t="str">
        <f t="shared" ca="1" si="76"/>
        <v/>
      </c>
      <c r="BS71" s="65"/>
      <c r="BT71" s="66"/>
      <c r="BU71" s="67" t="str">
        <f t="shared" ca="1" si="77"/>
        <v/>
      </c>
      <c r="BV71" s="65"/>
      <c r="BW71" s="66"/>
      <c r="BX71" s="67" t="str">
        <f t="shared" ca="1" si="78"/>
        <v/>
      </c>
      <c r="BY71" s="65"/>
      <c r="BZ71" s="66"/>
      <c r="CA71" s="67" t="str">
        <f t="shared" ca="1" si="79"/>
        <v/>
      </c>
      <c r="CB71" s="65"/>
      <c r="CC71" s="66"/>
      <c r="CD71" s="67" t="str">
        <f t="shared" ca="1" si="80"/>
        <v/>
      </c>
      <c r="CE71" s="65"/>
      <c r="CF71" s="66"/>
      <c r="CG71" s="67" t="str">
        <f t="shared" ca="1" si="81"/>
        <v/>
      </c>
      <c r="CH71" s="65"/>
      <c r="CI71" s="66"/>
      <c r="CJ71" s="67" t="str">
        <f t="shared" ca="1" si="82"/>
        <v/>
      </c>
      <c r="CK71" s="57"/>
      <c r="CL71" s="59"/>
      <c r="CM71" s="59"/>
      <c r="CN71" s="59"/>
      <c r="CO71" s="59"/>
      <c r="CP71" s="59"/>
      <c r="CQ71" s="59"/>
      <c r="CR71" s="57"/>
      <c r="CS71" s="58"/>
      <c r="CT71" s="90" t="str">
        <f t="shared" si="83"/>
        <v/>
      </c>
      <c r="CU71" s="59"/>
      <c r="CV71" s="60"/>
      <c r="CW71" s="59"/>
      <c r="CX71" s="59"/>
      <c r="CY71" s="59" t="str">
        <f t="shared" si="84"/>
        <v/>
      </c>
      <c r="CZ71" s="59"/>
      <c r="DA71" s="59"/>
      <c r="DB71" s="61"/>
      <c r="DC71" s="59"/>
      <c r="DD71" s="59"/>
      <c r="DE71" s="61"/>
      <c r="DF71" s="61"/>
      <c r="DG71" s="59"/>
      <c r="DH71" s="61"/>
      <c r="DI71" s="61"/>
      <c r="DJ71" s="59"/>
      <c r="DK71" s="59"/>
      <c r="DL71" s="62"/>
      <c r="DM71" s="56">
        <f t="shared" si="85"/>
        <v>0</v>
      </c>
      <c r="DN71" s="88" t="str">
        <f t="shared" si="86"/>
        <v/>
      </c>
      <c r="DO71" s="119" t="str">
        <f t="shared" si="87"/>
        <v/>
      </c>
      <c r="DP71" s="119" t="str">
        <f t="shared" si="88"/>
        <v/>
      </c>
      <c r="DQ71" s="122" t="str">
        <f t="shared" si="89"/>
        <v/>
      </c>
      <c r="DR71" s="122" t="str">
        <f t="shared" si="49"/>
        <v/>
      </c>
    </row>
    <row r="72" spans="1:122" x14ac:dyDescent="0.25">
      <c r="A72" s="184" t="str">
        <f t="shared" si="45"/>
        <v xml:space="preserve">  -  - </v>
      </c>
      <c r="B72" s="98"/>
      <c r="C72" s="97"/>
      <c r="D72" s="93"/>
      <c r="E72" s="71"/>
      <c r="F72" s="73"/>
      <c r="G72" s="103"/>
      <c r="H72" s="71"/>
      <c r="I72" s="105" t="str">
        <f t="shared" si="50"/>
        <v/>
      </c>
      <c r="J72" s="104"/>
      <c r="K72" s="63"/>
      <c r="L72" s="72"/>
      <c r="M72" s="74"/>
      <c r="N72" s="75"/>
      <c r="O72" s="75"/>
      <c r="P72" s="121"/>
      <c r="Q72" s="76" t="str">
        <f t="shared" si="51"/>
        <v/>
      </c>
      <c r="R72" s="77">
        <f t="shared" si="52"/>
        <v>0</v>
      </c>
      <c r="S72" s="63"/>
      <c r="T72" s="78">
        <f t="shared" si="46"/>
        <v>0</v>
      </c>
      <c r="U72" s="79">
        <f>IF(M72=0,0,IF(G72="Annulation","",IF(assurance="ALPTIS",M72*12*T72/100*#REF!,IF(assurance="APRIL",M72*12*T72/100*#REF!,IF(assurance="ASAF",M72*12*T72/100*#REF!,IF(assurance="NEOLIANE",(#REF!+M72*12*#REF!)*T72/100,IF(assurance="NEOLIANE Prev",(#REF!+M72*12*#REF!)*T72/100,IF(assurance="SWISSLIFE",M72*12*T72/100*#REF!,IF(assurance="AVIVA",M72*12*T72/100*#REF!,IF(assurance="CIPRES",M72*12*T72/100*#REF!,IF(assurance="CEGEMA",M72*12*T72/100*#REF!,IF(assurance=0,0))))))))))))</f>
        <v>0</v>
      </c>
      <c r="V72" s="91" t="str">
        <f t="shared" si="53"/>
        <v/>
      </c>
      <c r="W72" s="91" t="str">
        <f t="shared" si="54"/>
        <v/>
      </c>
      <c r="X72" s="92">
        <f t="shared" si="55"/>
        <v>0</v>
      </c>
      <c r="Y72" s="108">
        <f t="shared" si="56"/>
        <v>0</v>
      </c>
      <c r="Z72" s="106"/>
      <c r="AA72" s="105" t="str">
        <f t="shared" si="57"/>
        <v/>
      </c>
      <c r="AB72" s="63" t="s">
        <v>12</v>
      </c>
      <c r="AC72" s="72"/>
      <c r="AD72" s="101"/>
      <c r="AE72" s="80" t="str">
        <f t="shared" si="44"/>
        <v/>
      </c>
      <c r="AF72" s="72"/>
      <c r="AG72" s="70" t="str">
        <f t="shared" si="58"/>
        <v/>
      </c>
      <c r="AH72" s="81" t="str">
        <f t="shared" ca="1" si="59"/>
        <v/>
      </c>
      <c r="AI72" s="111" t="str">
        <f t="shared" ca="1" si="60"/>
        <v/>
      </c>
      <c r="AJ72" s="89" t="str">
        <f t="shared" si="61"/>
        <v/>
      </c>
      <c r="AK72" s="89" t="str">
        <f t="shared" si="62"/>
        <v/>
      </c>
      <c r="AL72" s="81" t="str">
        <f t="shared" si="63"/>
        <v/>
      </c>
      <c r="AM72" s="74">
        <f t="shared" si="64"/>
        <v>0</v>
      </c>
      <c r="AN72" s="74">
        <f t="shared" si="65"/>
        <v>0</v>
      </c>
      <c r="AO72" s="82">
        <f t="shared" si="66"/>
        <v>0</v>
      </c>
      <c r="AP72" s="74">
        <f t="shared" si="47"/>
        <v>0</v>
      </c>
      <c r="AQ72" s="82">
        <f t="shared" si="67"/>
        <v>0</v>
      </c>
      <c r="AR72" s="83">
        <f t="shared" si="68"/>
        <v>0</v>
      </c>
      <c r="AS72" s="74">
        <f t="shared" si="48"/>
        <v>0</v>
      </c>
      <c r="AT72" s="82">
        <f t="shared" si="69"/>
        <v>0</v>
      </c>
      <c r="AU72" s="83">
        <f t="shared" si="70"/>
        <v>0</v>
      </c>
      <c r="AV72" s="74">
        <f t="shared" si="71"/>
        <v>0</v>
      </c>
      <c r="AW72" s="82">
        <f t="shared" si="72"/>
        <v>0</v>
      </c>
      <c r="AX72" s="83">
        <f t="shared" si="73"/>
        <v>0</v>
      </c>
      <c r="AY72" s="63"/>
      <c r="AZ72" s="84"/>
      <c r="BA72" s="85"/>
      <c r="BB72" s="95"/>
      <c r="BC72" s="86"/>
      <c r="BD72" s="86"/>
      <c r="BE72" s="96"/>
      <c r="BF72" s="69"/>
      <c r="BG72" s="114"/>
      <c r="BH72" s="63">
        <v>1</v>
      </c>
      <c r="BI72" s="68">
        <v>0</v>
      </c>
      <c r="BJ72" s="71"/>
      <c r="BK72" s="87"/>
      <c r="BL72" s="64" t="str">
        <f t="shared" ca="1" si="74"/>
        <v/>
      </c>
      <c r="BM72" s="65"/>
      <c r="BN72" s="66"/>
      <c r="BO72" s="67" t="str">
        <f t="shared" ca="1" si="75"/>
        <v/>
      </c>
      <c r="BP72" s="65"/>
      <c r="BQ72" s="66"/>
      <c r="BR72" s="67" t="str">
        <f t="shared" ca="1" si="76"/>
        <v/>
      </c>
      <c r="BS72" s="65"/>
      <c r="BT72" s="66"/>
      <c r="BU72" s="67" t="str">
        <f t="shared" ca="1" si="77"/>
        <v/>
      </c>
      <c r="BV72" s="65"/>
      <c r="BW72" s="66"/>
      <c r="BX72" s="67" t="str">
        <f t="shared" ca="1" si="78"/>
        <v/>
      </c>
      <c r="BY72" s="65"/>
      <c r="BZ72" s="66"/>
      <c r="CA72" s="67" t="str">
        <f t="shared" ca="1" si="79"/>
        <v/>
      </c>
      <c r="CB72" s="65"/>
      <c r="CC72" s="66"/>
      <c r="CD72" s="67" t="str">
        <f t="shared" ca="1" si="80"/>
        <v/>
      </c>
      <c r="CE72" s="65"/>
      <c r="CF72" s="66"/>
      <c r="CG72" s="67" t="str">
        <f t="shared" ca="1" si="81"/>
        <v/>
      </c>
      <c r="CH72" s="65"/>
      <c r="CI72" s="66"/>
      <c r="CJ72" s="67" t="str">
        <f t="shared" ca="1" si="82"/>
        <v/>
      </c>
      <c r="CK72" s="57"/>
      <c r="CL72" s="59"/>
      <c r="CM72" s="59"/>
      <c r="CN72" s="59"/>
      <c r="CO72" s="59"/>
      <c r="CP72" s="59"/>
      <c r="CQ72" s="59"/>
      <c r="CR72" s="57"/>
      <c r="CS72" s="58"/>
      <c r="CT72" s="90" t="str">
        <f t="shared" si="83"/>
        <v/>
      </c>
      <c r="CU72" s="59"/>
      <c r="CV72" s="60"/>
      <c r="CW72" s="59"/>
      <c r="CX72" s="59"/>
      <c r="CY72" s="59" t="str">
        <f t="shared" si="84"/>
        <v/>
      </c>
      <c r="CZ72" s="59"/>
      <c r="DA72" s="59"/>
      <c r="DB72" s="61"/>
      <c r="DC72" s="59"/>
      <c r="DD72" s="59"/>
      <c r="DE72" s="61"/>
      <c r="DF72" s="61"/>
      <c r="DG72" s="59"/>
      <c r="DH72" s="61"/>
      <c r="DI72" s="61"/>
      <c r="DJ72" s="59"/>
      <c r="DK72" s="59"/>
      <c r="DL72" s="62"/>
      <c r="DM72" s="56">
        <f t="shared" si="85"/>
        <v>0</v>
      </c>
      <c r="DN72" s="88" t="str">
        <f t="shared" si="86"/>
        <v/>
      </c>
      <c r="DO72" s="119" t="str">
        <f t="shared" si="87"/>
        <v/>
      </c>
      <c r="DP72" s="119" t="str">
        <f t="shared" si="88"/>
        <v/>
      </c>
      <c r="DQ72" s="122" t="str">
        <f t="shared" si="89"/>
        <v/>
      </c>
      <c r="DR72" s="122" t="str">
        <f t="shared" si="49"/>
        <v/>
      </c>
    </row>
    <row r="73" spans="1:122" x14ac:dyDescent="0.25">
      <c r="A73" s="184" t="str">
        <f t="shared" si="45"/>
        <v xml:space="preserve">  -  - </v>
      </c>
      <c r="B73" s="98"/>
      <c r="C73" s="97"/>
      <c r="D73" s="93"/>
      <c r="E73" s="71"/>
      <c r="F73" s="73"/>
      <c r="G73" s="103"/>
      <c r="H73" s="71"/>
      <c r="I73" s="105" t="str">
        <f t="shared" si="50"/>
        <v/>
      </c>
      <c r="J73" s="104"/>
      <c r="K73" s="63"/>
      <c r="L73" s="72"/>
      <c r="M73" s="74"/>
      <c r="N73" s="75"/>
      <c r="O73" s="75"/>
      <c r="P73" s="121"/>
      <c r="Q73" s="76" t="str">
        <f t="shared" si="51"/>
        <v/>
      </c>
      <c r="R73" s="77">
        <f t="shared" si="52"/>
        <v>0</v>
      </c>
      <c r="S73" s="63"/>
      <c r="T73" s="78">
        <f t="shared" si="46"/>
        <v>0</v>
      </c>
      <c r="U73" s="79">
        <f>IF(M73=0,0,IF(G73="Annulation","",IF(assurance="ALPTIS",M73*12*T73/100*#REF!,IF(assurance="APRIL",M73*12*T73/100*#REF!,IF(assurance="ASAF",M73*12*T73/100*#REF!,IF(assurance="NEOLIANE",(#REF!+M73*12*#REF!)*T73/100,IF(assurance="NEOLIANE Prev",(#REF!+M73*12*#REF!)*T73/100,IF(assurance="SWISSLIFE",M73*12*T73/100*#REF!,IF(assurance="AVIVA",M73*12*T73/100*#REF!,IF(assurance="CIPRES",M73*12*T73/100*#REF!,IF(assurance="CEGEMA",M73*12*T73/100*#REF!,IF(assurance=0,0))))))))))))</f>
        <v>0</v>
      </c>
      <c r="V73" s="91" t="str">
        <f t="shared" si="53"/>
        <v/>
      </c>
      <c r="W73" s="91" t="str">
        <f t="shared" si="54"/>
        <v/>
      </c>
      <c r="X73" s="92">
        <f t="shared" si="55"/>
        <v>0</v>
      </c>
      <c r="Y73" s="108">
        <f t="shared" si="56"/>
        <v>0</v>
      </c>
      <c r="Z73" s="106"/>
      <c r="AA73" s="105" t="str">
        <f t="shared" si="57"/>
        <v/>
      </c>
      <c r="AB73" s="63" t="s">
        <v>12</v>
      </c>
      <c r="AC73" s="72"/>
      <c r="AD73" s="101"/>
      <c r="AE73" s="80" t="str">
        <f t="shared" ref="AE73:AE136" si="90">IF(Z73=43466,43404,"")</f>
        <v/>
      </c>
      <c r="AF73" s="72"/>
      <c r="AG73" s="70" t="str">
        <f t="shared" si="58"/>
        <v/>
      </c>
      <c r="AH73" s="81" t="str">
        <f t="shared" ca="1" si="59"/>
        <v/>
      </c>
      <c r="AI73" s="111" t="str">
        <f t="shared" ca="1" si="60"/>
        <v/>
      </c>
      <c r="AJ73" s="89" t="str">
        <f t="shared" si="61"/>
        <v/>
      </c>
      <c r="AK73" s="89" t="str">
        <f t="shared" si="62"/>
        <v/>
      </c>
      <c r="AL73" s="81" t="str">
        <f t="shared" si="63"/>
        <v/>
      </c>
      <c r="AM73" s="74">
        <f t="shared" si="64"/>
        <v>0</v>
      </c>
      <c r="AN73" s="74">
        <f t="shared" si="65"/>
        <v>0</v>
      </c>
      <c r="AO73" s="82">
        <f t="shared" si="66"/>
        <v>0</v>
      </c>
      <c r="AP73" s="74">
        <f t="shared" si="47"/>
        <v>0</v>
      </c>
      <c r="AQ73" s="82">
        <f t="shared" si="67"/>
        <v>0</v>
      </c>
      <c r="AR73" s="83">
        <f t="shared" si="68"/>
        <v>0</v>
      </c>
      <c r="AS73" s="74">
        <f t="shared" si="48"/>
        <v>0</v>
      </c>
      <c r="AT73" s="82">
        <f t="shared" si="69"/>
        <v>0</v>
      </c>
      <c r="AU73" s="83">
        <f t="shared" si="70"/>
        <v>0</v>
      </c>
      <c r="AV73" s="74">
        <f t="shared" si="71"/>
        <v>0</v>
      </c>
      <c r="AW73" s="82">
        <f t="shared" si="72"/>
        <v>0</v>
      </c>
      <c r="AX73" s="83">
        <f t="shared" si="73"/>
        <v>0</v>
      </c>
      <c r="AY73" s="63"/>
      <c r="AZ73" s="84"/>
      <c r="BA73" s="85"/>
      <c r="BB73" s="95"/>
      <c r="BC73" s="86"/>
      <c r="BD73" s="86"/>
      <c r="BE73" s="96"/>
      <c r="BF73" s="69"/>
      <c r="BG73" s="114"/>
      <c r="BH73" s="63">
        <v>1</v>
      </c>
      <c r="BI73" s="68">
        <v>0</v>
      </c>
      <c r="BJ73" s="71"/>
      <c r="BK73" s="87"/>
      <c r="BL73" s="64" t="str">
        <f t="shared" ca="1" si="74"/>
        <v/>
      </c>
      <c r="BM73" s="65"/>
      <c r="BN73" s="66"/>
      <c r="BO73" s="67" t="str">
        <f t="shared" ca="1" si="75"/>
        <v/>
      </c>
      <c r="BP73" s="65"/>
      <c r="BQ73" s="66"/>
      <c r="BR73" s="67" t="str">
        <f t="shared" ca="1" si="76"/>
        <v/>
      </c>
      <c r="BS73" s="65"/>
      <c r="BT73" s="66"/>
      <c r="BU73" s="67" t="str">
        <f t="shared" ca="1" si="77"/>
        <v/>
      </c>
      <c r="BV73" s="65"/>
      <c r="BW73" s="66"/>
      <c r="BX73" s="67" t="str">
        <f t="shared" ca="1" si="78"/>
        <v/>
      </c>
      <c r="BY73" s="65"/>
      <c r="BZ73" s="66"/>
      <c r="CA73" s="67" t="str">
        <f t="shared" ca="1" si="79"/>
        <v/>
      </c>
      <c r="CB73" s="65"/>
      <c r="CC73" s="66"/>
      <c r="CD73" s="67" t="str">
        <f t="shared" ca="1" si="80"/>
        <v/>
      </c>
      <c r="CE73" s="65"/>
      <c r="CF73" s="66"/>
      <c r="CG73" s="67" t="str">
        <f t="shared" ca="1" si="81"/>
        <v/>
      </c>
      <c r="CH73" s="65"/>
      <c r="CI73" s="66"/>
      <c r="CJ73" s="67" t="str">
        <f t="shared" ca="1" si="82"/>
        <v/>
      </c>
      <c r="CK73" s="57"/>
      <c r="CL73" s="59"/>
      <c r="CM73" s="59"/>
      <c r="CN73" s="59"/>
      <c r="CO73" s="59"/>
      <c r="CP73" s="59"/>
      <c r="CQ73" s="59"/>
      <c r="CR73" s="57"/>
      <c r="CS73" s="58"/>
      <c r="CT73" s="90" t="str">
        <f t="shared" si="83"/>
        <v/>
      </c>
      <c r="CU73" s="59"/>
      <c r="CV73" s="60"/>
      <c r="CW73" s="59"/>
      <c r="CX73" s="59"/>
      <c r="CY73" s="59" t="str">
        <f t="shared" si="84"/>
        <v/>
      </c>
      <c r="CZ73" s="59"/>
      <c r="DA73" s="59"/>
      <c r="DB73" s="61"/>
      <c r="DC73" s="59"/>
      <c r="DD73" s="59"/>
      <c r="DE73" s="61"/>
      <c r="DF73" s="61"/>
      <c r="DG73" s="59"/>
      <c r="DH73" s="61"/>
      <c r="DI73" s="61"/>
      <c r="DJ73" s="59"/>
      <c r="DK73" s="59"/>
      <c r="DL73" s="62"/>
      <c r="DM73" s="56">
        <f t="shared" si="85"/>
        <v>0</v>
      </c>
      <c r="DN73" s="88" t="str">
        <f t="shared" si="86"/>
        <v/>
      </c>
      <c r="DO73" s="119" t="str">
        <f t="shared" si="87"/>
        <v/>
      </c>
      <c r="DP73" s="119" t="str">
        <f t="shared" si="88"/>
        <v/>
      </c>
      <c r="DQ73" s="122" t="str">
        <f t="shared" si="89"/>
        <v/>
      </c>
      <c r="DR73" s="122" t="str">
        <f t="shared" si="49"/>
        <v/>
      </c>
    </row>
    <row r="74" spans="1:122" x14ac:dyDescent="0.25">
      <c r="A74" s="184" t="str">
        <f t="shared" ref="A74:A137" si="91">CONCATENATE(C74," ",D74," - ",K74," - ",J74)</f>
        <v xml:space="preserve">  -  - </v>
      </c>
      <c r="B74" s="98"/>
      <c r="C74" s="97"/>
      <c r="D74" s="93"/>
      <c r="E74" s="71"/>
      <c r="F74" s="73"/>
      <c r="G74" s="103"/>
      <c r="H74" s="71"/>
      <c r="I74" s="105" t="str">
        <f t="shared" si="50"/>
        <v/>
      </c>
      <c r="J74" s="104"/>
      <c r="K74" s="63"/>
      <c r="L74" s="72"/>
      <c r="M74" s="74"/>
      <c r="N74" s="75"/>
      <c r="O74" s="75"/>
      <c r="P74" s="121"/>
      <c r="Q74" s="76" t="str">
        <f t="shared" si="51"/>
        <v/>
      </c>
      <c r="R74" s="77">
        <f t="shared" si="52"/>
        <v>0</v>
      </c>
      <c r="S74" s="63"/>
      <c r="T74" s="78">
        <f t="shared" ref="T74:T137" si="92">IF(G74="Annulation","",IF(assurance="ALPTIS",IF(L74="SO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74" s="79">
        <f>IF(M74=0,0,IF(G74="Annulation","",IF(assurance="ALPTIS",M74*12*T74/100*#REF!,IF(assurance="APRIL",M74*12*T74/100*#REF!,IF(assurance="ASAF",M74*12*T74/100*#REF!,IF(assurance="NEOLIANE",(#REF!+M74*12*#REF!)*T74/100,IF(assurance="NEOLIANE Prev",(#REF!+M74*12*#REF!)*T74/100,IF(assurance="SWISSLIFE",M74*12*T74/100*#REF!,IF(assurance="AVIVA",M74*12*T74/100*#REF!,IF(assurance="CIPRES",M74*12*T74/100*#REF!,IF(assurance="CEGEMA",M74*12*T74/100*#REF!,IF(assurance=0,0))))))))))))</f>
        <v>0</v>
      </c>
      <c r="V74" s="91" t="str">
        <f t="shared" si="53"/>
        <v/>
      </c>
      <c r="W74" s="91" t="str">
        <f t="shared" si="54"/>
        <v/>
      </c>
      <c r="X74" s="92">
        <f t="shared" si="55"/>
        <v>0</v>
      </c>
      <c r="Y74" s="108">
        <f t="shared" si="56"/>
        <v>0</v>
      </c>
      <c r="Z74" s="106"/>
      <c r="AA74" s="105" t="str">
        <f t="shared" si="57"/>
        <v/>
      </c>
      <c r="AB74" s="63" t="s">
        <v>12</v>
      </c>
      <c r="AC74" s="72"/>
      <c r="AD74" s="101"/>
      <c r="AE74" s="80" t="str">
        <f t="shared" si="90"/>
        <v/>
      </c>
      <c r="AF74" s="72"/>
      <c r="AG74" s="70" t="str">
        <f t="shared" si="58"/>
        <v/>
      </c>
      <c r="AH74" s="81" t="str">
        <f t="shared" ca="1" si="59"/>
        <v/>
      </c>
      <c r="AI74" s="111" t="str">
        <f t="shared" ca="1" si="60"/>
        <v/>
      </c>
      <c r="AJ74" s="89" t="str">
        <f t="shared" si="61"/>
        <v/>
      </c>
      <c r="AK74" s="89" t="str">
        <f t="shared" si="62"/>
        <v/>
      </c>
      <c r="AL74" s="81" t="str">
        <f t="shared" si="63"/>
        <v/>
      </c>
      <c r="AM74" s="74">
        <f t="shared" si="64"/>
        <v>0</v>
      </c>
      <c r="AN74" s="74">
        <f t="shared" si="65"/>
        <v>0</v>
      </c>
      <c r="AO74" s="82">
        <f t="shared" si="66"/>
        <v>0</v>
      </c>
      <c r="AP74" s="74">
        <f t="shared" ref="AP74:AP137" si="93">IF(G74="Annulation","",IF(Z74&gt;=43101,IF(Z74&lt;43466,M74,0),0))</f>
        <v>0</v>
      </c>
      <c r="AQ74" s="82">
        <f t="shared" si="67"/>
        <v>0</v>
      </c>
      <c r="AR74" s="83">
        <f t="shared" si="68"/>
        <v>0</v>
      </c>
      <c r="AS74" s="74">
        <f t="shared" ref="AS74:AS137" si="94">IF(G74="Annulation","",IF(Z74&gt;=43466,IF(Z74&lt;43831,M74,0),0))</f>
        <v>0</v>
      </c>
      <c r="AT74" s="82">
        <f t="shared" si="69"/>
        <v>0</v>
      </c>
      <c r="AU74" s="83">
        <f t="shared" si="70"/>
        <v>0</v>
      </c>
      <c r="AV74" s="74">
        <f t="shared" si="71"/>
        <v>0</v>
      </c>
      <c r="AW74" s="82">
        <f t="shared" si="72"/>
        <v>0</v>
      </c>
      <c r="AX74" s="83">
        <f t="shared" si="73"/>
        <v>0</v>
      </c>
      <c r="AY74" s="63"/>
      <c r="AZ74" s="84"/>
      <c r="BA74" s="85"/>
      <c r="BB74" s="95"/>
      <c r="BC74" s="86"/>
      <c r="BD74" s="86"/>
      <c r="BE74" s="96"/>
      <c r="BF74" s="69"/>
      <c r="BG74" s="114"/>
      <c r="BH74" s="63">
        <v>1</v>
      </c>
      <c r="BI74" s="68">
        <v>0</v>
      </c>
      <c r="BJ74" s="71"/>
      <c r="BK74" s="87"/>
      <c r="BL74" s="64" t="str">
        <f t="shared" ca="1" si="74"/>
        <v/>
      </c>
      <c r="BM74" s="65"/>
      <c r="BN74" s="66"/>
      <c r="BO74" s="67" t="str">
        <f t="shared" ca="1" si="75"/>
        <v/>
      </c>
      <c r="BP74" s="65"/>
      <c r="BQ74" s="66"/>
      <c r="BR74" s="67" t="str">
        <f t="shared" ca="1" si="76"/>
        <v/>
      </c>
      <c r="BS74" s="65"/>
      <c r="BT74" s="66"/>
      <c r="BU74" s="67" t="str">
        <f t="shared" ca="1" si="77"/>
        <v/>
      </c>
      <c r="BV74" s="65"/>
      <c r="BW74" s="66"/>
      <c r="BX74" s="67" t="str">
        <f t="shared" ca="1" si="78"/>
        <v/>
      </c>
      <c r="BY74" s="65"/>
      <c r="BZ74" s="66"/>
      <c r="CA74" s="67" t="str">
        <f t="shared" ca="1" si="79"/>
        <v/>
      </c>
      <c r="CB74" s="65"/>
      <c r="CC74" s="66"/>
      <c r="CD74" s="67" t="str">
        <f t="shared" ca="1" si="80"/>
        <v/>
      </c>
      <c r="CE74" s="65"/>
      <c r="CF74" s="66"/>
      <c r="CG74" s="67" t="str">
        <f t="shared" ca="1" si="81"/>
        <v/>
      </c>
      <c r="CH74" s="65"/>
      <c r="CI74" s="66"/>
      <c r="CJ74" s="67" t="str">
        <f t="shared" ca="1" si="82"/>
        <v/>
      </c>
      <c r="CK74" s="57"/>
      <c r="CL74" s="59"/>
      <c r="CM74" s="59"/>
      <c r="CN74" s="59"/>
      <c r="CO74" s="59"/>
      <c r="CP74" s="59"/>
      <c r="CQ74" s="59"/>
      <c r="CR74" s="57"/>
      <c r="CS74" s="58"/>
      <c r="CT74" s="90" t="str">
        <f t="shared" si="83"/>
        <v/>
      </c>
      <c r="CU74" s="59"/>
      <c r="CV74" s="60"/>
      <c r="CW74" s="59"/>
      <c r="CX74" s="59"/>
      <c r="CY74" s="59" t="str">
        <f t="shared" si="84"/>
        <v/>
      </c>
      <c r="CZ74" s="59"/>
      <c r="DA74" s="59"/>
      <c r="DB74" s="61"/>
      <c r="DC74" s="59"/>
      <c r="DD74" s="59"/>
      <c r="DE74" s="61"/>
      <c r="DF74" s="61"/>
      <c r="DG74" s="59"/>
      <c r="DH74" s="61"/>
      <c r="DI74" s="61"/>
      <c r="DJ74" s="59"/>
      <c r="DK74" s="59"/>
      <c r="DL74" s="62"/>
      <c r="DM74" s="56">
        <f t="shared" si="85"/>
        <v>0</v>
      </c>
      <c r="DN74" s="88" t="str">
        <f t="shared" si="86"/>
        <v/>
      </c>
      <c r="DO74" s="119" t="str">
        <f t="shared" si="87"/>
        <v/>
      </c>
      <c r="DP74" s="119" t="str">
        <f t="shared" si="88"/>
        <v/>
      </c>
      <c r="DQ74" s="122" t="str">
        <f t="shared" si="89"/>
        <v/>
      </c>
      <c r="DR74" s="122" t="str">
        <f t="shared" ref="DR74:DR137" si="95">IF(M74="","",CONCATENATE("Bonjour ",F74," ",C74,",
Tout d'abord, constatant que vous êtes toujours client chez la mutuelle ",K74," (mutuelle que nous avions choisie ensemble), je tiens à vous remercier de votre fidélité. 
Ensuite, plutôt que de vous faire attendre votre futur échéancier, je tiens à vous informer que ",K74," a depuis peu annoncé ses augmentations pour janvier 2019. Dans votre cas, votre tarif passera à ",AS74,"€/mois. 
Sachant que nous avions initialement souscrit au tarif de ",M74,"€/mois cela fera une augmentation totale de ",ROUND(AU74*100,1)," % ce qui me semble un peu trop élevé en si peu de temps. C'est donc pourquoi je prends les devants pour éviter de devoir changer dans la précipitation."))</f>
        <v/>
      </c>
    </row>
    <row r="75" spans="1:122" x14ac:dyDescent="0.25">
      <c r="A75" s="184" t="str">
        <f t="shared" si="91"/>
        <v xml:space="preserve">  -  - </v>
      </c>
      <c r="B75" s="98"/>
      <c r="C75" s="97"/>
      <c r="D75" s="93"/>
      <c r="E75" s="71"/>
      <c r="F75" s="73"/>
      <c r="G75" s="103"/>
      <c r="H75" s="71"/>
      <c r="I75" s="105" t="str">
        <f t="shared" si="50"/>
        <v/>
      </c>
      <c r="J75" s="104"/>
      <c r="K75" s="63"/>
      <c r="L75" s="72"/>
      <c r="M75" s="74"/>
      <c r="N75" s="75"/>
      <c r="O75" s="75"/>
      <c r="P75" s="121"/>
      <c r="Q75" s="76" t="str">
        <f t="shared" si="51"/>
        <v/>
      </c>
      <c r="R75" s="77">
        <f t="shared" si="52"/>
        <v>0</v>
      </c>
      <c r="S75" s="63"/>
      <c r="T75" s="78">
        <f t="shared" si="92"/>
        <v>0</v>
      </c>
      <c r="U75" s="79">
        <f>IF(M75=0,0,IF(G75="Annulation","",IF(assurance="ALPTIS",M75*12*T75/100*#REF!,IF(assurance="APRIL",M75*12*T75/100*#REF!,IF(assurance="ASAF",M75*12*T75/100*#REF!,IF(assurance="NEOLIANE",(#REF!+M75*12*#REF!)*T75/100,IF(assurance="NEOLIANE Prev",(#REF!+M75*12*#REF!)*T75/100,IF(assurance="SWISSLIFE",M75*12*T75/100*#REF!,IF(assurance="AVIVA",M75*12*T75/100*#REF!,IF(assurance="CIPRES",M75*12*T75/100*#REF!,IF(assurance="CEGEMA",M75*12*T75/100*#REF!,IF(assurance=0,0))))))))))))</f>
        <v>0</v>
      </c>
      <c r="V75" s="91" t="str">
        <f t="shared" si="53"/>
        <v/>
      </c>
      <c r="W75" s="91" t="str">
        <f t="shared" si="54"/>
        <v/>
      </c>
      <c r="X75" s="92">
        <f t="shared" si="55"/>
        <v>0</v>
      </c>
      <c r="Y75" s="108">
        <f t="shared" si="56"/>
        <v>0</v>
      </c>
      <c r="Z75" s="106"/>
      <c r="AA75" s="105" t="str">
        <f t="shared" si="57"/>
        <v/>
      </c>
      <c r="AB75" s="63" t="s">
        <v>12</v>
      </c>
      <c r="AC75" s="72"/>
      <c r="AD75" s="101"/>
      <c r="AE75" s="80" t="str">
        <f t="shared" si="90"/>
        <v/>
      </c>
      <c r="AF75" s="72"/>
      <c r="AG75" s="70" t="str">
        <f t="shared" si="58"/>
        <v/>
      </c>
      <c r="AH75" s="81" t="str">
        <f t="shared" ca="1" si="59"/>
        <v/>
      </c>
      <c r="AI75" s="111" t="str">
        <f t="shared" ca="1" si="60"/>
        <v/>
      </c>
      <c r="AJ75" s="89" t="str">
        <f t="shared" si="61"/>
        <v/>
      </c>
      <c r="AK75" s="89" t="str">
        <f t="shared" si="62"/>
        <v/>
      </c>
      <c r="AL75" s="81" t="str">
        <f t="shared" si="63"/>
        <v/>
      </c>
      <c r="AM75" s="74">
        <f t="shared" si="64"/>
        <v>0</v>
      </c>
      <c r="AN75" s="74">
        <f t="shared" si="65"/>
        <v>0</v>
      </c>
      <c r="AO75" s="82">
        <f t="shared" si="66"/>
        <v>0</v>
      </c>
      <c r="AP75" s="74">
        <f t="shared" si="93"/>
        <v>0</v>
      </c>
      <c r="AQ75" s="82">
        <f t="shared" si="67"/>
        <v>0</v>
      </c>
      <c r="AR75" s="83">
        <f t="shared" si="68"/>
        <v>0</v>
      </c>
      <c r="AS75" s="74">
        <f t="shared" si="94"/>
        <v>0</v>
      </c>
      <c r="AT75" s="82">
        <f t="shared" si="69"/>
        <v>0</v>
      </c>
      <c r="AU75" s="83">
        <f t="shared" si="70"/>
        <v>0</v>
      </c>
      <c r="AV75" s="74">
        <f t="shared" si="71"/>
        <v>0</v>
      </c>
      <c r="AW75" s="82">
        <f t="shared" si="72"/>
        <v>0</v>
      </c>
      <c r="AX75" s="83">
        <f t="shared" si="73"/>
        <v>0</v>
      </c>
      <c r="AY75" s="63"/>
      <c r="AZ75" s="84"/>
      <c r="BA75" s="85"/>
      <c r="BB75" s="95"/>
      <c r="BC75" s="86"/>
      <c r="BD75" s="86"/>
      <c r="BE75" s="96"/>
      <c r="BF75" s="69"/>
      <c r="BG75" s="114"/>
      <c r="BH75" s="63">
        <v>1</v>
      </c>
      <c r="BI75" s="68">
        <v>0</v>
      </c>
      <c r="BJ75" s="71"/>
      <c r="BK75" s="87"/>
      <c r="BL75" s="64" t="str">
        <f t="shared" ca="1" si="74"/>
        <v/>
      </c>
      <c r="BM75" s="65"/>
      <c r="BN75" s="66"/>
      <c r="BO75" s="67" t="str">
        <f t="shared" ca="1" si="75"/>
        <v/>
      </c>
      <c r="BP75" s="65"/>
      <c r="BQ75" s="66"/>
      <c r="BR75" s="67" t="str">
        <f t="shared" ca="1" si="76"/>
        <v/>
      </c>
      <c r="BS75" s="65"/>
      <c r="BT75" s="66"/>
      <c r="BU75" s="67" t="str">
        <f t="shared" ca="1" si="77"/>
        <v/>
      </c>
      <c r="BV75" s="65"/>
      <c r="BW75" s="66"/>
      <c r="BX75" s="67" t="str">
        <f t="shared" ca="1" si="78"/>
        <v/>
      </c>
      <c r="BY75" s="65"/>
      <c r="BZ75" s="66"/>
      <c r="CA75" s="67" t="str">
        <f t="shared" ca="1" si="79"/>
        <v/>
      </c>
      <c r="CB75" s="65"/>
      <c r="CC75" s="66"/>
      <c r="CD75" s="67" t="str">
        <f t="shared" ca="1" si="80"/>
        <v/>
      </c>
      <c r="CE75" s="65"/>
      <c r="CF75" s="66"/>
      <c r="CG75" s="67" t="str">
        <f t="shared" ca="1" si="81"/>
        <v/>
      </c>
      <c r="CH75" s="65"/>
      <c r="CI75" s="66"/>
      <c r="CJ75" s="67" t="str">
        <f t="shared" ca="1" si="82"/>
        <v/>
      </c>
      <c r="CK75" s="57"/>
      <c r="CL75" s="59"/>
      <c r="CM75" s="59"/>
      <c r="CN75" s="59"/>
      <c r="CO75" s="59"/>
      <c r="CP75" s="59"/>
      <c r="CQ75" s="59"/>
      <c r="CR75" s="57"/>
      <c r="CS75" s="58"/>
      <c r="CT75" s="90" t="str">
        <f t="shared" si="83"/>
        <v/>
      </c>
      <c r="CU75" s="59"/>
      <c r="CV75" s="60"/>
      <c r="CW75" s="59"/>
      <c r="CX75" s="59"/>
      <c r="CY75" s="59" t="str">
        <f t="shared" si="84"/>
        <v/>
      </c>
      <c r="CZ75" s="59"/>
      <c r="DA75" s="59"/>
      <c r="DB75" s="61"/>
      <c r="DC75" s="59"/>
      <c r="DD75" s="59"/>
      <c r="DE75" s="61"/>
      <c r="DF75" s="61"/>
      <c r="DG75" s="59"/>
      <c r="DH75" s="61"/>
      <c r="DI75" s="61"/>
      <c r="DJ75" s="59"/>
      <c r="DK75" s="59"/>
      <c r="DL75" s="62"/>
      <c r="DM75" s="56">
        <f t="shared" si="85"/>
        <v>0</v>
      </c>
      <c r="DN75" s="88" t="str">
        <f t="shared" si="86"/>
        <v/>
      </c>
      <c r="DO75" s="119" t="str">
        <f t="shared" si="87"/>
        <v/>
      </c>
      <c r="DP75" s="119" t="str">
        <f t="shared" si="88"/>
        <v/>
      </c>
      <c r="DQ75" s="122" t="str">
        <f t="shared" si="89"/>
        <v/>
      </c>
      <c r="DR75" s="122" t="str">
        <f t="shared" si="95"/>
        <v/>
      </c>
    </row>
    <row r="76" spans="1:122" x14ac:dyDescent="0.25">
      <c r="A76" s="184" t="str">
        <f t="shared" si="91"/>
        <v xml:space="preserve">  -  - </v>
      </c>
      <c r="B76" s="98"/>
      <c r="C76" s="97"/>
      <c r="D76" s="93"/>
      <c r="E76" s="71"/>
      <c r="F76" s="73"/>
      <c r="G76" s="103"/>
      <c r="H76" s="71"/>
      <c r="I76" s="105" t="str">
        <f t="shared" si="50"/>
        <v/>
      </c>
      <c r="J76" s="104"/>
      <c r="K76" s="63"/>
      <c r="L76" s="72"/>
      <c r="M76" s="74"/>
      <c r="N76" s="75"/>
      <c r="O76" s="75"/>
      <c r="P76" s="121"/>
      <c r="Q76" s="76" t="str">
        <f t="shared" si="51"/>
        <v/>
      </c>
      <c r="R76" s="77">
        <f t="shared" si="52"/>
        <v>0</v>
      </c>
      <c r="S76" s="63"/>
      <c r="T76" s="78">
        <f t="shared" si="92"/>
        <v>0</v>
      </c>
      <c r="U76" s="79">
        <f>IF(M76=0,0,IF(G76="Annulation","",IF(assurance="ALPTIS",M76*12*T76/100*#REF!,IF(assurance="APRIL",M76*12*T76/100*#REF!,IF(assurance="ASAF",M76*12*T76/100*#REF!,IF(assurance="NEOLIANE",(#REF!+M76*12*#REF!)*T76/100,IF(assurance="NEOLIANE Prev",(#REF!+M76*12*#REF!)*T76/100,IF(assurance="SWISSLIFE",M76*12*T76/100*#REF!,IF(assurance="AVIVA",M76*12*T76/100*#REF!,IF(assurance="CIPRES",M76*12*T76/100*#REF!,IF(assurance="CEGEMA",M76*12*T76/100*#REF!,IF(assurance=0,0))))))))))))</f>
        <v>0</v>
      </c>
      <c r="V76" s="91" t="str">
        <f t="shared" si="53"/>
        <v/>
      </c>
      <c r="W76" s="91" t="str">
        <f t="shared" si="54"/>
        <v/>
      </c>
      <c r="X76" s="92">
        <f t="shared" si="55"/>
        <v>0</v>
      </c>
      <c r="Y76" s="108">
        <f t="shared" si="56"/>
        <v>0</v>
      </c>
      <c r="Z76" s="106"/>
      <c r="AA76" s="105" t="str">
        <f t="shared" si="57"/>
        <v/>
      </c>
      <c r="AB76" s="63" t="s">
        <v>12</v>
      </c>
      <c r="AC76" s="72"/>
      <c r="AD76" s="101"/>
      <c r="AE76" s="80" t="str">
        <f t="shared" si="90"/>
        <v/>
      </c>
      <c r="AF76" s="72"/>
      <c r="AG76" s="70" t="str">
        <f t="shared" si="58"/>
        <v/>
      </c>
      <c r="AH76" s="81" t="str">
        <f t="shared" ca="1" si="59"/>
        <v/>
      </c>
      <c r="AI76" s="111" t="str">
        <f t="shared" ca="1" si="60"/>
        <v/>
      </c>
      <c r="AJ76" s="89" t="str">
        <f t="shared" si="61"/>
        <v/>
      </c>
      <c r="AK76" s="89" t="str">
        <f t="shared" si="62"/>
        <v/>
      </c>
      <c r="AL76" s="81" t="str">
        <f t="shared" si="63"/>
        <v/>
      </c>
      <c r="AM76" s="74">
        <f t="shared" si="64"/>
        <v>0</v>
      </c>
      <c r="AN76" s="74">
        <f t="shared" si="65"/>
        <v>0</v>
      </c>
      <c r="AO76" s="82">
        <f t="shared" si="66"/>
        <v>0</v>
      </c>
      <c r="AP76" s="74">
        <f t="shared" si="93"/>
        <v>0</v>
      </c>
      <c r="AQ76" s="82">
        <f t="shared" si="67"/>
        <v>0</v>
      </c>
      <c r="AR76" s="83">
        <f t="shared" si="68"/>
        <v>0</v>
      </c>
      <c r="AS76" s="74">
        <f t="shared" si="94"/>
        <v>0</v>
      </c>
      <c r="AT76" s="82">
        <f t="shared" si="69"/>
        <v>0</v>
      </c>
      <c r="AU76" s="83">
        <f t="shared" si="70"/>
        <v>0</v>
      </c>
      <c r="AV76" s="74">
        <f t="shared" si="71"/>
        <v>0</v>
      </c>
      <c r="AW76" s="82">
        <f t="shared" si="72"/>
        <v>0</v>
      </c>
      <c r="AX76" s="83">
        <f t="shared" si="73"/>
        <v>0</v>
      </c>
      <c r="AY76" s="63"/>
      <c r="AZ76" s="84"/>
      <c r="BA76" s="85"/>
      <c r="BB76" s="95"/>
      <c r="BC76" s="86"/>
      <c r="BD76" s="86"/>
      <c r="BE76" s="96"/>
      <c r="BF76" s="69"/>
      <c r="BG76" s="114"/>
      <c r="BH76" s="63">
        <v>1</v>
      </c>
      <c r="BI76" s="68">
        <v>0</v>
      </c>
      <c r="BJ76" s="71"/>
      <c r="BK76" s="87"/>
      <c r="BL76" s="64" t="str">
        <f t="shared" ca="1" si="74"/>
        <v/>
      </c>
      <c r="BM76" s="65"/>
      <c r="BN76" s="66"/>
      <c r="BO76" s="67" t="str">
        <f t="shared" ca="1" si="75"/>
        <v/>
      </c>
      <c r="BP76" s="65"/>
      <c r="BQ76" s="66"/>
      <c r="BR76" s="67" t="str">
        <f t="shared" ca="1" si="76"/>
        <v/>
      </c>
      <c r="BS76" s="65"/>
      <c r="BT76" s="66"/>
      <c r="BU76" s="67" t="str">
        <f t="shared" ca="1" si="77"/>
        <v/>
      </c>
      <c r="BV76" s="65"/>
      <c r="BW76" s="66"/>
      <c r="BX76" s="67" t="str">
        <f t="shared" ca="1" si="78"/>
        <v/>
      </c>
      <c r="BY76" s="65"/>
      <c r="BZ76" s="66"/>
      <c r="CA76" s="67" t="str">
        <f t="shared" ca="1" si="79"/>
        <v/>
      </c>
      <c r="CB76" s="65"/>
      <c r="CC76" s="66"/>
      <c r="CD76" s="67" t="str">
        <f t="shared" ca="1" si="80"/>
        <v/>
      </c>
      <c r="CE76" s="65"/>
      <c r="CF76" s="66"/>
      <c r="CG76" s="67" t="str">
        <f t="shared" ca="1" si="81"/>
        <v/>
      </c>
      <c r="CH76" s="65"/>
      <c r="CI76" s="66"/>
      <c r="CJ76" s="67" t="str">
        <f t="shared" ca="1" si="82"/>
        <v/>
      </c>
      <c r="CK76" s="57"/>
      <c r="CL76" s="59"/>
      <c r="CM76" s="59"/>
      <c r="CN76" s="59"/>
      <c r="CO76" s="59"/>
      <c r="CP76" s="59"/>
      <c r="CQ76" s="59"/>
      <c r="CR76" s="57"/>
      <c r="CS76" s="58"/>
      <c r="CT76" s="90" t="str">
        <f t="shared" si="83"/>
        <v/>
      </c>
      <c r="CU76" s="59"/>
      <c r="CV76" s="60"/>
      <c r="CW76" s="59"/>
      <c r="CX76" s="59"/>
      <c r="CY76" s="59" t="str">
        <f t="shared" si="84"/>
        <v/>
      </c>
      <c r="CZ76" s="59"/>
      <c r="DA76" s="59"/>
      <c r="DB76" s="61"/>
      <c r="DC76" s="59"/>
      <c r="DD76" s="59"/>
      <c r="DE76" s="61"/>
      <c r="DF76" s="61"/>
      <c r="DG76" s="59"/>
      <c r="DH76" s="61"/>
      <c r="DI76" s="61"/>
      <c r="DJ76" s="59"/>
      <c r="DK76" s="59"/>
      <c r="DL76" s="62"/>
      <c r="DM76" s="56">
        <f t="shared" si="85"/>
        <v>0</v>
      </c>
      <c r="DN76" s="88" t="str">
        <f t="shared" si="86"/>
        <v/>
      </c>
      <c r="DO76" s="119" t="str">
        <f t="shared" si="87"/>
        <v/>
      </c>
      <c r="DP76" s="119" t="str">
        <f t="shared" si="88"/>
        <v/>
      </c>
      <c r="DQ76" s="122" t="str">
        <f t="shared" si="89"/>
        <v/>
      </c>
      <c r="DR76" s="122" t="str">
        <f t="shared" si="95"/>
        <v/>
      </c>
    </row>
    <row r="77" spans="1:122" x14ac:dyDescent="0.25">
      <c r="A77" s="184" t="str">
        <f t="shared" si="91"/>
        <v xml:space="preserve">  -  - </v>
      </c>
      <c r="B77" s="98"/>
      <c r="C77" s="97"/>
      <c r="D77" s="93"/>
      <c r="E77" s="71"/>
      <c r="F77" s="73"/>
      <c r="G77" s="103"/>
      <c r="H77" s="71"/>
      <c r="I77" s="105" t="str">
        <f t="shared" si="50"/>
        <v/>
      </c>
      <c r="J77" s="104"/>
      <c r="K77" s="63"/>
      <c r="L77" s="72"/>
      <c r="M77" s="74"/>
      <c r="N77" s="75"/>
      <c r="O77" s="75"/>
      <c r="P77" s="121"/>
      <c r="Q77" s="76" t="str">
        <f t="shared" si="51"/>
        <v/>
      </c>
      <c r="R77" s="77">
        <f t="shared" si="52"/>
        <v>0</v>
      </c>
      <c r="S77" s="63"/>
      <c r="T77" s="78">
        <f t="shared" si="92"/>
        <v>0</v>
      </c>
      <c r="U77" s="79">
        <f>IF(M77=0,0,IF(G77="Annulation","",IF(assurance="ALPTIS",M77*12*T77/100*#REF!,IF(assurance="APRIL",M77*12*T77/100*#REF!,IF(assurance="ASAF",M77*12*T77/100*#REF!,IF(assurance="NEOLIANE",(#REF!+M77*12*#REF!)*T77/100,IF(assurance="NEOLIANE Prev",(#REF!+M77*12*#REF!)*T77/100,IF(assurance="SWISSLIFE",M77*12*T77/100*#REF!,IF(assurance="AVIVA",M77*12*T77/100*#REF!,IF(assurance="CIPRES",M77*12*T77/100*#REF!,IF(assurance="CEGEMA",M77*12*T77/100*#REF!,IF(assurance=0,0))))))))))))</f>
        <v>0</v>
      </c>
      <c r="V77" s="91" t="str">
        <f t="shared" si="53"/>
        <v/>
      </c>
      <c r="W77" s="91" t="str">
        <f t="shared" si="54"/>
        <v/>
      </c>
      <c r="X77" s="92">
        <f t="shared" si="55"/>
        <v>0</v>
      </c>
      <c r="Y77" s="108">
        <f t="shared" si="56"/>
        <v>0</v>
      </c>
      <c r="Z77" s="106"/>
      <c r="AA77" s="105" t="str">
        <f t="shared" si="57"/>
        <v/>
      </c>
      <c r="AB77" s="63" t="s">
        <v>12</v>
      </c>
      <c r="AC77" s="72"/>
      <c r="AD77" s="101"/>
      <c r="AE77" s="80" t="str">
        <f t="shared" si="90"/>
        <v/>
      </c>
      <c r="AF77" s="72"/>
      <c r="AG77" s="70" t="str">
        <f t="shared" si="58"/>
        <v/>
      </c>
      <c r="AH77" s="81" t="str">
        <f t="shared" ca="1" si="59"/>
        <v/>
      </c>
      <c r="AI77" s="111" t="str">
        <f t="shared" ca="1" si="60"/>
        <v/>
      </c>
      <c r="AJ77" s="89" t="str">
        <f t="shared" si="61"/>
        <v/>
      </c>
      <c r="AK77" s="89" t="str">
        <f t="shared" si="62"/>
        <v/>
      </c>
      <c r="AL77" s="81" t="str">
        <f t="shared" si="63"/>
        <v/>
      </c>
      <c r="AM77" s="74">
        <f t="shared" si="64"/>
        <v>0</v>
      </c>
      <c r="AN77" s="74">
        <f t="shared" si="65"/>
        <v>0</v>
      </c>
      <c r="AO77" s="82">
        <f t="shared" si="66"/>
        <v>0</v>
      </c>
      <c r="AP77" s="74">
        <f t="shared" si="93"/>
        <v>0</v>
      </c>
      <c r="AQ77" s="82">
        <f t="shared" si="67"/>
        <v>0</v>
      </c>
      <c r="AR77" s="83">
        <f t="shared" si="68"/>
        <v>0</v>
      </c>
      <c r="AS77" s="74">
        <f t="shared" si="94"/>
        <v>0</v>
      </c>
      <c r="AT77" s="82">
        <f t="shared" si="69"/>
        <v>0</v>
      </c>
      <c r="AU77" s="83">
        <f t="shared" si="70"/>
        <v>0</v>
      </c>
      <c r="AV77" s="74">
        <f t="shared" si="71"/>
        <v>0</v>
      </c>
      <c r="AW77" s="82">
        <f t="shared" si="72"/>
        <v>0</v>
      </c>
      <c r="AX77" s="83">
        <f t="shared" si="73"/>
        <v>0</v>
      </c>
      <c r="AY77" s="63"/>
      <c r="AZ77" s="84"/>
      <c r="BA77" s="85"/>
      <c r="BB77" s="95"/>
      <c r="BC77" s="86"/>
      <c r="BD77" s="86"/>
      <c r="BE77" s="96"/>
      <c r="BF77" s="69"/>
      <c r="BG77" s="114"/>
      <c r="BH77" s="63">
        <v>1</v>
      </c>
      <c r="BI77" s="68">
        <v>0</v>
      </c>
      <c r="BJ77" s="71"/>
      <c r="BK77" s="87"/>
      <c r="BL77" s="64" t="str">
        <f t="shared" ca="1" si="74"/>
        <v/>
      </c>
      <c r="BM77" s="65"/>
      <c r="BN77" s="66"/>
      <c r="BO77" s="67" t="str">
        <f t="shared" ca="1" si="75"/>
        <v/>
      </c>
      <c r="BP77" s="65"/>
      <c r="BQ77" s="66"/>
      <c r="BR77" s="67" t="str">
        <f t="shared" ca="1" si="76"/>
        <v/>
      </c>
      <c r="BS77" s="65"/>
      <c r="BT77" s="66"/>
      <c r="BU77" s="67" t="str">
        <f t="shared" ca="1" si="77"/>
        <v/>
      </c>
      <c r="BV77" s="65"/>
      <c r="BW77" s="66"/>
      <c r="BX77" s="67" t="str">
        <f t="shared" ca="1" si="78"/>
        <v/>
      </c>
      <c r="BY77" s="65"/>
      <c r="BZ77" s="66"/>
      <c r="CA77" s="67" t="str">
        <f t="shared" ca="1" si="79"/>
        <v/>
      </c>
      <c r="CB77" s="65"/>
      <c r="CC77" s="66"/>
      <c r="CD77" s="67" t="str">
        <f t="shared" ca="1" si="80"/>
        <v/>
      </c>
      <c r="CE77" s="65"/>
      <c r="CF77" s="66"/>
      <c r="CG77" s="67" t="str">
        <f t="shared" ca="1" si="81"/>
        <v/>
      </c>
      <c r="CH77" s="65"/>
      <c r="CI77" s="66"/>
      <c r="CJ77" s="67" t="str">
        <f t="shared" ca="1" si="82"/>
        <v/>
      </c>
      <c r="CK77" s="57"/>
      <c r="CL77" s="59"/>
      <c r="CM77" s="59"/>
      <c r="CN77" s="59"/>
      <c r="CO77" s="59"/>
      <c r="CP77" s="59"/>
      <c r="CQ77" s="59"/>
      <c r="CR77" s="57"/>
      <c r="CS77" s="58"/>
      <c r="CT77" s="90" t="str">
        <f t="shared" si="83"/>
        <v/>
      </c>
      <c r="CU77" s="59"/>
      <c r="CV77" s="60"/>
      <c r="CW77" s="59"/>
      <c r="CX77" s="59"/>
      <c r="CY77" s="59" t="str">
        <f t="shared" si="84"/>
        <v/>
      </c>
      <c r="CZ77" s="59"/>
      <c r="DA77" s="59"/>
      <c r="DB77" s="61"/>
      <c r="DC77" s="59"/>
      <c r="DD77" s="59"/>
      <c r="DE77" s="61"/>
      <c r="DF77" s="61"/>
      <c r="DG77" s="59"/>
      <c r="DH77" s="61"/>
      <c r="DI77" s="61"/>
      <c r="DJ77" s="59"/>
      <c r="DK77" s="59"/>
      <c r="DL77" s="62"/>
      <c r="DM77" s="56">
        <f t="shared" si="85"/>
        <v>0</v>
      </c>
      <c r="DN77" s="88" t="str">
        <f t="shared" si="86"/>
        <v/>
      </c>
      <c r="DO77" s="119" t="str">
        <f t="shared" si="87"/>
        <v/>
      </c>
      <c r="DP77" s="119" t="str">
        <f t="shared" si="88"/>
        <v/>
      </c>
      <c r="DQ77" s="122" t="str">
        <f t="shared" si="89"/>
        <v/>
      </c>
      <c r="DR77" s="122" t="str">
        <f t="shared" si="95"/>
        <v/>
      </c>
    </row>
    <row r="78" spans="1:122" x14ac:dyDescent="0.25">
      <c r="A78" s="184" t="str">
        <f t="shared" si="91"/>
        <v xml:space="preserve">  -  - </v>
      </c>
      <c r="B78" s="98"/>
      <c r="C78" s="97"/>
      <c r="D78" s="93"/>
      <c r="E78" s="71"/>
      <c r="F78" s="73"/>
      <c r="G78" s="103"/>
      <c r="H78" s="71"/>
      <c r="I78" s="105" t="str">
        <f t="shared" si="50"/>
        <v/>
      </c>
      <c r="J78" s="104"/>
      <c r="K78" s="63"/>
      <c r="L78" s="72"/>
      <c r="M78" s="74"/>
      <c r="N78" s="75"/>
      <c r="O78" s="75"/>
      <c r="P78" s="121"/>
      <c r="Q78" s="76" t="str">
        <f t="shared" si="51"/>
        <v/>
      </c>
      <c r="R78" s="77">
        <f t="shared" si="52"/>
        <v>0</v>
      </c>
      <c r="S78" s="63"/>
      <c r="T78" s="78">
        <f t="shared" si="92"/>
        <v>0</v>
      </c>
      <c r="U78" s="79">
        <f>IF(M78=0,0,IF(G78="Annulation","",IF(assurance="ALPTIS",M78*12*T78/100*#REF!,IF(assurance="APRIL",M78*12*T78/100*#REF!,IF(assurance="ASAF",M78*12*T78/100*#REF!,IF(assurance="NEOLIANE",(#REF!+M78*12*#REF!)*T78/100,IF(assurance="NEOLIANE Prev",(#REF!+M78*12*#REF!)*T78/100,IF(assurance="SWISSLIFE",M78*12*T78/100*#REF!,IF(assurance="AVIVA",M78*12*T78/100*#REF!,IF(assurance="CIPRES",M78*12*T78/100*#REF!,IF(assurance="CEGEMA",M78*12*T78/100*#REF!,IF(assurance=0,0))))))))))))</f>
        <v>0</v>
      </c>
      <c r="V78" s="91" t="str">
        <f t="shared" si="53"/>
        <v/>
      </c>
      <c r="W78" s="91" t="str">
        <f t="shared" si="54"/>
        <v/>
      </c>
      <c r="X78" s="92">
        <f t="shared" si="55"/>
        <v>0</v>
      </c>
      <c r="Y78" s="108">
        <f t="shared" si="56"/>
        <v>0</v>
      </c>
      <c r="Z78" s="106"/>
      <c r="AA78" s="105" t="str">
        <f t="shared" si="57"/>
        <v/>
      </c>
      <c r="AB78" s="63" t="s">
        <v>12</v>
      </c>
      <c r="AC78" s="72"/>
      <c r="AD78" s="101"/>
      <c r="AE78" s="80" t="str">
        <f t="shared" si="90"/>
        <v/>
      </c>
      <c r="AF78" s="72"/>
      <c r="AG78" s="70" t="str">
        <f t="shared" si="58"/>
        <v/>
      </c>
      <c r="AH78" s="81" t="str">
        <f t="shared" ca="1" si="59"/>
        <v/>
      </c>
      <c r="AI78" s="111" t="str">
        <f t="shared" ca="1" si="60"/>
        <v/>
      </c>
      <c r="AJ78" s="89" t="str">
        <f t="shared" si="61"/>
        <v/>
      </c>
      <c r="AK78" s="89" t="str">
        <f t="shared" si="62"/>
        <v/>
      </c>
      <c r="AL78" s="81" t="str">
        <f t="shared" si="63"/>
        <v/>
      </c>
      <c r="AM78" s="74">
        <f t="shared" si="64"/>
        <v>0</v>
      </c>
      <c r="AN78" s="74">
        <f t="shared" si="65"/>
        <v>0</v>
      </c>
      <c r="AO78" s="82">
        <f t="shared" si="66"/>
        <v>0</v>
      </c>
      <c r="AP78" s="74">
        <f t="shared" si="93"/>
        <v>0</v>
      </c>
      <c r="AQ78" s="82">
        <f t="shared" si="67"/>
        <v>0</v>
      </c>
      <c r="AR78" s="83">
        <f t="shared" si="68"/>
        <v>0</v>
      </c>
      <c r="AS78" s="74">
        <f t="shared" si="94"/>
        <v>0</v>
      </c>
      <c r="AT78" s="82">
        <f t="shared" si="69"/>
        <v>0</v>
      </c>
      <c r="AU78" s="83">
        <f t="shared" si="70"/>
        <v>0</v>
      </c>
      <c r="AV78" s="74">
        <f t="shared" si="71"/>
        <v>0</v>
      </c>
      <c r="AW78" s="82">
        <f t="shared" si="72"/>
        <v>0</v>
      </c>
      <c r="AX78" s="83">
        <f t="shared" si="73"/>
        <v>0</v>
      </c>
      <c r="AY78" s="63"/>
      <c r="AZ78" s="84"/>
      <c r="BA78" s="85"/>
      <c r="BB78" s="95"/>
      <c r="BC78" s="86"/>
      <c r="BD78" s="86"/>
      <c r="BE78" s="96"/>
      <c r="BF78" s="69"/>
      <c r="BG78" s="114"/>
      <c r="BH78" s="63">
        <v>1</v>
      </c>
      <c r="BI78" s="68">
        <v>0</v>
      </c>
      <c r="BJ78" s="71"/>
      <c r="BK78" s="87"/>
      <c r="BL78" s="64" t="str">
        <f t="shared" ca="1" si="74"/>
        <v/>
      </c>
      <c r="BM78" s="65"/>
      <c r="BN78" s="66"/>
      <c r="BO78" s="67" t="str">
        <f t="shared" ca="1" si="75"/>
        <v/>
      </c>
      <c r="BP78" s="65"/>
      <c r="BQ78" s="66"/>
      <c r="BR78" s="67" t="str">
        <f t="shared" ca="1" si="76"/>
        <v/>
      </c>
      <c r="BS78" s="65"/>
      <c r="BT78" s="66"/>
      <c r="BU78" s="67" t="str">
        <f t="shared" ca="1" si="77"/>
        <v/>
      </c>
      <c r="BV78" s="65"/>
      <c r="BW78" s="66"/>
      <c r="BX78" s="67" t="str">
        <f t="shared" ca="1" si="78"/>
        <v/>
      </c>
      <c r="BY78" s="65"/>
      <c r="BZ78" s="66"/>
      <c r="CA78" s="67" t="str">
        <f t="shared" ca="1" si="79"/>
        <v/>
      </c>
      <c r="CB78" s="65"/>
      <c r="CC78" s="66"/>
      <c r="CD78" s="67" t="str">
        <f t="shared" ca="1" si="80"/>
        <v/>
      </c>
      <c r="CE78" s="65"/>
      <c r="CF78" s="66"/>
      <c r="CG78" s="67" t="str">
        <f t="shared" ca="1" si="81"/>
        <v/>
      </c>
      <c r="CH78" s="65"/>
      <c r="CI78" s="66"/>
      <c r="CJ78" s="67" t="str">
        <f t="shared" ca="1" si="82"/>
        <v/>
      </c>
      <c r="CK78" s="57"/>
      <c r="CL78" s="59"/>
      <c r="CM78" s="59"/>
      <c r="CN78" s="59"/>
      <c r="CO78" s="59"/>
      <c r="CP78" s="59"/>
      <c r="CQ78" s="59"/>
      <c r="CR78" s="57"/>
      <c r="CS78" s="58"/>
      <c r="CT78" s="90" t="str">
        <f t="shared" si="83"/>
        <v/>
      </c>
      <c r="CU78" s="59"/>
      <c r="CV78" s="60"/>
      <c r="CW78" s="59"/>
      <c r="CX78" s="59"/>
      <c r="CY78" s="59" t="str">
        <f t="shared" si="84"/>
        <v/>
      </c>
      <c r="CZ78" s="59"/>
      <c r="DA78" s="59"/>
      <c r="DB78" s="61"/>
      <c r="DC78" s="59"/>
      <c r="DD78" s="59"/>
      <c r="DE78" s="61"/>
      <c r="DF78" s="61"/>
      <c r="DG78" s="59"/>
      <c r="DH78" s="61"/>
      <c r="DI78" s="61"/>
      <c r="DJ78" s="59"/>
      <c r="DK78" s="59"/>
      <c r="DL78" s="62"/>
      <c r="DM78" s="56">
        <f t="shared" si="85"/>
        <v>0</v>
      </c>
      <c r="DN78" s="88" t="str">
        <f t="shared" si="86"/>
        <v/>
      </c>
      <c r="DO78" s="119" t="str">
        <f t="shared" si="87"/>
        <v/>
      </c>
      <c r="DP78" s="119" t="str">
        <f t="shared" si="88"/>
        <v/>
      </c>
      <c r="DQ78" s="122" t="str">
        <f t="shared" si="89"/>
        <v/>
      </c>
      <c r="DR78" s="122" t="str">
        <f t="shared" si="95"/>
        <v/>
      </c>
    </row>
    <row r="79" spans="1:122" x14ac:dyDescent="0.25">
      <c r="A79" s="184" t="str">
        <f t="shared" si="91"/>
        <v xml:space="preserve">  -  - </v>
      </c>
      <c r="B79" s="98"/>
      <c r="C79" s="97"/>
      <c r="D79" s="93"/>
      <c r="E79" s="71"/>
      <c r="F79" s="73"/>
      <c r="G79" s="103"/>
      <c r="H79" s="71"/>
      <c r="I79" s="105" t="str">
        <f t="shared" si="50"/>
        <v/>
      </c>
      <c r="J79" s="104"/>
      <c r="K79" s="63"/>
      <c r="L79" s="72"/>
      <c r="M79" s="74"/>
      <c r="N79" s="75"/>
      <c r="O79" s="75"/>
      <c r="P79" s="121"/>
      <c r="Q79" s="76" t="str">
        <f t="shared" si="51"/>
        <v/>
      </c>
      <c r="R79" s="77">
        <f t="shared" si="52"/>
        <v>0</v>
      </c>
      <c r="S79" s="63"/>
      <c r="T79" s="78">
        <f t="shared" si="92"/>
        <v>0</v>
      </c>
      <c r="U79" s="79">
        <f>IF(M79=0,0,IF(G79="Annulation","",IF(assurance="ALPTIS",M79*12*T79/100*#REF!,IF(assurance="APRIL",M79*12*T79/100*#REF!,IF(assurance="ASAF",M79*12*T79/100*#REF!,IF(assurance="NEOLIANE",(#REF!+M79*12*#REF!)*T79/100,IF(assurance="NEOLIANE Prev",(#REF!+M79*12*#REF!)*T79/100,IF(assurance="SWISSLIFE",M79*12*T79/100*#REF!,IF(assurance="AVIVA",M79*12*T79/100*#REF!,IF(assurance="CIPRES",M79*12*T79/100*#REF!,IF(assurance="CEGEMA",M79*12*T79/100*#REF!,IF(assurance=0,0))))))))))))</f>
        <v>0</v>
      </c>
      <c r="V79" s="91" t="str">
        <f t="shared" si="53"/>
        <v/>
      </c>
      <c r="W79" s="91" t="str">
        <f t="shared" si="54"/>
        <v/>
      </c>
      <c r="X79" s="92">
        <f t="shared" si="55"/>
        <v>0</v>
      </c>
      <c r="Y79" s="108">
        <f t="shared" si="56"/>
        <v>0</v>
      </c>
      <c r="Z79" s="106"/>
      <c r="AA79" s="105" t="str">
        <f t="shared" si="57"/>
        <v/>
      </c>
      <c r="AB79" s="63" t="s">
        <v>12</v>
      </c>
      <c r="AC79" s="72"/>
      <c r="AD79" s="101"/>
      <c r="AE79" s="80" t="str">
        <f t="shared" si="90"/>
        <v/>
      </c>
      <c r="AF79" s="72"/>
      <c r="AG79" s="70" t="str">
        <f t="shared" si="58"/>
        <v/>
      </c>
      <c r="AH79" s="81" t="str">
        <f t="shared" ca="1" si="59"/>
        <v/>
      </c>
      <c r="AI79" s="111" t="str">
        <f t="shared" ca="1" si="60"/>
        <v/>
      </c>
      <c r="AJ79" s="89" t="str">
        <f t="shared" si="61"/>
        <v/>
      </c>
      <c r="AK79" s="89" t="str">
        <f t="shared" si="62"/>
        <v/>
      </c>
      <c r="AL79" s="81" t="str">
        <f t="shared" si="63"/>
        <v/>
      </c>
      <c r="AM79" s="74">
        <f t="shared" si="64"/>
        <v>0</v>
      </c>
      <c r="AN79" s="74">
        <f t="shared" si="65"/>
        <v>0</v>
      </c>
      <c r="AO79" s="82">
        <f t="shared" si="66"/>
        <v>0</v>
      </c>
      <c r="AP79" s="74">
        <f t="shared" si="93"/>
        <v>0</v>
      </c>
      <c r="AQ79" s="82">
        <f t="shared" si="67"/>
        <v>0</v>
      </c>
      <c r="AR79" s="83">
        <f t="shared" si="68"/>
        <v>0</v>
      </c>
      <c r="AS79" s="74">
        <f t="shared" si="94"/>
        <v>0</v>
      </c>
      <c r="AT79" s="82">
        <f t="shared" si="69"/>
        <v>0</v>
      </c>
      <c r="AU79" s="83">
        <f t="shared" si="70"/>
        <v>0</v>
      </c>
      <c r="AV79" s="74">
        <f t="shared" si="71"/>
        <v>0</v>
      </c>
      <c r="AW79" s="82">
        <f t="shared" si="72"/>
        <v>0</v>
      </c>
      <c r="AX79" s="83">
        <f t="shared" si="73"/>
        <v>0</v>
      </c>
      <c r="AY79" s="63"/>
      <c r="AZ79" s="84"/>
      <c r="BA79" s="85"/>
      <c r="BB79" s="95"/>
      <c r="BC79" s="86"/>
      <c r="BD79" s="86"/>
      <c r="BE79" s="96"/>
      <c r="BF79" s="69"/>
      <c r="BG79" s="114"/>
      <c r="BH79" s="63">
        <v>1</v>
      </c>
      <c r="BI79" s="68">
        <v>0</v>
      </c>
      <c r="BJ79" s="71"/>
      <c r="BK79" s="87"/>
      <c r="BL79" s="64" t="str">
        <f t="shared" ca="1" si="74"/>
        <v/>
      </c>
      <c r="BM79" s="65"/>
      <c r="BN79" s="66"/>
      <c r="BO79" s="67" t="str">
        <f t="shared" ca="1" si="75"/>
        <v/>
      </c>
      <c r="BP79" s="65"/>
      <c r="BQ79" s="66"/>
      <c r="BR79" s="67" t="str">
        <f t="shared" ca="1" si="76"/>
        <v/>
      </c>
      <c r="BS79" s="65"/>
      <c r="BT79" s="66"/>
      <c r="BU79" s="67" t="str">
        <f t="shared" ca="1" si="77"/>
        <v/>
      </c>
      <c r="BV79" s="65"/>
      <c r="BW79" s="66"/>
      <c r="BX79" s="67" t="str">
        <f t="shared" ca="1" si="78"/>
        <v/>
      </c>
      <c r="BY79" s="65"/>
      <c r="BZ79" s="66"/>
      <c r="CA79" s="67" t="str">
        <f t="shared" ca="1" si="79"/>
        <v/>
      </c>
      <c r="CB79" s="65"/>
      <c r="CC79" s="66"/>
      <c r="CD79" s="67" t="str">
        <f t="shared" ca="1" si="80"/>
        <v/>
      </c>
      <c r="CE79" s="65"/>
      <c r="CF79" s="66"/>
      <c r="CG79" s="67" t="str">
        <f t="shared" ca="1" si="81"/>
        <v/>
      </c>
      <c r="CH79" s="65"/>
      <c r="CI79" s="66"/>
      <c r="CJ79" s="67" t="str">
        <f t="shared" ca="1" si="82"/>
        <v/>
      </c>
      <c r="CK79" s="57"/>
      <c r="CL79" s="59"/>
      <c r="CM79" s="59"/>
      <c r="CN79" s="59"/>
      <c r="CO79" s="59"/>
      <c r="CP79" s="59"/>
      <c r="CQ79" s="59"/>
      <c r="CR79" s="57"/>
      <c r="CS79" s="58"/>
      <c r="CT79" s="90" t="str">
        <f t="shared" si="83"/>
        <v/>
      </c>
      <c r="CU79" s="59"/>
      <c r="CV79" s="60"/>
      <c r="CW79" s="59"/>
      <c r="CX79" s="59"/>
      <c r="CY79" s="59" t="str">
        <f t="shared" si="84"/>
        <v/>
      </c>
      <c r="CZ79" s="59"/>
      <c r="DA79" s="59"/>
      <c r="DB79" s="61"/>
      <c r="DC79" s="59"/>
      <c r="DD79" s="59"/>
      <c r="DE79" s="61"/>
      <c r="DF79" s="61"/>
      <c r="DG79" s="59"/>
      <c r="DH79" s="61"/>
      <c r="DI79" s="61"/>
      <c r="DJ79" s="59"/>
      <c r="DK79" s="59"/>
      <c r="DL79" s="62"/>
      <c r="DM79" s="56">
        <f t="shared" si="85"/>
        <v>0</v>
      </c>
      <c r="DN79" s="88" t="str">
        <f t="shared" si="86"/>
        <v/>
      </c>
      <c r="DO79" s="119" t="str">
        <f t="shared" si="87"/>
        <v/>
      </c>
      <c r="DP79" s="119" t="str">
        <f t="shared" si="88"/>
        <v/>
      </c>
      <c r="DQ79" s="122" t="str">
        <f t="shared" si="89"/>
        <v/>
      </c>
      <c r="DR79" s="122" t="str">
        <f t="shared" si="95"/>
        <v/>
      </c>
    </row>
    <row r="80" spans="1:122" x14ac:dyDescent="0.25">
      <c r="A80" s="184" t="str">
        <f t="shared" si="91"/>
        <v xml:space="preserve">  -  - </v>
      </c>
      <c r="B80" s="98"/>
      <c r="C80" s="97"/>
      <c r="D80" s="93"/>
      <c r="E80" s="71"/>
      <c r="F80" s="73"/>
      <c r="G80" s="103"/>
      <c r="H80" s="71"/>
      <c r="I80" s="105" t="str">
        <f t="shared" si="50"/>
        <v/>
      </c>
      <c r="J80" s="104"/>
      <c r="K80" s="63"/>
      <c r="L80" s="72"/>
      <c r="M80" s="74"/>
      <c r="N80" s="75"/>
      <c r="O80" s="75"/>
      <c r="P80" s="121"/>
      <c r="Q80" s="76" t="str">
        <f t="shared" si="51"/>
        <v/>
      </c>
      <c r="R80" s="77">
        <f t="shared" si="52"/>
        <v>0</v>
      </c>
      <c r="S80" s="63"/>
      <c r="T80" s="78">
        <f t="shared" si="92"/>
        <v>0</v>
      </c>
      <c r="U80" s="79">
        <f>IF(M80=0,0,IF(G80="Annulation","",IF(assurance="ALPTIS",M80*12*T80/100*#REF!,IF(assurance="APRIL",M80*12*T80/100*#REF!,IF(assurance="ASAF",M80*12*T80/100*#REF!,IF(assurance="NEOLIANE",(#REF!+M80*12*#REF!)*T80/100,IF(assurance="NEOLIANE Prev",(#REF!+M80*12*#REF!)*T80/100,IF(assurance="SWISSLIFE",M80*12*T80/100*#REF!,IF(assurance="AVIVA",M80*12*T80/100*#REF!,IF(assurance="CIPRES",M80*12*T80/100*#REF!,IF(assurance="CEGEMA",M80*12*T80/100*#REF!,IF(assurance=0,0))))))))))))</f>
        <v>0</v>
      </c>
      <c r="V80" s="91" t="str">
        <f t="shared" si="53"/>
        <v/>
      </c>
      <c r="W80" s="91" t="str">
        <f t="shared" si="54"/>
        <v/>
      </c>
      <c r="X80" s="92">
        <f t="shared" si="55"/>
        <v>0</v>
      </c>
      <c r="Y80" s="108">
        <f t="shared" si="56"/>
        <v>0</v>
      </c>
      <c r="Z80" s="106"/>
      <c r="AA80" s="105" t="str">
        <f t="shared" si="57"/>
        <v/>
      </c>
      <c r="AB80" s="63" t="s">
        <v>12</v>
      </c>
      <c r="AC80" s="72"/>
      <c r="AD80" s="101"/>
      <c r="AE80" s="80" t="str">
        <f t="shared" si="90"/>
        <v/>
      </c>
      <c r="AF80" s="72"/>
      <c r="AG80" s="70" t="str">
        <f t="shared" si="58"/>
        <v/>
      </c>
      <c r="AH80" s="81" t="str">
        <f t="shared" ca="1" si="59"/>
        <v/>
      </c>
      <c r="AI80" s="111" t="str">
        <f t="shared" ca="1" si="60"/>
        <v/>
      </c>
      <c r="AJ80" s="89" t="str">
        <f t="shared" si="61"/>
        <v/>
      </c>
      <c r="AK80" s="89" t="str">
        <f t="shared" si="62"/>
        <v/>
      </c>
      <c r="AL80" s="81" t="str">
        <f t="shared" si="63"/>
        <v/>
      </c>
      <c r="AM80" s="74">
        <f t="shared" si="64"/>
        <v>0</v>
      </c>
      <c r="AN80" s="74">
        <f t="shared" si="65"/>
        <v>0</v>
      </c>
      <c r="AO80" s="82">
        <f t="shared" si="66"/>
        <v>0</v>
      </c>
      <c r="AP80" s="74">
        <f t="shared" si="93"/>
        <v>0</v>
      </c>
      <c r="AQ80" s="82">
        <f t="shared" si="67"/>
        <v>0</v>
      </c>
      <c r="AR80" s="83">
        <f t="shared" si="68"/>
        <v>0</v>
      </c>
      <c r="AS80" s="74">
        <f t="shared" si="94"/>
        <v>0</v>
      </c>
      <c r="AT80" s="82">
        <f t="shared" si="69"/>
        <v>0</v>
      </c>
      <c r="AU80" s="83">
        <f t="shared" si="70"/>
        <v>0</v>
      </c>
      <c r="AV80" s="74">
        <f t="shared" si="71"/>
        <v>0</v>
      </c>
      <c r="AW80" s="82">
        <f t="shared" si="72"/>
        <v>0</v>
      </c>
      <c r="AX80" s="83">
        <f t="shared" si="73"/>
        <v>0</v>
      </c>
      <c r="AY80" s="63"/>
      <c r="AZ80" s="84"/>
      <c r="BA80" s="85"/>
      <c r="BB80" s="95"/>
      <c r="BC80" s="86"/>
      <c r="BD80" s="86"/>
      <c r="BE80" s="96"/>
      <c r="BF80" s="69"/>
      <c r="BG80" s="114"/>
      <c r="BH80" s="63">
        <v>1</v>
      </c>
      <c r="BI80" s="68">
        <v>0</v>
      </c>
      <c r="BJ80" s="71"/>
      <c r="BK80" s="87"/>
      <c r="BL80" s="64" t="str">
        <f t="shared" ca="1" si="74"/>
        <v/>
      </c>
      <c r="BM80" s="65"/>
      <c r="BN80" s="66"/>
      <c r="BO80" s="67" t="str">
        <f t="shared" ca="1" si="75"/>
        <v/>
      </c>
      <c r="BP80" s="65"/>
      <c r="BQ80" s="66"/>
      <c r="BR80" s="67" t="str">
        <f t="shared" ca="1" si="76"/>
        <v/>
      </c>
      <c r="BS80" s="65"/>
      <c r="BT80" s="66"/>
      <c r="BU80" s="67" t="str">
        <f t="shared" ca="1" si="77"/>
        <v/>
      </c>
      <c r="BV80" s="65"/>
      <c r="BW80" s="66"/>
      <c r="BX80" s="67" t="str">
        <f t="shared" ca="1" si="78"/>
        <v/>
      </c>
      <c r="BY80" s="65"/>
      <c r="BZ80" s="66"/>
      <c r="CA80" s="67" t="str">
        <f t="shared" ca="1" si="79"/>
        <v/>
      </c>
      <c r="CB80" s="65"/>
      <c r="CC80" s="66"/>
      <c r="CD80" s="67" t="str">
        <f t="shared" ca="1" si="80"/>
        <v/>
      </c>
      <c r="CE80" s="65"/>
      <c r="CF80" s="66"/>
      <c r="CG80" s="67" t="str">
        <f t="shared" ca="1" si="81"/>
        <v/>
      </c>
      <c r="CH80" s="65"/>
      <c r="CI80" s="66"/>
      <c r="CJ80" s="67" t="str">
        <f t="shared" ca="1" si="82"/>
        <v/>
      </c>
      <c r="CK80" s="57"/>
      <c r="CL80" s="59"/>
      <c r="CM80" s="59"/>
      <c r="CN80" s="59"/>
      <c r="CO80" s="59"/>
      <c r="CP80" s="59"/>
      <c r="CQ80" s="59"/>
      <c r="CR80" s="57"/>
      <c r="CS80" s="58"/>
      <c r="CT80" s="90" t="str">
        <f t="shared" si="83"/>
        <v/>
      </c>
      <c r="CU80" s="59"/>
      <c r="CV80" s="60"/>
      <c r="CW80" s="59"/>
      <c r="CX80" s="59"/>
      <c r="CY80" s="59" t="str">
        <f t="shared" si="84"/>
        <v/>
      </c>
      <c r="CZ80" s="59"/>
      <c r="DA80" s="59"/>
      <c r="DB80" s="61"/>
      <c r="DC80" s="59"/>
      <c r="DD80" s="59"/>
      <c r="DE80" s="61"/>
      <c r="DF80" s="61"/>
      <c r="DG80" s="59"/>
      <c r="DH80" s="61"/>
      <c r="DI80" s="61"/>
      <c r="DJ80" s="59"/>
      <c r="DK80" s="59"/>
      <c r="DL80" s="62"/>
      <c r="DM80" s="56">
        <f t="shared" si="85"/>
        <v>0</v>
      </c>
      <c r="DN80" s="88" t="str">
        <f t="shared" si="86"/>
        <v/>
      </c>
      <c r="DO80" s="119" t="str">
        <f t="shared" si="87"/>
        <v/>
      </c>
      <c r="DP80" s="119" t="str">
        <f t="shared" si="88"/>
        <v/>
      </c>
      <c r="DQ80" s="122" t="str">
        <f t="shared" si="89"/>
        <v/>
      </c>
      <c r="DR80" s="122" t="str">
        <f t="shared" si="95"/>
        <v/>
      </c>
    </row>
    <row r="81" spans="1:122" x14ac:dyDescent="0.25">
      <c r="A81" s="184" t="str">
        <f t="shared" si="91"/>
        <v xml:space="preserve">  -  - </v>
      </c>
      <c r="B81" s="98"/>
      <c r="C81" s="97"/>
      <c r="D81" s="93"/>
      <c r="E81" s="71"/>
      <c r="F81" s="73"/>
      <c r="G81" s="103"/>
      <c r="H81" s="71"/>
      <c r="I81" s="105" t="str">
        <f t="shared" si="50"/>
        <v/>
      </c>
      <c r="J81" s="104"/>
      <c r="K81" s="63"/>
      <c r="L81" s="72"/>
      <c r="M81" s="74"/>
      <c r="N81" s="75"/>
      <c r="O81" s="75"/>
      <c r="P81" s="121"/>
      <c r="Q81" s="76" t="str">
        <f t="shared" si="51"/>
        <v/>
      </c>
      <c r="R81" s="77">
        <f t="shared" si="52"/>
        <v>0</v>
      </c>
      <c r="S81" s="63"/>
      <c r="T81" s="78">
        <f t="shared" si="92"/>
        <v>0</v>
      </c>
      <c r="U81" s="79">
        <f>IF(M81=0,0,IF(G81="Annulation","",IF(assurance="ALPTIS",M81*12*T81/100*#REF!,IF(assurance="APRIL",M81*12*T81/100*#REF!,IF(assurance="ASAF",M81*12*T81/100*#REF!,IF(assurance="NEOLIANE",(#REF!+M81*12*#REF!)*T81/100,IF(assurance="NEOLIANE Prev",(#REF!+M81*12*#REF!)*T81/100,IF(assurance="SWISSLIFE",M81*12*T81/100*#REF!,IF(assurance="AVIVA",M81*12*T81/100*#REF!,IF(assurance="CIPRES",M81*12*T81/100*#REF!,IF(assurance="CEGEMA",M81*12*T81/100*#REF!,IF(assurance=0,0))))))))))))</f>
        <v>0</v>
      </c>
      <c r="V81" s="91" t="str">
        <f t="shared" si="53"/>
        <v/>
      </c>
      <c r="W81" s="91" t="str">
        <f t="shared" si="54"/>
        <v/>
      </c>
      <c r="X81" s="92">
        <f t="shared" si="55"/>
        <v>0</v>
      </c>
      <c r="Y81" s="108">
        <f t="shared" si="56"/>
        <v>0</v>
      </c>
      <c r="Z81" s="106"/>
      <c r="AA81" s="105" t="str">
        <f t="shared" si="57"/>
        <v/>
      </c>
      <c r="AB81" s="63" t="s">
        <v>12</v>
      </c>
      <c r="AC81" s="72"/>
      <c r="AD81" s="101"/>
      <c r="AE81" s="80" t="str">
        <f t="shared" si="90"/>
        <v/>
      </c>
      <c r="AF81" s="72"/>
      <c r="AG81" s="70" t="str">
        <f t="shared" si="58"/>
        <v/>
      </c>
      <c r="AH81" s="81" t="str">
        <f t="shared" ca="1" si="59"/>
        <v/>
      </c>
      <c r="AI81" s="111" t="str">
        <f t="shared" ca="1" si="60"/>
        <v/>
      </c>
      <c r="AJ81" s="89" t="str">
        <f t="shared" si="61"/>
        <v/>
      </c>
      <c r="AK81" s="89" t="str">
        <f t="shared" si="62"/>
        <v/>
      </c>
      <c r="AL81" s="81" t="str">
        <f t="shared" si="63"/>
        <v/>
      </c>
      <c r="AM81" s="74">
        <f t="shared" si="64"/>
        <v>0</v>
      </c>
      <c r="AN81" s="74">
        <f t="shared" si="65"/>
        <v>0</v>
      </c>
      <c r="AO81" s="82">
        <f t="shared" si="66"/>
        <v>0</v>
      </c>
      <c r="AP81" s="74">
        <f t="shared" si="93"/>
        <v>0</v>
      </c>
      <c r="AQ81" s="82">
        <f t="shared" si="67"/>
        <v>0</v>
      </c>
      <c r="AR81" s="83">
        <f t="shared" si="68"/>
        <v>0</v>
      </c>
      <c r="AS81" s="74">
        <f t="shared" si="94"/>
        <v>0</v>
      </c>
      <c r="AT81" s="82">
        <f t="shared" si="69"/>
        <v>0</v>
      </c>
      <c r="AU81" s="83">
        <f t="shared" si="70"/>
        <v>0</v>
      </c>
      <c r="AV81" s="74">
        <f t="shared" si="71"/>
        <v>0</v>
      </c>
      <c r="AW81" s="82">
        <f t="shared" si="72"/>
        <v>0</v>
      </c>
      <c r="AX81" s="83">
        <f t="shared" si="73"/>
        <v>0</v>
      </c>
      <c r="AY81" s="63"/>
      <c r="AZ81" s="84"/>
      <c r="BA81" s="85"/>
      <c r="BB81" s="95"/>
      <c r="BC81" s="86"/>
      <c r="BD81" s="86"/>
      <c r="BE81" s="96"/>
      <c r="BF81" s="69"/>
      <c r="BG81" s="114"/>
      <c r="BH81" s="63">
        <v>1</v>
      </c>
      <c r="BI81" s="68">
        <v>0</v>
      </c>
      <c r="BJ81" s="71"/>
      <c r="BK81" s="87"/>
      <c r="BL81" s="64" t="str">
        <f t="shared" ca="1" si="74"/>
        <v/>
      </c>
      <c r="BM81" s="65"/>
      <c r="BN81" s="66"/>
      <c r="BO81" s="67" t="str">
        <f t="shared" ca="1" si="75"/>
        <v/>
      </c>
      <c r="BP81" s="65"/>
      <c r="BQ81" s="66"/>
      <c r="BR81" s="67" t="str">
        <f t="shared" ca="1" si="76"/>
        <v/>
      </c>
      <c r="BS81" s="65"/>
      <c r="BT81" s="66"/>
      <c r="BU81" s="67" t="str">
        <f t="shared" ca="1" si="77"/>
        <v/>
      </c>
      <c r="BV81" s="65"/>
      <c r="BW81" s="66"/>
      <c r="BX81" s="67" t="str">
        <f t="shared" ca="1" si="78"/>
        <v/>
      </c>
      <c r="BY81" s="65"/>
      <c r="BZ81" s="66"/>
      <c r="CA81" s="67" t="str">
        <f t="shared" ca="1" si="79"/>
        <v/>
      </c>
      <c r="CB81" s="65"/>
      <c r="CC81" s="66"/>
      <c r="CD81" s="67" t="str">
        <f t="shared" ca="1" si="80"/>
        <v/>
      </c>
      <c r="CE81" s="65"/>
      <c r="CF81" s="66"/>
      <c r="CG81" s="67" t="str">
        <f t="shared" ca="1" si="81"/>
        <v/>
      </c>
      <c r="CH81" s="65"/>
      <c r="CI81" s="66"/>
      <c r="CJ81" s="67" t="str">
        <f t="shared" ca="1" si="82"/>
        <v/>
      </c>
      <c r="CK81" s="57"/>
      <c r="CL81" s="59"/>
      <c r="CM81" s="59"/>
      <c r="CN81" s="59"/>
      <c r="CO81" s="59"/>
      <c r="CP81" s="59"/>
      <c r="CQ81" s="59"/>
      <c r="CR81" s="57"/>
      <c r="CS81" s="58"/>
      <c r="CT81" s="90" t="str">
        <f t="shared" si="83"/>
        <v/>
      </c>
      <c r="CU81" s="59"/>
      <c r="CV81" s="60"/>
      <c r="CW81" s="59"/>
      <c r="CX81" s="59"/>
      <c r="CY81" s="59" t="str">
        <f t="shared" si="84"/>
        <v/>
      </c>
      <c r="CZ81" s="59"/>
      <c r="DA81" s="59"/>
      <c r="DB81" s="61"/>
      <c r="DC81" s="59"/>
      <c r="DD81" s="59"/>
      <c r="DE81" s="61"/>
      <c r="DF81" s="61"/>
      <c r="DG81" s="59"/>
      <c r="DH81" s="61"/>
      <c r="DI81" s="61"/>
      <c r="DJ81" s="59"/>
      <c r="DK81" s="59"/>
      <c r="DL81" s="62"/>
      <c r="DM81" s="56">
        <f t="shared" si="85"/>
        <v>0</v>
      </c>
      <c r="DN81" s="88" t="str">
        <f t="shared" si="86"/>
        <v/>
      </c>
      <c r="DO81" s="119" t="str">
        <f t="shared" si="87"/>
        <v/>
      </c>
      <c r="DP81" s="119" t="str">
        <f t="shared" si="88"/>
        <v/>
      </c>
      <c r="DQ81" s="122" t="str">
        <f t="shared" si="89"/>
        <v/>
      </c>
      <c r="DR81" s="122" t="str">
        <f t="shared" si="95"/>
        <v/>
      </c>
    </row>
    <row r="82" spans="1:122" x14ac:dyDescent="0.25">
      <c r="A82" s="184" t="str">
        <f t="shared" si="91"/>
        <v xml:space="preserve">  -  - </v>
      </c>
      <c r="B82" s="98"/>
      <c r="C82" s="97"/>
      <c r="D82" s="93"/>
      <c r="E82" s="71"/>
      <c r="F82" s="73"/>
      <c r="G82" s="103"/>
      <c r="H82" s="71"/>
      <c r="I82" s="105" t="str">
        <f t="shared" si="50"/>
        <v/>
      </c>
      <c r="J82" s="104"/>
      <c r="K82" s="63"/>
      <c r="L82" s="72"/>
      <c r="M82" s="74"/>
      <c r="N82" s="75"/>
      <c r="O82" s="75"/>
      <c r="P82" s="121"/>
      <c r="Q82" s="76" t="str">
        <f t="shared" si="51"/>
        <v/>
      </c>
      <c r="R82" s="77">
        <f t="shared" si="52"/>
        <v>0</v>
      </c>
      <c r="S82" s="63"/>
      <c r="T82" s="78">
        <f t="shared" si="92"/>
        <v>0</v>
      </c>
      <c r="U82" s="79">
        <f>IF(M82=0,0,IF(G82="Annulation","",IF(assurance="ALPTIS",M82*12*T82/100*#REF!,IF(assurance="APRIL",M82*12*T82/100*#REF!,IF(assurance="ASAF",M82*12*T82/100*#REF!,IF(assurance="NEOLIANE",(#REF!+M82*12*#REF!)*T82/100,IF(assurance="NEOLIANE Prev",(#REF!+M82*12*#REF!)*T82/100,IF(assurance="SWISSLIFE",M82*12*T82/100*#REF!,IF(assurance="AVIVA",M82*12*T82/100*#REF!,IF(assurance="CIPRES",M82*12*T82/100*#REF!,IF(assurance="CEGEMA",M82*12*T82/100*#REF!,IF(assurance=0,0))))))))))))</f>
        <v>0</v>
      </c>
      <c r="V82" s="91" t="str">
        <f t="shared" si="53"/>
        <v/>
      </c>
      <c r="W82" s="91" t="str">
        <f t="shared" si="54"/>
        <v/>
      </c>
      <c r="X82" s="92">
        <f t="shared" si="55"/>
        <v>0</v>
      </c>
      <c r="Y82" s="108">
        <f t="shared" si="56"/>
        <v>0</v>
      </c>
      <c r="Z82" s="106"/>
      <c r="AA82" s="105" t="str">
        <f t="shared" si="57"/>
        <v/>
      </c>
      <c r="AB82" s="63" t="s">
        <v>12</v>
      </c>
      <c r="AC82" s="72"/>
      <c r="AD82" s="101"/>
      <c r="AE82" s="80" t="str">
        <f t="shared" si="90"/>
        <v/>
      </c>
      <c r="AF82" s="72"/>
      <c r="AG82" s="70" t="str">
        <f t="shared" si="58"/>
        <v/>
      </c>
      <c r="AH82" s="81" t="str">
        <f t="shared" ca="1" si="59"/>
        <v/>
      </c>
      <c r="AI82" s="111" t="str">
        <f t="shared" ca="1" si="60"/>
        <v/>
      </c>
      <c r="AJ82" s="89" t="str">
        <f t="shared" si="61"/>
        <v/>
      </c>
      <c r="AK82" s="89" t="str">
        <f t="shared" si="62"/>
        <v/>
      </c>
      <c r="AL82" s="81" t="str">
        <f t="shared" si="63"/>
        <v/>
      </c>
      <c r="AM82" s="74">
        <f t="shared" si="64"/>
        <v>0</v>
      </c>
      <c r="AN82" s="74">
        <f t="shared" si="65"/>
        <v>0</v>
      </c>
      <c r="AO82" s="82">
        <f t="shared" si="66"/>
        <v>0</v>
      </c>
      <c r="AP82" s="74">
        <f t="shared" si="93"/>
        <v>0</v>
      </c>
      <c r="AQ82" s="82">
        <f t="shared" si="67"/>
        <v>0</v>
      </c>
      <c r="AR82" s="83">
        <f t="shared" si="68"/>
        <v>0</v>
      </c>
      <c r="AS82" s="74">
        <f t="shared" si="94"/>
        <v>0</v>
      </c>
      <c r="AT82" s="82">
        <f t="shared" si="69"/>
        <v>0</v>
      </c>
      <c r="AU82" s="83">
        <f t="shared" si="70"/>
        <v>0</v>
      </c>
      <c r="AV82" s="74">
        <f t="shared" si="71"/>
        <v>0</v>
      </c>
      <c r="AW82" s="82">
        <f t="shared" si="72"/>
        <v>0</v>
      </c>
      <c r="AX82" s="83">
        <f t="shared" si="73"/>
        <v>0</v>
      </c>
      <c r="AY82" s="63"/>
      <c r="AZ82" s="84"/>
      <c r="BA82" s="85"/>
      <c r="BB82" s="95"/>
      <c r="BC82" s="86"/>
      <c r="BD82" s="86"/>
      <c r="BE82" s="96"/>
      <c r="BF82" s="69"/>
      <c r="BG82" s="114"/>
      <c r="BH82" s="63">
        <v>1</v>
      </c>
      <c r="BI82" s="68">
        <v>0</v>
      </c>
      <c r="BJ82" s="71"/>
      <c r="BK82" s="87"/>
      <c r="BL82" s="64" t="str">
        <f t="shared" ca="1" si="74"/>
        <v/>
      </c>
      <c r="BM82" s="65"/>
      <c r="BN82" s="66"/>
      <c r="BO82" s="67" t="str">
        <f t="shared" ca="1" si="75"/>
        <v/>
      </c>
      <c r="BP82" s="65"/>
      <c r="BQ82" s="66"/>
      <c r="BR82" s="67" t="str">
        <f t="shared" ca="1" si="76"/>
        <v/>
      </c>
      <c r="BS82" s="65"/>
      <c r="BT82" s="66"/>
      <c r="BU82" s="67" t="str">
        <f t="shared" ca="1" si="77"/>
        <v/>
      </c>
      <c r="BV82" s="65"/>
      <c r="BW82" s="66"/>
      <c r="BX82" s="67" t="str">
        <f t="shared" ca="1" si="78"/>
        <v/>
      </c>
      <c r="BY82" s="65"/>
      <c r="BZ82" s="66"/>
      <c r="CA82" s="67" t="str">
        <f t="shared" ca="1" si="79"/>
        <v/>
      </c>
      <c r="CB82" s="65"/>
      <c r="CC82" s="66"/>
      <c r="CD82" s="67" t="str">
        <f t="shared" ca="1" si="80"/>
        <v/>
      </c>
      <c r="CE82" s="65"/>
      <c r="CF82" s="66"/>
      <c r="CG82" s="67" t="str">
        <f t="shared" ca="1" si="81"/>
        <v/>
      </c>
      <c r="CH82" s="65"/>
      <c r="CI82" s="66"/>
      <c r="CJ82" s="67" t="str">
        <f t="shared" ca="1" si="82"/>
        <v/>
      </c>
      <c r="CK82" s="57"/>
      <c r="CL82" s="59"/>
      <c r="CM82" s="59"/>
      <c r="CN82" s="59"/>
      <c r="CO82" s="59"/>
      <c r="CP82" s="59"/>
      <c r="CQ82" s="59"/>
      <c r="CR82" s="57"/>
      <c r="CS82" s="58"/>
      <c r="CT82" s="90" t="str">
        <f t="shared" si="83"/>
        <v/>
      </c>
      <c r="CU82" s="59"/>
      <c r="CV82" s="60"/>
      <c r="CW82" s="59"/>
      <c r="CX82" s="59"/>
      <c r="CY82" s="59" t="str">
        <f t="shared" si="84"/>
        <v/>
      </c>
      <c r="CZ82" s="59"/>
      <c r="DA82" s="59"/>
      <c r="DB82" s="61"/>
      <c r="DC82" s="59"/>
      <c r="DD82" s="59"/>
      <c r="DE82" s="61"/>
      <c r="DF82" s="61"/>
      <c r="DG82" s="59"/>
      <c r="DH82" s="61"/>
      <c r="DI82" s="61"/>
      <c r="DJ82" s="59"/>
      <c r="DK82" s="59"/>
      <c r="DL82" s="62"/>
      <c r="DM82" s="56">
        <f t="shared" si="85"/>
        <v>0</v>
      </c>
      <c r="DN82" s="88" t="str">
        <f t="shared" si="86"/>
        <v/>
      </c>
      <c r="DO82" s="119" t="str">
        <f t="shared" si="87"/>
        <v/>
      </c>
      <c r="DP82" s="119" t="str">
        <f t="shared" si="88"/>
        <v/>
      </c>
      <c r="DQ82" s="122" t="str">
        <f t="shared" si="89"/>
        <v/>
      </c>
      <c r="DR82" s="122" t="str">
        <f t="shared" si="95"/>
        <v/>
      </c>
    </row>
    <row r="83" spans="1:122" x14ac:dyDescent="0.25">
      <c r="A83" s="184" t="str">
        <f t="shared" si="91"/>
        <v xml:space="preserve">  -  - </v>
      </c>
      <c r="B83" s="98"/>
      <c r="C83" s="97"/>
      <c r="D83" s="93"/>
      <c r="E83" s="71"/>
      <c r="F83" s="73"/>
      <c r="G83" s="103"/>
      <c r="H83" s="71"/>
      <c r="I83" s="105" t="str">
        <f t="shared" si="50"/>
        <v/>
      </c>
      <c r="J83" s="104"/>
      <c r="K83" s="63"/>
      <c r="L83" s="72"/>
      <c r="M83" s="74"/>
      <c r="N83" s="75"/>
      <c r="O83" s="75"/>
      <c r="P83" s="121"/>
      <c r="Q83" s="76" t="str">
        <f t="shared" si="51"/>
        <v/>
      </c>
      <c r="R83" s="77">
        <f t="shared" si="52"/>
        <v>0</v>
      </c>
      <c r="S83" s="63"/>
      <c r="T83" s="78">
        <f t="shared" si="92"/>
        <v>0</v>
      </c>
      <c r="U83" s="79">
        <f>IF(M83=0,0,IF(G83="Annulation","",IF(assurance="ALPTIS",M83*12*T83/100*#REF!,IF(assurance="APRIL",M83*12*T83/100*#REF!,IF(assurance="ASAF",M83*12*T83/100*#REF!,IF(assurance="NEOLIANE",(#REF!+M83*12*#REF!)*T83/100,IF(assurance="NEOLIANE Prev",(#REF!+M83*12*#REF!)*T83/100,IF(assurance="SWISSLIFE",M83*12*T83/100*#REF!,IF(assurance="AVIVA",M83*12*T83/100*#REF!,IF(assurance="CIPRES",M83*12*T83/100*#REF!,IF(assurance="CEGEMA",M83*12*T83/100*#REF!,IF(assurance=0,0))))))))))))</f>
        <v>0</v>
      </c>
      <c r="V83" s="91" t="str">
        <f t="shared" si="53"/>
        <v/>
      </c>
      <c r="W83" s="91" t="str">
        <f t="shared" si="54"/>
        <v/>
      </c>
      <c r="X83" s="92">
        <f t="shared" si="55"/>
        <v>0</v>
      </c>
      <c r="Y83" s="108">
        <f t="shared" si="56"/>
        <v>0</v>
      </c>
      <c r="Z83" s="106"/>
      <c r="AA83" s="105" t="str">
        <f t="shared" si="57"/>
        <v/>
      </c>
      <c r="AB83" s="63" t="s">
        <v>12</v>
      </c>
      <c r="AC83" s="72"/>
      <c r="AD83" s="101"/>
      <c r="AE83" s="80" t="str">
        <f t="shared" si="90"/>
        <v/>
      </c>
      <c r="AF83" s="72"/>
      <c r="AG83" s="70" t="str">
        <f t="shared" si="58"/>
        <v/>
      </c>
      <c r="AH83" s="81" t="str">
        <f t="shared" ca="1" si="59"/>
        <v/>
      </c>
      <c r="AI83" s="111" t="str">
        <f t="shared" ca="1" si="60"/>
        <v/>
      </c>
      <c r="AJ83" s="89" t="str">
        <f t="shared" si="61"/>
        <v/>
      </c>
      <c r="AK83" s="89" t="str">
        <f t="shared" si="62"/>
        <v/>
      </c>
      <c r="AL83" s="81" t="str">
        <f t="shared" si="63"/>
        <v/>
      </c>
      <c r="AM83" s="74">
        <f t="shared" si="64"/>
        <v>0</v>
      </c>
      <c r="AN83" s="74">
        <f t="shared" si="65"/>
        <v>0</v>
      </c>
      <c r="AO83" s="82">
        <f t="shared" si="66"/>
        <v>0</v>
      </c>
      <c r="AP83" s="74">
        <f t="shared" si="93"/>
        <v>0</v>
      </c>
      <c r="AQ83" s="82">
        <f t="shared" si="67"/>
        <v>0</v>
      </c>
      <c r="AR83" s="83">
        <f t="shared" si="68"/>
        <v>0</v>
      </c>
      <c r="AS83" s="74">
        <f t="shared" si="94"/>
        <v>0</v>
      </c>
      <c r="AT83" s="82">
        <f t="shared" si="69"/>
        <v>0</v>
      </c>
      <c r="AU83" s="83">
        <f t="shared" si="70"/>
        <v>0</v>
      </c>
      <c r="AV83" s="74">
        <f t="shared" si="71"/>
        <v>0</v>
      </c>
      <c r="AW83" s="82">
        <f t="shared" si="72"/>
        <v>0</v>
      </c>
      <c r="AX83" s="83">
        <f t="shared" si="73"/>
        <v>0</v>
      </c>
      <c r="AY83" s="63"/>
      <c r="AZ83" s="84"/>
      <c r="BA83" s="85"/>
      <c r="BB83" s="95"/>
      <c r="BC83" s="86"/>
      <c r="BD83" s="86"/>
      <c r="BE83" s="96"/>
      <c r="BF83" s="69"/>
      <c r="BG83" s="114"/>
      <c r="BH83" s="63">
        <v>1</v>
      </c>
      <c r="BI83" s="68">
        <v>0</v>
      </c>
      <c r="BJ83" s="71"/>
      <c r="BK83" s="87"/>
      <c r="BL83" s="64" t="str">
        <f t="shared" ca="1" si="74"/>
        <v/>
      </c>
      <c r="BM83" s="65"/>
      <c r="BN83" s="66"/>
      <c r="BO83" s="67" t="str">
        <f t="shared" ca="1" si="75"/>
        <v/>
      </c>
      <c r="BP83" s="65"/>
      <c r="BQ83" s="66"/>
      <c r="BR83" s="67" t="str">
        <f t="shared" ca="1" si="76"/>
        <v/>
      </c>
      <c r="BS83" s="65"/>
      <c r="BT83" s="66"/>
      <c r="BU83" s="67" t="str">
        <f t="shared" ca="1" si="77"/>
        <v/>
      </c>
      <c r="BV83" s="65"/>
      <c r="BW83" s="66"/>
      <c r="BX83" s="67" t="str">
        <f t="shared" ca="1" si="78"/>
        <v/>
      </c>
      <c r="BY83" s="65"/>
      <c r="BZ83" s="66"/>
      <c r="CA83" s="67" t="str">
        <f t="shared" ca="1" si="79"/>
        <v/>
      </c>
      <c r="CB83" s="65"/>
      <c r="CC83" s="66"/>
      <c r="CD83" s="67" t="str">
        <f t="shared" ca="1" si="80"/>
        <v/>
      </c>
      <c r="CE83" s="65"/>
      <c r="CF83" s="66"/>
      <c r="CG83" s="67" t="str">
        <f t="shared" ca="1" si="81"/>
        <v/>
      </c>
      <c r="CH83" s="65"/>
      <c r="CI83" s="66"/>
      <c r="CJ83" s="67" t="str">
        <f t="shared" ca="1" si="82"/>
        <v/>
      </c>
      <c r="CK83" s="57"/>
      <c r="CL83" s="59"/>
      <c r="CM83" s="59"/>
      <c r="CN83" s="59"/>
      <c r="CO83" s="59"/>
      <c r="CP83" s="59"/>
      <c r="CQ83" s="59"/>
      <c r="CR83" s="57"/>
      <c r="CS83" s="58"/>
      <c r="CT83" s="90" t="str">
        <f t="shared" si="83"/>
        <v/>
      </c>
      <c r="CU83" s="59"/>
      <c r="CV83" s="60"/>
      <c r="CW83" s="59"/>
      <c r="CX83" s="59"/>
      <c r="CY83" s="59" t="str">
        <f t="shared" si="84"/>
        <v/>
      </c>
      <c r="CZ83" s="59"/>
      <c r="DA83" s="59"/>
      <c r="DB83" s="61"/>
      <c r="DC83" s="59"/>
      <c r="DD83" s="59"/>
      <c r="DE83" s="61"/>
      <c r="DF83" s="61"/>
      <c r="DG83" s="59"/>
      <c r="DH83" s="61"/>
      <c r="DI83" s="61"/>
      <c r="DJ83" s="59"/>
      <c r="DK83" s="59"/>
      <c r="DL83" s="62"/>
      <c r="DM83" s="56">
        <f t="shared" si="85"/>
        <v>0</v>
      </c>
      <c r="DN83" s="88" t="str">
        <f t="shared" si="86"/>
        <v/>
      </c>
      <c r="DO83" s="119" t="str">
        <f t="shared" si="87"/>
        <v/>
      </c>
      <c r="DP83" s="119" t="str">
        <f t="shared" si="88"/>
        <v/>
      </c>
      <c r="DQ83" s="122" t="str">
        <f t="shared" si="89"/>
        <v/>
      </c>
      <c r="DR83" s="122" t="str">
        <f t="shared" si="95"/>
        <v/>
      </c>
    </row>
    <row r="84" spans="1:122" x14ac:dyDescent="0.25">
      <c r="A84" s="184" t="str">
        <f t="shared" si="91"/>
        <v xml:space="preserve">  -  - </v>
      </c>
      <c r="B84" s="98"/>
      <c r="C84" s="97"/>
      <c r="D84" s="93"/>
      <c r="E84" s="71"/>
      <c r="F84" s="73"/>
      <c r="G84" s="103"/>
      <c r="H84" s="71"/>
      <c r="I84" s="105" t="str">
        <f t="shared" si="50"/>
        <v/>
      </c>
      <c r="J84" s="104"/>
      <c r="K84" s="63"/>
      <c r="L84" s="72"/>
      <c r="M84" s="74"/>
      <c r="N84" s="75"/>
      <c r="O84" s="75"/>
      <c r="P84" s="121"/>
      <c r="Q84" s="76" t="str">
        <f t="shared" si="51"/>
        <v/>
      </c>
      <c r="R84" s="77">
        <f t="shared" si="52"/>
        <v>0</v>
      </c>
      <c r="S84" s="63"/>
      <c r="T84" s="78">
        <f t="shared" si="92"/>
        <v>0</v>
      </c>
      <c r="U84" s="79">
        <f>IF(M84=0,0,IF(G84="Annulation","",IF(assurance="ALPTIS",M84*12*T84/100*#REF!,IF(assurance="APRIL",M84*12*T84/100*#REF!,IF(assurance="ASAF",M84*12*T84/100*#REF!,IF(assurance="NEOLIANE",(#REF!+M84*12*#REF!)*T84/100,IF(assurance="NEOLIANE Prev",(#REF!+M84*12*#REF!)*T84/100,IF(assurance="SWISSLIFE",M84*12*T84/100*#REF!,IF(assurance="AVIVA",M84*12*T84/100*#REF!,IF(assurance="CIPRES",M84*12*T84/100*#REF!,IF(assurance="CEGEMA",M84*12*T84/100*#REF!,IF(assurance=0,0))))))))))))</f>
        <v>0</v>
      </c>
      <c r="V84" s="91" t="str">
        <f t="shared" si="53"/>
        <v/>
      </c>
      <c r="W84" s="91" t="str">
        <f t="shared" si="54"/>
        <v/>
      </c>
      <c r="X84" s="92">
        <f t="shared" si="55"/>
        <v>0</v>
      </c>
      <c r="Y84" s="108">
        <f t="shared" si="56"/>
        <v>0</v>
      </c>
      <c r="Z84" s="106"/>
      <c r="AA84" s="105" t="str">
        <f t="shared" si="57"/>
        <v/>
      </c>
      <c r="AB84" s="63" t="s">
        <v>12</v>
      </c>
      <c r="AC84" s="72"/>
      <c r="AD84" s="101"/>
      <c r="AE84" s="80" t="str">
        <f t="shared" si="90"/>
        <v/>
      </c>
      <c r="AF84" s="72"/>
      <c r="AG84" s="70" t="str">
        <f t="shared" si="58"/>
        <v/>
      </c>
      <c r="AH84" s="81" t="str">
        <f t="shared" ca="1" si="59"/>
        <v/>
      </c>
      <c r="AI84" s="111" t="str">
        <f t="shared" ca="1" si="60"/>
        <v/>
      </c>
      <c r="AJ84" s="89" t="str">
        <f t="shared" si="61"/>
        <v/>
      </c>
      <c r="AK84" s="89" t="str">
        <f t="shared" si="62"/>
        <v/>
      </c>
      <c r="AL84" s="81" t="str">
        <f t="shared" si="63"/>
        <v/>
      </c>
      <c r="AM84" s="74">
        <f t="shared" si="64"/>
        <v>0</v>
      </c>
      <c r="AN84" s="74">
        <f t="shared" si="65"/>
        <v>0</v>
      </c>
      <c r="AO84" s="82">
        <f t="shared" si="66"/>
        <v>0</v>
      </c>
      <c r="AP84" s="74">
        <f t="shared" si="93"/>
        <v>0</v>
      </c>
      <c r="AQ84" s="82">
        <f t="shared" si="67"/>
        <v>0</v>
      </c>
      <c r="AR84" s="83">
        <f t="shared" si="68"/>
        <v>0</v>
      </c>
      <c r="AS84" s="74">
        <f t="shared" si="94"/>
        <v>0</v>
      </c>
      <c r="AT84" s="82">
        <f t="shared" si="69"/>
        <v>0</v>
      </c>
      <c r="AU84" s="83">
        <f t="shared" si="70"/>
        <v>0</v>
      </c>
      <c r="AV84" s="74">
        <f t="shared" si="71"/>
        <v>0</v>
      </c>
      <c r="AW84" s="82">
        <f t="shared" si="72"/>
        <v>0</v>
      </c>
      <c r="AX84" s="83">
        <f t="shared" si="73"/>
        <v>0</v>
      </c>
      <c r="AY84" s="63"/>
      <c r="AZ84" s="84"/>
      <c r="BA84" s="85"/>
      <c r="BB84" s="95"/>
      <c r="BC84" s="86"/>
      <c r="BD84" s="86"/>
      <c r="BE84" s="96"/>
      <c r="BF84" s="69"/>
      <c r="BG84" s="114"/>
      <c r="BH84" s="63">
        <v>1</v>
      </c>
      <c r="BI84" s="68">
        <v>0</v>
      </c>
      <c r="BJ84" s="71"/>
      <c r="BK84" s="87"/>
      <c r="BL84" s="64" t="str">
        <f t="shared" ca="1" si="74"/>
        <v/>
      </c>
      <c r="BM84" s="65"/>
      <c r="BN84" s="66"/>
      <c r="BO84" s="67" t="str">
        <f t="shared" ca="1" si="75"/>
        <v/>
      </c>
      <c r="BP84" s="65"/>
      <c r="BQ84" s="66"/>
      <c r="BR84" s="67" t="str">
        <f t="shared" ca="1" si="76"/>
        <v/>
      </c>
      <c r="BS84" s="65"/>
      <c r="BT84" s="66"/>
      <c r="BU84" s="67" t="str">
        <f t="shared" ca="1" si="77"/>
        <v/>
      </c>
      <c r="BV84" s="65"/>
      <c r="BW84" s="66"/>
      <c r="BX84" s="67" t="str">
        <f t="shared" ca="1" si="78"/>
        <v/>
      </c>
      <c r="BY84" s="65"/>
      <c r="BZ84" s="66"/>
      <c r="CA84" s="67" t="str">
        <f t="shared" ca="1" si="79"/>
        <v/>
      </c>
      <c r="CB84" s="65"/>
      <c r="CC84" s="66"/>
      <c r="CD84" s="67" t="str">
        <f t="shared" ca="1" si="80"/>
        <v/>
      </c>
      <c r="CE84" s="65"/>
      <c r="CF84" s="66"/>
      <c r="CG84" s="67" t="str">
        <f t="shared" ca="1" si="81"/>
        <v/>
      </c>
      <c r="CH84" s="65"/>
      <c r="CI84" s="66"/>
      <c r="CJ84" s="67" t="str">
        <f t="shared" ca="1" si="82"/>
        <v/>
      </c>
      <c r="CK84" s="57"/>
      <c r="CL84" s="59"/>
      <c r="CM84" s="59"/>
      <c r="CN84" s="59"/>
      <c r="CO84" s="59"/>
      <c r="CP84" s="59"/>
      <c r="CQ84" s="59"/>
      <c r="CR84" s="57"/>
      <c r="CS84" s="58"/>
      <c r="CT84" s="90" t="str">
        <f t="shared" si="83"/>
        <v/>
      </c>
      <c r="CU84" s="59"/>
      <c r="CV84" s="60"/>
      <c r="CW84" s="59"/>
      <c r="CX84" s="59"/>
      <c r="CY84" s="59" t="str">
        <f t="shared" si="84"/>
        <v/>
      </c>
      <c r="CZ84" s="59"/>
      <c r="DA84" s="59"/>
      <c r="DB84" s="61"/>
      <c r="DC84" s="59"/>
      <c r="DD84" s="59"/>
      <c r="DE84" s="61"/>
      <c r="DF84" s="61"/>
      <c r="DG84" s="59"/>
      <c r="DH84" s="61"/>
      <c r="DI84" s="61"/>
      <c r="DJ84" s="59"/>
      <c r="DK84" s="59"/>
      <c r="DL84" s="62"/>
      <c r="DM84" s="56">
        <f t="shared" si="85"/>
        <v>0</v>
      </c>
      <c r="DN84" s="88" t="str">
        <f t="shared" si="86"/>
        <v/>
      </c>
      <c r="DO84" s="119" t="str">
        <f t="shared" si="87"/>
        <v/>
      </c>
      <c r="DP84" s="119" t="str">
        <f t="shared" si="88"/>
        <v/>
      </c>
      <c r="DQ84" s="122" t="str">
        <f t="shared" si="89"/>
        <v/>
      </c>
      <c r="DR84" s="122" t="str">
        <f t="shared" si="95"/>
        <v/>
      </c>
    </row>
    <row r="85" spans="1:122" x14ac:dyDescent="0.25">
      <c r="A85" s="184" t="str">
        <f t="shared" si="91"/>
        <v xml:space="preserve">  -  - </v>
      </c>
      <c r="B85" s="98"/>
      <c r="C85" s="97"/>
      <c r="D85" s="93"/>
      <c r="E85" s="71"/>
      <c r="F85" s="73"/>
      <c r="G85" s="103"/>
      <c r="H85" s="71"/>
      <c r="I85" s="105" t="str">
        <f t="shared" si="50"/>
        <v/>
      </c>
      <c r="J85" s="104"/>
      <c r="K85" s="63"/>
      <c r="L85" s="72"/>
      <c r="M85" s="74"/>
      <c r="N85" s="75"/>
      <c r="O85" s="75"/>
      <c r="P85" s="121"/>
      <c r="Q85" s="76" t="str">
        <f t="shared" si="51"/>
        <v/>
      </c>
      <c r="R85" s="77">
        <f t="shared" si="52"/>
        <v>0</v>
      </c>
      <c r="S85" s="63"/>
      <c r="T85" s="78">
        <f t="shared" si="92"/>
        <v>0</v>
      </c>
      <c r="U85" s="79">
        <f>IF(M85=0,0,IF(G85="Annulation","",IF(assurance="ALPTIS",M85*12*T85/100*#REF!,IF(assurance="APRIL",M85*12*T85/100*#REF!,IF(assurance="ASAF",M85*12*T85/100*#REF!,IF(assurance="NEOLIANE",(#REF!+M85*12*#REF!)*T85/100,IF(assurance="NEOLIANE Prev",(#REF!+M85*12*#REF!)*T85/100,IF(assurance="SWISSLIFE",M85*12*T85/100*#REF!,IF(assurance="AVIVA",M85*12*T85/100*#REF!,IF(assurance="CIPRES",M85*12*T85/100*#REF!,IF(assurance="CEGEMA",M85*12*T85/100*#REF!,IF(assurance=0,0))))))))))))</f>
        <v>0</v>
      </c>
      <c r="V85" s="91" t="str">
        <f t="shared" si="53"/>
        <v/>
      </c>
      <c r="W85" s="91" t="str">
        <f t="shared" si="54"/>
        <v/>
      </c>
      <c r="X85" s="92">
        <f t="shared" si="55"/>
        <v>0</v>
      </c>
      <c r="Y85" s="108">
        <f t="shared" si="56"/>
        <v>0</v>
      </c>
      <c r="Z85" s="106"/>
      <c r="AA85" s="105" t="str">
        <f t="shared" si="57"/>
        <v/>
      </c>
      <c r="AB85" s="63" t="s">
        <v>12</v>
      </c>
      <c r="AC85" s="72"/>
      <c r="AD85" s="101"/>
      <c r="AE85" s="80" t="str">
        <f t="shared" si="90"/>
        <v/>
      </c>
      <c r="AF85" s="72"/>
      <c r="AG85" s="70" t="str">
        <f t="shared" si="58"/>
        <v/>
      </c>
      <c r="AH85" s="81" t="str">
        <f t="shared" ca="1" si="59"/>
        <v/>
      </c>
      <c r="AI85" s="111" t="str">
        <f t="shared" ca="1" si="60"/>
        <v/>
      </c>
      <c r="AJ85" s="89" t="str">
        <f t="shared" si="61"/>
        <v/>
      </c>
      <c r="AK85" s="89" t="str">
        <f t="shared" si="62"/>
        <v/>
      </c>
      <c r="AL85" s="81" t="str">
        <f t="shared" si="63"/>
        <v/>
      </c>
      <c r="AM85" s="74">
        <f t="shared" si="64"/>
        <v>0</v>
      </c>
      <c r="AN85" s="74">
        <f t="shared" si="65"/>
        <v>0</v>
      </c>
      <c r="AO85" s="82">
        <f t="shared" si="66"/>
        <v>0</v>
      </c>
      <c r="AP85" s="74">
        <f t="shared" si="93"/>
        <v>0</v>
      </c>
      <c r="AQ85" s="82">
        <f t="shared" si="67"/>
        <v>0</v>
      </c>
      <c r="AR85" s="83">
        <f t="shared" si="68"/>
        <v>0</v>
      </c>
      <c r="AS85" s="74">
        <f t="shared" si="94"/>
        <v>0</v>
      </c>
      <c r="AT85" s="82">
        <f t="shared" si="69"/>
        <v>0</v>
      </c>
      <c r="AU85" s="83">
        <f t="shared" si="70"/>
        <v>0</v>
      </c>
      <c r="AV85" s="74">
        <f t="shared" si="71"/>
        <v>0</v>
      </c>
      <c r="AW85" s="82">
        <f t="shared" si="72"/>
        <v>0</v>
      </c>
      <c r="AX85" s="83">
        <f t="shared" si="73"/>
        <v>0</v>
      </c>
      <c r="AY85" s="63"/>
      <c r="AZ85" s="84"/>
      <c r="BA85" s="85"/>
      <c r="BB85" s="95"/>
      <c r="BC85" s="86"/>
      <c r="BD85" s="86"/>
      <c r="BE85" s="96"/>
      <c r="BF85" s="69"/>
      <c r="BG85" s="114"/>
      <c r="BH85" s="63">
        <v>1</v>
      </c>
      <c r="BI85" s="68">
        <v>0</v>
      </c>
      <c r="BJ85" s="71"/>
      <c r="BK85" s="87"/>
      <c r="BL85" s="64" t="str">
        <f t="shared" ca="1" si="74"/>
        <v/>
      </c>
      <c r="BM85" s="65"/>
      <c r="BN85" s="66"/>
      <c r="BO85" s="67" t="str">
        <f t="shared" ca="1" si="75"/>
        <v/>
      </c>
      <c r="BP85" s="65"/>
      <c r="BQ85" s="66"/>
      <c r="BR85" s="67" t="str">
        <f t="shared" ca="1" si="76"/>
        <v/>
      </c>
      <c r="BS85" s="65"/>
      <c r="BT85" s="66"/>
      <c r="BU85" s="67" t="str">
        <f t="shared" ca="1" si="77"/>
        <v/>
      </c>
      <c r="BV85" s="65"/>
      <c r="BW85" s="66"/>
      <c r="BX85" s="67" t="str">
        <f t="shared" ca="1" si="78"/>
        <v/>
      </c>
      <c r="BY85" s="65"/>
      <c r="BZ85" s="66"/>
      <c r="CA85" s="67" t="str">
        <f t="shared" ca="1" si="79"/>
        <v/>
      </c>
      <c r="CB85" s="65"/>
      <c r="CC85" s="66"/>
      <c r="CD85" s="67" t="str">
        <f t="shared" ca="1" si="80"/>
        <v/>
      </c>
      <c r="CE85" s="65"/>
      <c r="CF85" s="66"/>
      <c r="CG85" s="67" t="str">
        <f t="shared" ca="1" si="81"/>
        <v/>
      </c>
      <c r="CH85" s="65"/>
      <c r="CI85" s="66"/>
      <c r="CJ85" s="67" t="str">
        <f t="shared" ca="1" si="82"/>
        <v/>
      </c>
      <c r="CK85" s="57"/>
      <c r="CL85" s="59"/>
      <c r="CM85" s="59"/>
      <c r="CN85" s="59"/>
      <c r="CO85" s="59"/>
      <c r="CP85" s="59"/>
      <c r="CQ85" s="59"/>
      <c r="CR85" s="57"/>
      <c r="CS85" s="58"/>
      <c r="CT85" s="90" t="str">
        <f t="shared" si="83"/>
        <v/>
      </c>
      <c r="CU85" s="59"/>
      <c r="CV85" s="60"/>
      <c r="CW85" s="59"/>
      <c r="CX85" s="59"/>
      <c r="CY85" s="59" t="str">
        <f t="shared" si="84"/>
        <v/>
      </c>
      <c r="CZ85" s="59"/>
      <c r="DA85" s="59"/>
      <c r="DB85" s="61"/>
      <c r="DC85" s="59"/>
      <c r="DD85" s="59"/>
      <c r="DE85" s="61"/>
      <c r="DF85" s="61"/>
      <c r="DG85" s="59"/>
      <c r="DH85" s="61"/>
      <c r="DI85" s="61"/>
      <c r="DJ85" s="59"/>
      <c r="DK85" s="59"/>
      <c r="DL85" s="62"/>
      <c r="DM85" s="56">
        <f t="shared" si="85"/>
        <v>0</v>
      </c>
      <c r="DN85" s="88" t="str">
        <f t="shared" si="86"/>
        <v/>
      </c>
      <c r="DO85" s="119" t="str">
        <f t="shared" si="87"/>
        <v/>
      </c>
      <c r="DP85" s="119" t="str">
        <f t="shared" si="88"/>
        <v/>
      </c>
      <c r="DQ85" s="122" t="str">
        <f t="shared" si="89"/>
        <v/>
      </c>
      <c r="DR85" s="122" t="str">
        <f t="shared" si="95"/>
        <v/>
      </c>
    </row>
    <row r="86" spans="1:122" x14ac:dyDescent="0.25">
      <c r="A86" s="184" t="str">
        <f t="shared" si="91"/>
        <v xml:space="preserve">  -  - </v>
      </c>
      <c r="B86" s="98"/>
      <c r="C86" s="97"/>
      <c r="D86" s="93"/>
      <c r="E86" s="71"/>
      <c r="F86" s="73"/>
      <c r="G86" s="103"/>
      <c r="H86" s="71"/>
      <c r="I86" s="105" t="str">
        <f t="shared" si="50"/>
        <v/>
      </c>
      <c r="J86" s="104"/>
      <c r="K86" s="63"/>
      <c r="L86" s="72"/>
      <c r="M86" s="74"/>
      <c r="N86" s="75"/>
      <c r="O86" s="75"/>
      <c r="P86" s="121"/>
      <c r="Q86" s="76" t="str">
        <f t="shared" si="51"/>
        <v/>
      </c>
      <c r="R86" s="77">
        <f t="shared" si="52"/>
        <v>0</v>
      </c>
      <c r="S86" s="63"/>
      <c r="T86" s="78">
        <f t="shared" si="92"/>
        <v>0</v>
      </c>
      <c r="U86" s="79">
        <f>IF(M86=0,0,IF(G86="Annulation","",IF(assurance="ALPTIS",M86*12*T86/100*#REF!,IF(assurance="APRIL",M86*12*T86/100*#REF!,IF(assurance="ASAF",M86*12*T86/100*#REF!,IF(assurance="NEOLIANE",(#REF!+M86*12*#REF!)*T86/100,IF(assurance="NEOLIANE Prev",(#REF!+M86*12*#REF!)*T86/100,IF(assurance="SWISSLIFE",M86*12*T86/100*#REF!,IF(assurance="AVIVA",M86*12*T86/100*#REF!,IF(assurance="CIPRES",M86*12*T86/100*#REF!,IF(assurance="CEGEMA",M86*12*T86/100*#REF!,IF(assurance=0,0))))))))))))</f>
        <v>0</v>
      </c>
      <c r="V86" s="91" t="str">
        <f t="shared" si="53"/>
        <v/>
      </c>
      <c r="W86" s="91" t="str">
        <f t="shared" si="54"/>
        <v/>
      </c>
      <c r="X86" s="92">
        <f t="shared" si="55"/>
        <v>0</v>
      </c>
      <c r="Y86" s="108">
        <f t="shared" si="56"/>
        <v>0</v>
      </c>
      <c r="Z86" s="106"/>
      <c r="AA86" s="105" t="str">
        <f t="shared" si="57"/>
        <v/>
      </c>
      <c r="AB86" s="63" t="s">
        <v>12</v>
      </c>
      <c r="AC86" s="72"/>
      <c r="AD86" s="101"/>
      <c r="AE86" s="80" t="str">
        <f t="shared" si="90"/>
        <v/>
      </c>
      <c r="AF86" s="72"/>
      <c r="AG86" s="70" t="str">
        <f t="shared" si="58"/>
        <v/>
      </c>
      <c r="AH86" s="81" t="str">
        <f t="shared" ca="1" si="59"/>
        <v/>
      </c>
      <c r="AI86" s="111" t="str">
        <f t="shared" ca="1" si="60"/>
        <v/>
      </c>
      <c r="AJ86" s="89" t="str">
        <f t="shared" si="61"/>
        <v/>
      </c>
      <c r="AK86" s="89" t="str">
        <f t="shared" si="62"/>
        <v/>
      </c>
      <c r="AL86" s="81" t="str">
        <f t="shared" si="63"/>
        <v/>
      </c>
      <c r="AM86" s="74">
        <f t="shared" si="64"/>
        <v>0</v>
      </c>
      <c r="AN86" s="74">
        <f t="shared" si="65"/>
        <v>0</v>
      </c>
      <c r="AO86" s="82">
        <f t="shared" si="66"/>
        <v>0</v>
      </c>
      <c r="AP86" s="74">
        <f t="shared" si="93"/>
        <v>0</v>
      </c>
      <c r="AQ86" s="82">
        <f t="shared" si="67"/>
        <v>0</v>
      </c>
      <c r="AR86" s="83">
        <f t="shared" si="68"/>
        <v>0</v>
      </c>
      <c r="AS86" s="74">
        <f t="shared" si="94"/>
        <v>0</v>
      </c>
      <c r="AT86" s="82">
        <f t="shared" si="69"/>
        <v>0</v>
      </c>
      <c r="AU86" s="83">
        <f t="shared" si="70"/>
        <v>0</v>
      </c>
      <c r="AV86" s="74">
        <f t="shared" si="71"/>
        <v>0</v>
      </c>
      <c r="AW86" s="82">
        <f t="shared" si="72"/>
        <v>0</v>
      </c>
      <c r="AX86" s="83">
        <f t="shared" si="73"/>
        <v>0</v>
      </c>
      <c r="AY86" s="63"/>
      <c r="AZ86" s="84"/>
      <c r="BA86" s="85"/>
      <c r="BB86" s="95"/>
      <c r="BC86" s="86"/>
      <c r="BD86" s="86"/>
      <c r="BE86" s="96"/>
      <c r="BF86" s="69"/>
      <c r="BG86" s="114"/>
      <c r="BH86" s="63">
        <v>1</v>
      </c>
      <c r="BI86" s="68">
        <v>0</v>
      </c>
      <c r="BJ86" s="71"/>
      <c r="BK86" s="87"/>
      <c r="BL86" s="64" t="str">
        <f t="shared" ca="1" si="74"/>
        <v/>
      </c>
      <c r="BM86" s="65"/>
      <c r="BN86" s="66"/>
      <c r="BO86" s="67" t="str">
        <f t="shared" ca="1" si="75"/>
        <v/>
      </c>
      <c r="BP86" s="65"/>
      <c r="BQ86" s="66"/>
      <c r="BR86" s="67" t="str">
        <f t="shared" ca="1" si="76"/>
        <v/>
      </c>
      <c r="BS86" s="65"/>
      <c r="BT86" s="66"/>
      <c r="BU86" s="67" t="str">
        <f t="shared" ca="1" si="77"/>
        <v/>
      </c>
      <c r="BV86" s="65"/>
      <c r="BW86" s="66"/>
      <c r="BX86" s="67" t="str">
        <f t="shared" ca="1" si="78"/>
        <v/>
      </c>
      <c r="BY86" s="65"/>
      <c r="BZ86" s="66"/>
      <c r="CA86" s="67" t="str">
        <f t="shared" ca="1" si="79"/>
        <v/>
      </c>
      <c r="CB86" s="65"/>
      <c r="CC86" s="66"/>
      <c r="CD86" s="67" t="str">
        <f t="shared" ca="1" si="80"/>
        <v/>
      </c>
      <c r="CE86" s="65"/>
      <c r="CF86" s="66"/>
      <c r="CG86" s="67" t="str">
        <f t="shared" ca="1" si="81"/>
        <v/>
      </c>
      <c r="CH86" s="65"/>
      <c r="CI86" s="66"/>
      <c r="CJ86" s="67" t="str">
        <f t="shared" ca="1" si="82"/>
        <v/>
      </c>
      <c r="CK86" s="57"/>
      <c r="CL86" s="59"/>
      <c r="CM86" s="59"/>
      <c r="CN86" s="59"/>
      <c r="CO86" s="59"/>
      <c r="CP86" s="59"/>
      <c r="CQ86" s="59"/>
      <c r="CR86" s="57"/>
      <c r="CS86" s="58"/>
      <c r="CT86" s="90" t="str">
        <f t="shared" si="83"/>
        <v/>
      </c>
      <c r="CU86" s="59"/>
      <c r="CV86" s="60"/>
      <c r="CW86" s="59"/>
      <c r="CX86" s="59"/>
      <c r="CY86" s="59" t="str">
        <f t="shared" si="84"/>
        <v/>
      </c>
      <c r="CZ86" s="59"/>
      <c r="DA86" s="59"/>
      <c r="DB86" s="61"/>
      <c r="DC86" s="59"/>
      <c r="DD86" s="59"/>
      <c r="DE86" s="61"/>
      <c r="DF86" s="61"/>
      <c r="DG86" s="59"/>
      <c r="DH86" s="61"/>
      <c r="DI86" s="61"/>
      <c r="DJ86" s="59"/>
      <c r="DK86" s="59"/>
      <c r="DL86" s="62"/>
      <c r="DM86" s="56">
        <f t="shared" si="85"/>
        <v>0</v>
      </c>
      <c r="DN86" s="88" t="str">
        <f t="shared" si="86"/>
        <v/>
      </c>
      <c r="DO86" s="119" t="str">
        <f t="shared" si="87"/>
        <v/>
      </c>
      <c r="DP86" s="119" t="str">
        <f t="shared" si="88"/>
        <v/>
      </c>
      <c r="DQ86" s="122" t="str">
        <f t="shared" si="89"/>
        <v/>
      </c>
      <c r="DR86" s="122" t="str">
        <f t="shared" si="95"/>
        <v/>
      </c>
    </row>
    <row r="87" spans="1:122" x14ac:dyDescent="0.25">
      <c r="A87" s="184" t="str">
        <f t="shared" si="91"/>
        <v xml:space="preserve">  -  - </v>
      </c>
      <c r="B87" s="98"/>
      <c r="C87" s="97"/>
      <c r="D87" s="93"/>
      <c r="E87" s="71"/>
      <c r="F87" s="73"/>
      <c r="G87" s="103"/>
      <c r="H87" s="71"/>
      <c r="I87" s="105" t="str">
        <f t="shared" si="50"/>
        <v/>
      </c>
      <c r="J87" s="104"/>
      <c r="K87" s="63"/>
      <c r="L87" s="72"/>
      <c r="M87" s="74"/>
      <c r="N87" s="75"/>
      <c r="O87" s="75"/>
      <c r="P87" s="121"/>
      <c r="Q87" s="76" t="str">
        <f t="shared" si="51"/>
        <v/>
      </c>
      <c r="R87" s="77">
        <f t="shared" si="52"/>
        <v>0</v>
      </c>
      <c r="S87" s="63"/>
      <c r="T87" s="78">
        <f t="shared" si="92"/>
        <v>0</v>
      </c>
      <c r="U87" s="79">
        <f>IF(M87=0,0,IF(G87="Annulation","",IF(assurance="ALPTIS",M87*12*T87/100*#REF!,IF(assurance="APRIL",M87*12*T87/100*#REF!,IF(assurance="ASAF",M87*12*T87/100*#REF!,IF(assurance="NEOLIANE",(#REF!+M87*12*#REF!)*T87/100,IF(assurance="NEOLIANE Prev",(#REF!+M87*12*#REF!)*T87/100,IF(assurance="SWISSLIFE",M87*12*T87/100*#REF!,IF(assurance="AVIVA",M87*12*T87/100*#REF!,IF(assurance="CIPRES",M87*12*T87/100*#REF!,IF(assurance="CEGEMA",M87*12*T87/100*#REF!,IF(assurance=0,0))))))))))))</f>
        <v>0</v>
      </c>
      <c r="V87" s="91" t="str">
        <f t="shared" si="53"/>
        <v/>
      </c>
      <c r="W87" s="91" t="str">
        <f t="shared" si="54"/>
        <v/>
      </c>
      <c r="X87" s="92">
        <f t="shared" si="55"/>
        <v>0</v>
      </c>
      <c r="Y87" s="108">
        <f t="shared" si="56"/>
        <v>0</v>
      </c>
      <c r="Z87" s="106"/>
      <c r="AA87" s="105" t="str">
        <f t="shared" si="57"/>
        <v/>
      </c>
      <c r="AB87" s="63" t="s">
        <v>12</v>
      </c>
      <c r="AC87" s="72"/>
      <c r="AD87" s="101"/>
      <c r="AE87" s="80" t="str">
        <f t="shared" si="90"/>
        <v/>
      </c>
      <c r="AF87" s="72"/>
      <c r="AG87" s="70" t="str">
        <f t="shared" si="58"/>
        <v/>
      </c>
      <c r="AH87" s="81" t="str">
        <f t="shared" ca="1" si="59"/>
        <v/>
      </c>
      <c r="AI87" s="111" t="str">
        <f t="shared" ca="1" si="60"/>
        <v/>
      </c>
      <c r="AJ87" s="89" t="str">
        <f t="shared" si="61"/>
        <v/>
      </c>
      <c r="AK87" s="89" t="str">
        <f t="shared" si="62"/>
        <v/>
      </c>
      <c r="AL87" s="81" t="str">
        <f t="shared" si="63"/>
        <v/>
      </c>
      <c r="AM87" s="74">
        <f t="shared" si="64"/>
        <v>0</v>
      </c>
      <c r="AN87" s="74">
        <f t="shared" si="65"/>
        <v>0</v>
      </c>
      <c r="AO87" s="82">
        <f t="shared" si="66"/>
        <v>0</v>
      </c>
      <c r="AP87" s="74">
        <f t="shared" si="93"/>
        <v>0</v>
      </c>
      <c r="AQ87" s="82">
        <f t="shared" si="67"/>
        <v>0</v>
      </c>
      <c r="AR87" s="83">
        <f t="shared" si="68"/>
        <v>0</v>
      </c>
      <c r="AS87" s="74">
        <f t="shared" si="94"/>
        <v>0</v>
      </c>
      <c r="AT87" s="82">
        <f t="shared" si="69"/>
        <v>0</v>
      </c>
      <c r="AU87" s="83">
        <f t="shared" si="70"/>
        <v>0</v>
      </c>
      <c r="AV87" s="74">
        <f t="shared" si="71"/>
        <v>0</v>
      </c>
      <c r="AW87" s="82">
        <f t="shared" si="72"/>
        <v>0</v>
      </c>
      <c r="AX87" s="83">
        <f t="shared" si="73"/>
        <v>0</v>
      </c>
      <c r="AY87" s="63"/>
      <c r="AZ87" s="84"/>
      <c r="BA87" s="85"/>
      <c r="BB87" s="95"/>
      <c r="BC87" s="86"/>
      <c r="BD87" s="86"/>
      <c r="BE87" s="96"/>
      <c r="BF87" s="69"/>
      <c r="BG87" s="114"/>
      <c r="BH87" s="63">
        <v>1</v>
      </c>
      <c r="BI87" s="68">
        <v>0</v>
      </c>
      <c r="BJ87" s="71"/>
      <c r="BK87" s="87"/>
      <c r="BL87" s="64" t="str">
        <f t="shared" ca="1" si="74"/>
        <v/>
      </c>
      <c r="BM87" s="65"/>
      <c r="BN87" s="66"/>
      <c r="BO87" s="67" t="str">
        <f t="shared" ca="1" si="75"/>
        <v/>
      </c>
      <c r="BP87" s="65"/>
      <c r="BQ87" s="66"/>
      <c r="BR87" s="67" t="str">
        <f t="shared" ca="1" si="76"/>
        <v/>
      </c>
      <c r="BS87" s="65"/>
      <c r="BT87" s="66"/>
      <c r="BU87" s="67" t="str">
        <f t="shared" ca="1" si="77"/>
        <v/>
      </c>
      <c r="BV87" s="65"/>
      <c r="BW87" s="66"/>
      <c r="BX87" s="67" t="str">
        <f t="shared" ca="1" si="78"/>
        <v/>
      </c>
      <c r="BY87" s="65"/>
      <c r="BZ87" s="66"/>
      <c r="CA87" s="67" t="str">
        <f t="shared" ca="1" si="79"/>
        <v/>
      </c>
      <c r="CB87" s="65"/>
      <c r="CC87" s="66"/>
      <c r="CD87" s="67" t="str">
        <f t="shared" ca="1" si="80"/>
        <v/>
      </c>
      <c r="CE87" s="65"/>
      <c r="CF87" s="66"/>
      <c r="CG87" s="67" t="str">
        <f t="shared" ca="1" si="81"/>
        <v/>
      </c>
      <c r="CH87" s="65"/>
      <c r="CI87" s="66"/>
      <c r="CJ87" s="67" t="str">
        <f t="shared" ca="1" si="82"/>
        <v/>
      </c>
      <c r="CK87" s="57"/>
      <c r="CL87" s="59"/>
      <c r="CM87" s="59"/>
      <c r="CN87" s="59"/>
      <c r="CO87" s="59"/>
      <c r="CP87" s="59"/>
      <c r="CQ87" s="59"/>
      <c r="CR87" s="57"/>
      <c r="CS87" s="58"/>
      <c r="CT87" s="90" t="str">
        <f t="shared" si="83"/>
        <v/>
      </c>
      <c r="CU87" s="59"/>
      <c r="CV87" s="60"/>
      <c r="CW87" s="59"/>
      <c r="CX87" s="59"/>
      <c r="CY87" s="59" t="str">
        <f t="shared" si="84"/>
        <v/>
      </c>
      <c r="CZ87" s="59"/>
      <c r="DA87" s="59"/>
      <c r="DB87" s="61"/>
      <c r="DC87" s="59"/>
      <c r="DD87" s="59"/>
      <c r="DE87" s="61"/>
      <c r="DF87" s="61"/>
      <c r="DG87" s="59"/>
      <c r="DH87" s="61"/>
      <c r="DI87" s="61"/>
      <c r="DJ87" s="59"/>
      <c r="DK87" s="59"/>
      <c r="DL87" s="62"/>
      <c r="DM87" s="56">
        <f t="shared" si="85"/>
        <v>0</v>
      </c>
      <c r="DN87" s="88" t="str">
        <f t="shared" si="86"/>
        <v/>
      </c>
      <c r="DO87" s="119" t="str">
        <f t="shared" si="87"/>
        <v/>
      </c>
      <c r="DP87" s="119" t="str">
        <f t="shared" si="88"/>
        <v/>
      </c>
      <c r="DQ87" s="122" t="str">
        <f t="shared" si="89"/>
        <v/>
      </c>
      <c r="DR87" s="122" t="str">
        <f t="shared" si="95"/>
        <v/>
      </c>
    </row>
    <row r="88" spans="1:122" x14ac:dyDescent="0.25">
      <c r="A88" s="184" t="str">
        <f t="shared" si="91"/>
        <v xml:space="preserve">  -  - </v>
      </c>
      <c r="B88" s="98"/>
      <c r="C88" s="97"/>
      <c r="D88" s="93"/>
      <c r="E88" s="71"/>
      <c r="F88" s="73"/>
      <c r="G88" s="103"/>
      <c r="H88" s="71"/>
      <c r="I88" s="105" t="str">
        <f t="shared" si="50"/>
        <v/>
      </c>
      <c r="J88" s="104"/>
      <c r="K88" s="63"/>
      <c r="L88" s="72"/>
      <c r="M88" s="74"/>
      <c r="N88" s="75"/>
      <c r="O88" s="75"/>
      <c r="P88" s="121"/>
      <c r="Q88" s="76" t="str">
        <f t="shared" si="51"/>
        <v/>
      </c>
      <c r="R88" s="77">
        <f t="shared" si="52"/>
        <v>0</v>
      </c>
      <c r="S88" s="63"/>
      <c r="T88" s="78">
        <f t="shared" si="92"/>
        <v>0</v>
      </c>
      <c r="U88" s="79">
        <f>IF(M88=0,0,IF(G88="Annulation","",IF(assurance="ALPTIS",M88*12*T88/100*#REF!,IF(assurance="APRIL",M88*12*T88/100*#REF!,IF(assurance="ASAF",M88*12*T88/100*#REF!,IF(assurance="NEOLIANE",(#REF!+M88*12*#REF!)*T88/100,IF(assurance="NEOLIANE Prev",(#REF!+M88*12*#REF!)*T88/100,IF(assurance="SWISSLIFE",M88*12*T88/100*#REF!,IF(assurance="AVIVA",M88*12*T88/100*#REF!,IF(assurance="CIPRES",M88*12*T88/100*#REF!,IF(assurance="CEGEMA",M88*12*T88/100*#REF!,IF(assurance=0,0))))))))))))</f>
        <v>0</v>
      </c>
      <c r="V88" s="91" t="str">
        <f t="shared" si="53"/>
        <v/>
      </c>
      <c r="W88" s="91" t="str">
        <f t="shared" si="54"/>
        <v/>
      </c>
      <c r="X88" s="92">
        <f t="shared" si="55"/>
        <v>0</v>
      </c>
      <c r="Y88" s="108">
        <f t="shared" si="56"/>
        <v>0</v>
      </c>
      <c r="Z88" s="106"/>
      <c r="AA88" s="105" t="str">
        <f t="shared" si="57"/>
        <v/>
      </c>
      <c r="AB88" s="63" t="s">
        <v>12</v>
      </c>
      <c r="AC88" s="72"/>
      <c r="AD88" s="101"/>
      <c r="AE88" s="80" t="str">
        <f t="shared" si="90"/>
        <v/>
      </c>
      <c r="AF88" s="72"/>
      <c r="AG88" s="70" t="str">
        <f t="shared" si="58"/>
        <v/>
      </c>
      <c r="AH88" s="81" t="str">
        <f t="shared" ca="1" si="59"/>
        <v/>
      </c>
      <c r="AI88" s="111" t="str">
        <f t="shared" ca="1" si="60"/>
        <v/>
      </c>
      <c r="AJ88" s="89" t="str">
        <f t="shared" si="61"/>
        <v/>
      </c>
      <c r="AK88" s="89" t="str">
        <f t="shared" si="62"/>
        <v/>
      </c>
      <c r="AL88" s="81" t="str">
        <f t="shared" si="63"/>
        <v/>
      </c>
      <c r="AM88" s="74">
        <f t="shared" si="64"/>
        <v>0</v>
      </c>
      <c r="AN88" s="74">
        <f t="shared" si="65"/>
        <v>0</v>
      </c>
      <c r="AO88" s="82">
        <f t="shared" si="66"/>
        <v>0</v>
      </c>
      <c r="AP88" s="74">
        <f t="shared" si="93"/>
        <v>0</v>
      </c>
      <c r="AQ88" s="82">
        <f t="shared" si="67"/>
        <v>0</v>
      </c>
      <c r="AR88" s="83">
        <f t="shared" si="68"/>
        <v>0</v>
      </c>
      <c r="AS88" s="74">
        <f t="shared" si="94"/>
        <v>0</v>
      </c>
      <c r="AT88" s="82">
        <f t="shared" si="69"/>
        <v>0</v>
      </c>
      <c r="AU88" s="83">
        <f t="shared" si="70"/>
        <v>0</v>
      </c>
      <c r="AV88" s="74">
        <f t="shared" si="71"/>
        <v>0</v>
      </c>
      <c r="AW88" s="82">
        <f t="shared" si="72"/>
        <v>0</v>
      </c>
      <c r="AX88" s="83">
        <f t="shared" si="73"/>
        <v>0</v>
      </c>
      <c r="AY88" s="63"/>
      <c r="AZ88" s="84"/>
      <c r="BA88" s="85"/>
      <c r="BB88" s="95"/>
      <c r="BC88" s="86"/>
      <c r="BD88" s="86"/>
      <c r="BE88" s="96"/>
      <c r="BF88" s="69"/>
      <c r="BG88" s="114"/>
      <c r="BH88" s="63">
        <v>1</v>
      </c>
      <c r="BI88" s="68">
        <v>0</v>
      </c>
      <c r="BJ88" s="71"/>
      <c r="BK88" s="87"/>
      <c r="BL88" s="64" t="str">
        <f t="shared" ca="1" si="74"/>
        <v/>
      </c>
      <c r="BM88" s="65"/>
      <c r="BN88" s="66"/>
      <c r="BO88" s="67" t="str">
        <f t="shared" ca="1" si="75"/>
        <v/>
      </c>
      <c r="BP88" s="65"/>
      <c r="BQ88" s="66"/>
      <c r="BR88" s="67" t="str">
        <f t="shared" ca="1" si="76"/>
        <v/>
      </c>
      <c r="BS88" s="65"/>
      <c r="BT88" s="66"/>
      <c r="BU88" s="67" t="str">
        <f t="shared" ca="1" si="77"/>
        <v/>
      </c>
      <c r="BV88" s="65"/>
      <c r="BW88" s="66"/>
      <c r="BX88" s="67" t="str">
        <f t="shared" ca="1" si="78"/>
        <v/>
      </c>
      <c r="BY88" s="65"/>
      <c r="BZ88" s="66"/>
      <c r="CA88" s="67" t="str">
        <f t="shared" ca="1" si="79"/>
        <v/>
      </c>
      <c r="CB88" s="65"/>
      <c r="CC88" s="66"/>
      <c r="CD88" s="67" t="str">
        <f t="shared" ca="1" si="80"/>
        <v/>
      </c>
      <c r="CE88" s="65"/>
      <c r="CF88" s="66"/>
      <c r="CG88" s="67" t="str">
        <f t="shared" ca="1" si="81"/>
        <v/>
      </c>
      <c r="CH88" s="65"/>
      <c r="CI88" s="66"/>
      <c r="CJ88" s="67" t="str">
        <f t="shared" ca="1" si="82"/>
        <v/>
      </c>
      <c r="CK88" s="57"/>
      <c r="CL88" s="59"/>
      <c r="CM88" s="59"/>
      <c r="CN88" s="59"/>
      <c r="CO88" s="59"/>
      <c r="CP88" s="59"/>
      <c r="CQ88" s="59"/>
      <c r="CR88" s="57"/>
      <c r="CS88" s="58"/>
      <c r="CT88" s="90" t="str">
        <f t="shared" si="83"/>
        <v/>
      </c>
      <c r="CU88" s="59"/>
      <c r="CV88" s="60"/>
      <c r="CW88" s="59"/>
      <c r="CX88" s="59"/>
      <c r="CY88" s="59" t="str">
        <f t="shared" si="84"/>
        <v/>
      </c>
      <c r="CZ88" s="59"/>
      <c r="DA88" s="59"/>
      <c r="DB88" s="61"/>
      <c r="DC88" s="59"/>
      <c r="DD88" s="59"/>
      <c r="DE88" s="61"/>
      <c r="DF88" s="61"/>
      <c r="DG88" s="59"/>
      <c r="DH88" s="61"/>
      <c r="DI88" s="61"/>
      <c r="DJ88" s="59"/>
      <c r="DK88" s="59"/>
      <c r="DL88" s="62"/>
      <c r="DM88" s="56">
        <f t="shared" si="85"/>
        <v>0</v>
      </c>
      <c r="DN88" s="88" t="str">
        <f t="shared" si="86"/>
        <v/>
      </c>
      <c r="DO88" s="119" t="str">
        <f t="shared" si="87"/>
        <v/>
      </c>
      <c r="DP88" s="119" t="str">
        <f t="shared" si="88"/>
        <v/>
      </c>
      <c r="DQ88" s="122" t="str">
        <f t="shared" si="89"/>
        <v/>
      </c>
      <c r="DR88" s="122" t="str">
        <f t="shared" si="95"/>
        <v/>
      </c>
    </row>
    <row r="89" spans="1:122" x14ac:dyDescent="0.25">
      <c r="A89" s="184" t="str">
        <f t="shared" si="91"/>
        <v xml:space="preserve">  -  - </v>
      </c>
      <c r="B89" s="98"/>
      <c r="C89" s="97"/>
      <c r="D89" s="93"/>
      <c r="E89" s="71"/>
      <c r="F89" s="73"/>
      <c r="G89" s="103"/>
      <c r="H89" s="71"/>
      <c r="I89" s="105" t="str">
        <f t="shared" si="50"/>
        <v/>
      </c>
      <c r="J89" s="104"/>
      <c r="K89" s="63"/>
      <c r="L89" s="72"/>
      <c r="M89" s="74"/>
      <c r="N89" s="75"/>
      <c r="O89" s="75"/>
      <c r="P89" s="121"/>
      <c r="Q89" s="76" t="str">
        <f t="shared" si="51"/>
        <v/>
      </c>
      <c r="R89" s="77">
        <f t="shared" si="52"/>
        <v>0</v>
      </c>
      <c r="S89" s="63"/>
      <c r="T89" s="78">
        <f t="shared" si="92"/>
        <v>0</v>
      </c>
      <c r="U89" s="79">
        <f>IF(M89=0,0,IF(G89="Annulation","",IF(assurance="ALPTIS",M89*12*T89/100*#REF!,IF(assurance="APRIL",M89*12*T89/100*#REF!,IF(assurance="ASAF",M89*12*T89/100*#REF!,IF(assurance="NEOLIANE",(#REF!+M89*12*#REF!)*T89/100,IF(assurance="NEOLIANE Prev",(#REF!+M89*12*#REF!)*T89/100,IF(assurance="SWISSLIFE",M89*12*T89/100*#REF!,IF(assurance="AVIVA",M89*12*T89/100*#REF!,IF(assurance="CIPRES",M89*12*T89/100*#REF!,IF(assurance="CEGEMA",M89*12*T89/100*#REF!,IF(assurance=0,0))))))))))))</f>
        <v>0</v>
      </c>
      <c r="V89" s="91" t="str">
        <f t="shared" si="53"/>
        <v/>
      </c>
      <c r="W89" s="91" t="str">
        <f t="shared" si="54"/>
        <v/>
      </c>
      <c r="X89" s="92">
        <f t="shared" si="55"/>
        <v>0</v>
      </c>
      <c r="Y89" s="108">
        <f t="shared" si="56"/>
        <v>0</v>
      </c>
      <c r="Z89" s="106"/>
      <c r="AA89" s="105" t="str">
        <f t="shared" si="57"/>
        <v/>
      </c>
      <c r="AB89" s="63" t="s">
        <v>12</v>
      </c>
      <c r="AC89" s="72"/>
      <c r="AD89" s="101"/>
      <c r="AE89" s="80" t="str">
        <f t="shared" si="90"/>
        <v/>
      </c>
      <c r="AF89" s="72"/>
      <c r="AG89" s="70" t="str">
        <f t="shared" si="58"/>
        <v/>
      </c>
      <c r="AH89" s="81" t="str">
        <f t="shared" ca="1" si="59"/>
        <v/>
      </c>
      <c r="AI89" s="111" t="str">
        <f t="shared" ca="1" si="60"/>
        <v/>
      </c>
      <c r="AJ89" s="89" t="str">
        <f t="shared" si="61"/>
        <v/>
      </c>
      <c r="AK89" s="89" t="str">
        <f t="shared" si="62"/>
        <v/>
      </c>
      <c r="AL89" s="81" t="str">
        <f t="shared" si="63"/>
        <v/>
      </c>
      <c r="AM89" s="74">
        <f t="shared" si="64"/>
        <v>0</v>
      </c>
      <c r="AN89" s="74">
        <f t="shared" si="65"/>
        <v>0</v>
      </c>
      <c r="AO89" s="82">
        <f t="shared" si="66"/>
        <v>0</v>
      </c>
      <c r="AP89" s="74">
        <f t="shared" si="93"/>
        <v>0</v>
      </c>
      <c r="AQ89" s="82">
        <f t="shared" si="67"/>
        <v>0</v>
      </c>
      <c r="AR89" s="83">
        <f t="shared" si="68"/>
        <v>0</v>
      </c>
      <c r="AS89" s="74">
        <f t="shared" si="94"/>
        <v>0</v>
      </c>
      <c r="AT89" s="82">
        <f t="shared" si="69"/>
        <v>0</v>
      </c>
      <c r="AU89" s="83">
        <f t="shared" si="70"/>
        <v>0</v>
      </c>
      <c r="AV89" s="74">
        <f t="shared" si="71"/>
        <v>0</v>
      </c>
      <c r="AW89" s="82">
        <f t="shared" si="72"/>
        <v>0</v>
      </c>
      <c r="AX89" s="83">
        <f t="shared" si="73"/>
        <v>0</v>
      </c>
      <c r="AY89" s="63"/>
      <c r="AZ89" s="84"/>
      <c r="BA89" s="85"/>
      <c r="BB89" s="95"/>
      <c r="BC89" s="86"/>
      <c r="BD89" s="86"/>
      <c r="BE89" s="96"/>
      <c r="BF89" s="69"/>
      <c r="BG89" s="114"/>
      <c r="BH89" s="63">
        <v>1</v>
      </c>
      <c r="BI89" s="68">
        <v>0</v>
      </c>
      <c r="BJ89" s="71"/>
      <c r="BK89" s="87"/>
      <c r="BL89" s="64" t="str">
        <f t="shared" ca="1" si="74"/>
        <v/>
      </c>
      <c r="BM89" s="65"/>
      <c r="BN89" s="66"/>
      <c r="BO89" s="67" t="str">
        <f t="shared" ca="1" si="75"/>
        <v/>
      </c>
      <c r="BP89" s="65"/>
      <c r="BQ89" s="66"/>
      <c r="BR89" s="67" t="str">
        <f t="shared" ca="1" si="76"/>
        <v/>
      </c>
      <c r="BS89" s="65"/>
      <c r="BT89" s="66"/>
      <c r="BU89" s="67" t="str">
        <f t="shared" ca="1" si="77"/>
        <v/>
      </c>
      <c r="BV89" s="65"/>
      <c r="BW89" s="66"/>
      <c r="BX89" s="67" t="str">
        <f t="shared" ca="1" si="78"/>
        <v/>
      </c>
      <c r="BY89" s="65"/>
      <c r="BZ89" s="66"/>
      <c r="CA89" s="67" t="str">
        <f t="shared" ca="1" si="79"/>
        <v/>
      </c>
      <c r="CB89" s="65"/>
      <c r="CC89" s="66"/>
      <c r="CD89" s="67" t="str">
        <f t="shared" ca="1" si="80"/>
        <v/>
      </c>
      <c r="CE89" s="65"/>
      <c r="CF89" s="66"/>
      <c r="CG89" s="67" t="str">
        <f t="shared" ca="1" si="81"/>
        <v/>
      </c>
      <c r="CH89" s="65"/>
      <c r="CI89" s="66"/>
      <c r="CJ89" s="67" t="str">
        <f t="shared" ca="1" si="82"/>
        <v/>
      </c>
      <c r="CK89" s="57"/>
      <c r="CL89" s="59"/>
      <c r="CM89" s="59"/>
      <c r="CN89" s="59"/>
      <c r="CO89" s="59"/>
      <c r="CP89" s="59"/>
      <c r="CQ89" s="59"/>
      <c r="CR89" s="57"/>
      <c r="CS89" s="58"/>
      <c r="CT89" s="90" t="str">
        <f t="shared" si="83"/>
        <v/>
      </c>
      <c r="CU89" s="59"/>
      <c r="CV89" s="60"/>
      <c r="CW89" s="59"/>
      <c r="CX89" s="59"/>
      <c r="CY89" s="59" t="str">
        <f t="shared" si="84"/>
        <v/>
      </c>
      <c r="CZ89" s="59"/>
      <c r="DA89" s="59"/>
      <c r="DB89" s="61"/>
      <c r="DC89" s="59"/>
      <c r="DD89" s="59"/>
      <c r="DE89" s="61"/>
      <c r="DF89" s="61"/>
      <c r="DG89" s="59"/>
      <c r="DH89" s="61"/>
      <c r="DI89" s="61"/>
      <c r="DJ89" s="59"/>
      <c r="DK89" s="59"/>
      <c r="DL89" s="62"/>
      <c r="DM89" s="56">
        <f t="shared" si="85"/>
        <v>0</v>
      </c>
      <c r="DN89" s="88" t="str">
        <f t="shared" si="86"/>
        <v/>
      </c>
      <c r="DO89" s="119" t="str">
        <f t="shared" si="87"/>
        <v/>
      </c>
      <c r="DP89" s="119" t="str">
        <f t="shared" si="88"/>
        <v/>
      </c>
      <c r="DQ89" s="122" t="str">
        <f t="shared" si="89"/>
        <v/>
      </c>
      <c r="DR89" s="122" t="str">
        <f t="shared" si="95"/>
        <v/>
      </c>
    </row>
    <row r="90" spans="1:122" x14ac:dyDescent="0.25">
      <c r="A90" s="184" t="str">
        <f t="shared" si="91"/>
        <v xml:space="preserve">  -  - </v>
      </c>
      <c r="B90" s="98"/>
      <c r="C90" s="97"/>
      <c r="D90" s="93"/>
      <c r="E90" s="71"/>
      <c r="F90" s="73"/>
      <c r="G90" s="103"/>
      <c r="H90" s="71"/>
      <c r="I90" s="105" t="str">
        <f t="shared" si="50"/>
        <v/>
      </c>
      <c r="J90" s="104"/>
      <c r="K90" s="63"/>
      <c r="L90" s="72"/>
      <c r="M90" s="74"/>
      <c r="N90" s="75"/>
      <c r="O90" s="75"/>
      <c r="P90" s="121"/>
      <c r="Q90" s="76" t="str">
        <f t="shared" si="51"/>
        <v/>
      </c>
      <c r="R90" s="77">
        <f t="shared" si="52"/>
        <v>0</v>
      </c>
      <c r="S90" s="63"/>
      <c r="T90" s="78">
        <f t="shared" si="92"/>
        <v>0</v>
      </c>
      <c r="U90" s="79">
        <f>IF(M90=0,0,IF(G90="Annulation","",IF(assurance="ALPTIS",M90*12*T90/100*#REF!,IF(assurance="APRIL",M90*12*T90/100*#REF!,IF(assurance="ASAF",M90*12*T90/100*#REF!,IF(assurance="NEOLIANE",(#REF!+M90*12*#REF!)*T90/100,IF(assurance="NEOLIANE Prev",(#REF!+M90*12*#REF!)*T90/100,IF(assurance="SWISSLIFE",M90*12*T90/100*#REF!,IF(assurance="AVIVA",M90*12*T90/100*#REF!,IF(assurance="CIPRES",M90*12*T90/100*#REF!,IF(assurance="CEGEMA",M90*12*T90/100*#REF!,IF(assurance=0,0))))))))))))</f>
        <v>0</v>
      </c>
      <c r="V90" s="91" t="str">
        <f t="shared" si="53"/>
        <v/>
      </c>
      <c r="W90" s="91" t="str">
        <f t="shared" si="54"/>
        <v/>
      </c>
      <c r="X90" s="92">
        <f t="shared" si="55"/>
        <v>0</v>
      </c>
      <c r="Y90" s="108">
        <f t="shared" si="56"/>
        <v>0</v>
      </c>
      <c r="Z90" s="106"/>
      <c r="AA90" s="105" t="str">
        <f t="shared" si="57"/>
        <v/>
      </c>
      <c r="AB90" s="63" t="s">
        <v>12</v>
      </c>
      <c r="AC90" s="72"/>
      <c r="AD90" s="101"/>
      <c r="AE90" s="80" t="str">
        <f t="shared" si="90"/>
        <v/>
      </c>
      <c r="AF90" s="72"/>
      <c r="AG90" s="70" t="str">
        <f t="shared" si="58"/>
        <v/>
      </c>
      <c r="AH90" s="81" t="str">
        <f t="shared" ca="1" si="59"/>
        <v/>
      </c>
      <c r="AI90" s="111" t="str">
        <f t="shared" ca="1" si="60"/>
        <v/>
      </c>
      <c r="AJ90" s="89" t="str">
        <f t="shared" si="61"/>
        <v/>
      </c>
      <c r="AK90" s="89" t="str">
        <f t="shared" si="62"/>
        <v/>
      </c>
      <c r="AL90" s="81" t="str">
        <f t="shared" si="63"/>
        <v/>
      </c>
      <c r="AM90" s="74">
        <f t="shared" si="64"/>
        <v>0</v>
      </c>
      <c r="AN90" s="74">
        <f t="shared" si="65"/>
        <v>0</v>
      </c>
      <c r="AO90" s="82">
        <f t="shared" si="66"/>
        <v>0</v>
      </c>
      <c r="AP90" s="74">
        <f t="shared" si="93"/>
        <v>0</v>
      </c>
      <c r="AQ90" s="82">
        <f t="shared" si="67"/>
        <v>0</v>
      </c>
      <c r="AR90" s="83">
        <f t="shared" si="68"/>
        <v>0</v>
      </c>
      <c r="AS90" s="74">
        <f t="shared" si="94"/>
        <v>0</v>
      </c>
      <c r="AT90" s="82">
        <f t="shared" si="69"/>
        <v>0</v>
      </c>
      <c r="AU90" s="83">
        <f t="shared" si="70"/>
        <v>0</v>
      </c>
      <c r="AV90" s="74">
        <f t="shared" si="71"/>
        <v>0</v>
      </c>
      <c r="AW90" s="82">
        <f t="shared" si="72"/>
        <v>0</v>
      </c>
      <c r="AX90" s="83">
        <f t="shared" si="73"/>
        <v>0</v>
      </c>
      <c r="AY90" s="63"/>
      <c r="AZ90" s="84"/>
      <c r="BA90" s="85"/>
      <c r="BB90" s="95"/>
      <c r="BC90" s="86"/>
      <c r="BD90" s="86"/>
      <c r="BE90" s="96"/>
      <c r="BF90" s="69"/>
      <c r="BG90" s="114"/>
      <c r="BH90" s="63">
        <v>1</v>
      </c>
      <c r="BI90" s="68">
        <v>0</v>
      </c>
      <c r="BJ90" s="71"/>
      <c r="BK90" s="87"/>
      <c r="BL90" s="64" t="str">
        <f t="shared" ca="1" si="74"/>
        <v/>
      </c>
      <c r="BM90" s="65"/>
      <c r="BN90" s="66"/>
      <c r="BO90" s="67" t="str">
        <f t="shared" ca="1" si="75"/>
        <v/>
      </c>
      <c r="BP90" s="65"/>
      <c r="BQ90" s="66"/>
      <c r="BR90" s="67" t="str">
        <f t="shared" ca="1" si="76"/>
        <v/>
      </c>
      <c r="BS90" s="65"/>
      <c r="BT90" s="66"/>
      <c r="BU90" s="67" t="str">
        <f t="shared" ca="1" si="77"/>
        <v/>
      </c>
      <c r="BV90" s="65"/>
      <c r="BW90" s="66"/>
      <c r="BX90" s="67" t="str">
        <f t="shared" ca="1" si="78"/>
        <v/>
      </c>
      <c r="BY90" s="65"/>
      <c r="BZ90" s="66"/>
      <c r="CA90" s="67" t="str">
        <f t="shared" ca="1" si="79"/>
        <v/>
      </c>
      <c r="CB90" s="65"/>
      <c r="CC90" s="66"/>
      <c r="CD90" s="67" t="str">
        <f t="shared" ca="1" si="80"/>
        <v/>
      </c>
      <c r="CE90" s="65"/>
      <c r="CF90" s="66"/>
      <c r="CG90" s="67" t="str">
        <f t="shared" ca="1" si="81"/>
        <v/>
      </c>
      <c r="CH90" s="65"/>
      <c r="CI90" s="66"/>
      <c r="CJ90" s="67" t="str">
        <f t="shared" ca="1" si="82"/>
        <v/>
      </c>
      <c r="CK90" s="57"/>
      <c r="CL90" s="59"/>
      <c r="CM90" s="59"/>
      <c r="CN90" s="59"/>
      <c r="CO90" s="59"/>
      <c r="CP90" s="59"/>
      <c r="CQ90" s="59"/>
      <c r="CR90" s="57"/>
      <c r="CS90" s="58"/>
      <c r="CT90" s="90" t="str">
        <f t="shared" si="83"/>
        <v/>
      </c>
      <c r="CU90" s="59"/>
      <c r="CV90" s="60"/>
      <c r="CW90" s="59"/>
      <c r="CX90" s="59"/>
      <c r="CY90" s="59" t="str">
        <f t="shared" si="84"/>
        <v/>
      </c>
      <c r="CZ90" s="59"/>
      <c r="DA90" s="59"/>
      <c r="DB90" s="61"/>
      <c r="DC90" s="59"/>
      <c r="DD90" s="59"/>
      <c r="DE90" s="61"/>
      <c r="DF90" s="61"/>
      <c r="DG90" s="59"/>
      <c r="DH90" s="61"/>
      <c r="DI90" s="61"/>
      <c r="DJ90" s="59"/>
      <c r="DK90" s="59"/>
      <c r="DL90" s="62"/>
      <c r="DM90" s="56">
        <f t="shared" si="85"/>
        <v>0</v>
      </c>
      <c r="DN90" s="88" t="str">
        <f t="shared" si="86"/>
        <v/>
      </c>
      <c r="DO90" s="119" t="str">
        <f t="shared" si="87"/>
        <v/>
      </c>
      <c r="DP90" s="119" t="str">
        <f t="shared" si="88"/>
        <v/>
      </c>
      <c r="DQ90" s="122" t="str">
        <f t="shared" si="89"/>
        <v/>
      </c>
      <c r="DR90" s="122" t="str">
        <f t="shared" si="95"/>
        <v/>
      </c>
    </row>
    <row r="91" spans="1:122" x14ac:dyDescent="0.25">
      <c r="A91" s="184" t="str">
        <f t="shared" si="91"/>
        <v xml:space="preserve">  -  - </v>
      </c>
      <c r="B91" s="98"/>
      <c r="C91" s="97"/>
      <c r="D91" s="93"/>
      <c r="E91" s="71"/>
      <c r="F91" s="73"/>
      <c r="G91" s="103"/>
      <c r="H91" s="71"/>
      <c r="I91" s="105" t="str">
        <f t="shared" si="50"/>
        <v/>
      </c>
      <c r="J91" s="104"/>
      <c r="K91" s="63"/>
      <c r="L91" s="72"/>
      <c r="M91" s="74"/>
      <c r="N91" s="75"/>
      <c r="O91" s="75"/>
      <c r="P91" s="121"/>
      <c r="Q91" s="76" t="str">
        <f t="shared" si="51"/>
        <v/>
      </c>
      <c r="R91" s="77">
        <f t="shared" si="52"/>
        <v>0</v>
      </c>
      <c r="S91" s="63"/>
      <c r="T91" s="78">
        <f t="shared" si="92"/>
        <v>0</v>
      </c>
      <c r="U91" s="79">
        <f>IF(M91=0,0,IF(G91="Annulation","",IF(assurance="ALPTIS",M91*12*T91/100*#REF!,IF(assurance="APRIL",M91*12*T91/100*#REF!,IF(assurance="ASAF",M91*12*T91/100*#REF!,IF(assurance="NEOLIANE",(#REF!+M91*12*#REF!)*T91/100,IF(assurance="NEOLIANE Prev",(#REF!+M91*12*#REF!)*T91/100,IF(assurance="SWISSLIFE",M91*12*T91/100*#REF!,IF(assurance="AVIVA",M91*12*T91/100*#REF!,IF(assurance="CIPRES",M91*12*T91/100*#REF!,IF(assurance="CEGEMA",M91*12*T91/100*#REF!,IF(assurance=0,0))))))))))))</f>
        <v>0</v>
      </c>
      <c r="V91" s="91" t="str">
        <f t="shared" si="53"/>
        <v/>
      </c>
      <c r="W91" s="91" t="str">
        <f t="shared" si="54"/>
        <v/>
      </c>
      <c r="X91" s="92">
        <f t="shared" si="55"/>
        <v>0</v>
      </c>
      <c r="Y91" s="108">
        <f t="shared" si="56"/>
        <v>0</v>
      </c>
      <c r="Z91" s="106"/>
      <c r="AA91" s="105" t="str">
        <f t="shared" si="57"/>
        <v/>
      </c>
      <c r="AB91" s="63" t="s">
        <v>12</v>
      </c>
      <c r="AC91" s="72"/>
      <c r="AD91" s="101"/>
      <c r="AE91" s="80" t="str">
        <f t="shared" si="90"/>
        <v/>
      </c>
      <c r="AF91" s="72"/>
      <c r="AG91" s="70" t="str">
        <f t="shared" si="58"/>
        <v/>
      </c>
      <c r="AH91" s="81" t="str">
        <f t="shared" ca="1" si="59"/>
        <v/>
      </c>
      <c r="AI91" s="111" t="str">
        <f t="shared" ca="1" si="60"/>
        <v/>
      </c>
      <c r="AJ91" s="89" t="str">
        <f t="shared" si="61"/>
        <v/>
      </c>
      <c r="AK91" s="89" t="str">
        <f t="shared" si="62"/>
        <v/>
      </c>
      <c r="AL91" s="81" t="str">
        <f t="shared" si="63"/>
        <v/>
      </c>
      <c r="AM91" s="74">
        <f t="shared" si="64"/>
        <v>0</v>
      </c>
      <c r="AN91" s="74">
        <f t="shared" si="65"/>
        <v>0</v>
      </c>
      <c r="AO91" s="82">
        <f t="shared" si="66"/>
        <v>0</v>
      </c>
      <c r="AP91" s="74">
        <f t="shared" si="93"/>
        <v>0</v>
      </c>
      <c r="AQ91" s="82">
        <f t="shared" si="67"/>
        <v>0</v>
      </c>
      <c r="AR91" s="83">
        <f t="shared" si="68"/>
        <v>0</v>
      </c>
      <c r="AS91" s="74">
        <f t="shared" si="94"/>
        <v>0</v>
      </c>
      <c r="AT91" s="82">
        <f t="shared" si="69"/>
        <v>0</v>
      </c>
      <c r="AU91" s="83">
        <f t="shared" si="70"/>
        <v>0</v>
      </c>
      <c r="AV91" s="74">
        <f t="shared" si="71"/>
        <v>0</v>
      </c>
      <c r="AW91" s="82">
        <f t="shared" si="72"/>
        <v>0</v>
      </c>
      <c r="AX91" s="83">
        <f t="shared" si="73"/>
        <v>0</v>
      </c>
      <c r="AY91" s="63"/>
      <c r="AZ91" s="84"/>
      <c r="BA91" s="85"/>
      <c r="BB91" s="95"/>
      <c r="BC91" s="86"/>
      <c r="BD91" s="86"/>
      <c r="BE91" s="96"/>
      <c r="BF91" s="69"/>
      <c r="BG91" s="114"/>
      <c r="BH91" s="63">
        <v>1</v>
      </c>
      <c r="BI91" s="68">
        <v>0</v>
      </c>
      <c r="BJ91" s="71"/>
      <c r="BK91" s="87"/>
      <c r="BL91" s="64" t="str">
        <f t="shared" ca="1" si="74"/>
        <v/>
      </c>
      <c r="BM91" s="65"/>
      <c r="BN91" s="66"/>
      <c r="BO91" s="67" t="str">
        <f t="shared" ca="1" si="75"/>
        <v/>
      </c>
      <c r="BP91" s="65"/>
      <c r="BQ91" s="66"/>
      <c r="BR91" s="67" t="str">
        <f t="shared" ca="1" si="76"/>
        <v/>
      </c>
      <c r="BS91" s="65"/>
      <c r="BT91" s="66"/>
      <c r="BU91" s="67" t="str">
        <f t="shared" ca="1" si="77"/>
        <v/>
      </c>
      <c r="BV91" s="65"/>
      <c r="BW91" s="66"/>
      <c r="BX91" s="67" t="str">
        <f t="shared" ca="1" si="78"/>
        <v/>
      </c>
      <c r="BY91" s="65"/>
      <c r="BZ91" s="66"/>
      <c r="CA91" s="67" t="str">
        <f t="shared" ca="1" si="79"/>
        <v/>
      </c>
      <c r="CB91" s="65"/>
      <c r="CC91" s="66"/>
      <c r="CD91" s="67" t="str">
        <f t="shared" ca="1" si="80"/>
        <v/>
      </c>
      <c r="CE91" s="65"/>
      <c r="CF91" s="66"/>
      <c r="CG91" s="67" t="str">
        <f t="shared" ca="1" si="81"/>
        <v/>
      </c>
      <c r="CH91" s="65"/>
      <c r="CI91" s="66"/>
      <c r="CJ91" s="67" t="str">
        <f t="shared" ca="1" si="82"/>
        <v/>
      </c>
      <c r="CK91" s="57"/>
      <c r="CL91" s="59"/>
      <c r="CM91" s="59"/>
      <c r="CN91" s="59"/>
      <c r="CO91" s="59"/>
      <c r="CP91" s="59"/>
      <c r="CQ91" s="59"/>
      <c r="CR91" s="57"/>
      <c r="CS91" s="58"/>
      <c r="CT91" s="90" t="str">
        <f t="shared" si="83"/>
        <v/>
      </c>
      <c r="CU91" s="59"/>
      <c r="CV91" s="60"/>
      <c r="CW91" s="59"/>
      <c r="CX91" s="59"/>
      <c r="CY91" s="59" t="str">
        <f t="shared" si="84"/>
        <v/>
      </c>
      <c r="CZ91" s="59"/>
      <c r="DA91" s="59"/>
      <c r="DB91" s="61"/>
      <c r="DC91" s="59"/>
      <c r="DD91" s="59"/>
      <c r="DE91" s="61"/>
      <c r="DF91" s="61"/>
      <c r="DG91" s="59"/>
      <c r="DH91" s="61"/>
      <c r="DI91" s="61"/>
      <c r="DJ91" s="59"/>
      <c r="DK91" s="59"/>
      <c r="DL91" s="62"/>
      <c r="DM91" s="56">
        <f t="shared" si="85"/>
        <v>0</v>
      </c>
      <c r="DN91" s="88" t="str">
        <f t="shared" si="86"/>
        <v/>
      </c>
      <c r="DO91" s="119" t="str">
        <f t="shared" si="87"/>
        <v/>
      </c>
      <c r="DP91" s="119" t="str">
        <f t="shared" si="88"/>
        <v/>
      </c>
      <c r="DQ91" s="122" t="str">
        <f t="shared" si="89"/>
        <v/>
      </c>
      <c r="DR91" s="122" t="str">
        <f t="shared" si="95"/>
        <v/>
      </c>
    </row>
    <row r="92" spans="1:122" x14ac:dyDescent="0.25">
      <c r="A92" s="184" t="str">
        <f t="shared" si="91"/>
        <v xml:space="preserve">  -  - </v>
      </c>
      <c r="B92" s="98"/>
      <c r="C92" s="97"/>
      <c r="D92" s="93"/>
      <c r="E92" s="71"/>
      <c r="F92" s="73"/>
      <c r="G92" s="103"/>
      <c r="H92" s="71"/>
      <c r="I92" s="105" t="str">
        <f t="shared" si="50"/>
        <v/>
      </c>
      <c r="J92" s="104"/>
      <c r="K92" s="63"/>
      <c r="L92" s="72"/>
      <c r="M92" s="74"/>
      <c r="N92" s="75"/>
      <c r="O92" s="75"/>
      <c r="P92" s="121"/>
      <c r="Q92" s="76" t="str">
        <f t="shared" si="51"/>
        <v/>
      </c>
      <c r="R92" s="77">
        <f t="shared" si="52"/>
        <v>0</v>
      </c>
      <c r="S92" s="63"/>
      <c r="T92" s="78">
        <f t="shared" si="92"/>
        <v>0</v>
      </c>
      <c r="U92" s="79">
        <f>IF(M92=0,0,IF(G92="Annulation","",IF(assurance="ALPTIS",M92*12*T92/100*#REF!,IF(assurance="APRIL",M92*12*T92/100*#REF!,IF(assurance="ASAF",M92*12*T92/100*#REF!,IF(assurance="NEOLIANE",(#REF!+M92*12*#REF!)*T92/100,IF(assurance="NEOLIANE Prev",(#REF!+M92*12*#REF!)*T92/100,IF(assurance="SWISSLIFE",M92*12*T92/100*#REF!,IF(assurance="AVIVA",M92*12*T92/100*#REF!,IF(assurance="CIPRES",M92*12*T92/100*#REF!,IF(assurance="CEGEMA",M92*12*T92/100*#REF!,IF(assurance=0,0))))))))))))</f>
        <v>0</v>
      </c>
      <c r="V92" s="91" t="str">
        <f t="shared" si="53"/>
        <v/>
      </c>
      <c r="W92" s="91" t="str">
        <f t="shared" si="54"/>
        <v/>
      </c>
      <c r="X92" s="92">
        <f t="shared" si="55"/>
        <v>0</v>
      </c>
      <c r="Y92" s="108">
        <f t="shared" si="56"/>
        <v>0</v>
      </c>
      <c r="Z92" s="106"/>
      <c r="AA92" s="105" t="str">
        <f t="shared" si="57"/>
        <v/>
      </c>
      <c r="AB92" s="63" t="s">
        <v>12</v>
      </c>
      <c r="AC92" s="72"/>
      <c r="AD92" s="101"/>
      <c r="AE92" s="80" t="str">
        <f t="shared" si="90"/>
        <v/>
      </c>
      <c r="AF92" s="72"/>
      <c r="AG92" s="70" t="str">
        <f t="shared" si="58"/>
        <v/>
      </c>
      <c r="AH92" s="81" t="str">
        <f t="shared" ca="1" si="59"/>
        <v/>
      </c>
      <c r="AI92" s="111" t="str">
        <f t="shared" ca="1" si="60"/>
        <v/>
      </c>
      <c r="AJ92" s="89" t="str">
        <f t="shared" si="61"/>
        <v/>
      </c>
      <c r="AK92" s="89" t="str">
        <f t="shared" si="62"/>
        <v/>
      </c>
      <c r="AL92" s="81" t="str">
        <f t="shared" si="63"/>
        <v/>
      </c>
      <c r="AM92" s="74">
        <f t="shared" si="64"/>
        <v>0</v>
      </c>
      <c r="AN92" s="74">
        <f t="shared" si="65"/>
        <v>0</v>
      </c>
      <c r="AO92" s="82">
        <f t="shared" si="66"/>
        <v>0</v>
      </c>
      <c r="AP92" s="74">
        <f t="shared" si="93"/>
        <v>0</v>
      </c>
      <c r="AQ92" s="82">
        <f t="shared" si="67"/>
        <v>0</v>
      </c>
      <c r="AR92" s="83">
        <f t="shared" si="68"/>
        <v>0</v>
      </c>
      <c r="AS92" s="74">
        <f t="shared" si="94"/>
        <v>0</v>
      </c>
      <c r="AT92" s="82">
        <f t="shared" si="69"/>
        <v>0</v>
      </c>
      <c r="AU92" s="83">
        <f t="shared" si="70"/>
        <v>0</v>
      </c>
      <c r="AV92" s="74">
        <f t="shared" si="71"/>
        <v>0</v>
      </c>
      <c r="AW92" s="82">
        <f t="shared" si="72"/>
        <v>0</v>
      </c>
      <c r="AX92" s="83">
        <f t="shared" si="73"/>
        <v>0</v>
      </c>
      <c r="AY92" s="63"/>
      <c r="AZ92" s="84"/>
      <c r="BA92" s="85"/>
      <c r="BB92" s="95"/>
      <c r="BC92" s="86"/>
      <c r="BD92" s="86"/>
      <c r="BE92" s="96"/>
      <c r="BF92" s="69"/>
      <c r="BG92" s="114"/>
      <c r="BH92" s="63">
        <v>1</v>
      </c>
      <c r="BI92" s="68">
        <v>0</v>
      </c>
      <c r="BJ92" s="71"/>
      <c r="BK92" s="87"/>
      <c r="BL92" s="64" t="str">
        <f t="shared" ca="1" si="74"/>
        <v/>
      </c>
      <c r="BM92" s="65"/>
      <c r="BN92" s="66"/>
      <c r="BO92" s="67" t="str">
        <f t="shared" ca="1" si="75"/>
        <v/>
      </c>
      <c r="BP92" s="65"/>
      <c r="BQ92" s="66"/>
      <c r="BR92" s="67" t="str">
        <f t="shared" ca="1" si="76"/>
        <v/>
      </c>
      <c r="BS92" s="65"/>
      <c r="BT92" s="66"/>
      <c r="BU92" s="67" t="str">
        <f t="shared" ca="1" si="77"/>
        <v/>
      </c>
      <c r="BV92" s="65"/>
      <c r="BW92" s="66"/>
      <c r="BX92" s="67" t="str">
        <f t="shared" ca="1" si="78"/>
        <v/>
      </c>
      <c r="BY92" s="65"/>
      <c r="BZ92" s="66"/>
      <c r="CA92" s="67" t="str">
        <f t="shared" ca="1" si="79"/>
        <v/>
      </c>
      <c r="CB92" s="65"/>
      <c r="CC92" s="66"/>
      <c r="CD92" s="67" t="str">
        <f t="shared" ca="1" si="80"/>
        <v/>
      </c>
      <c r="CE92" s="65"/>
      <c r="CF92" s="66"/>
      <c r="CG92" s="67" t="str">
        <f t="shared" ca="1" si="81"/>
        <v/>
      </c>
      <c r="CH92" s="65"/>
      <c r="CI92" s="66"/>
      <c r="CJ92" s="67" t="str">
        <f t="shared" ca="1" si="82"/>
        <v/>
      </c>
      <c r="CK92" s="57"/>
      <c r="CL92" s="59"/>
      <c r="CM92" s="59"/>
      <c r="CN92" s="59"/>
      <c r="CO92" s="59"/>
      <c r="CP92" s="59"/>
      <c r="CQ92" s="59"/>
      <c r="CR92" s="57"/>
      <c r="CS92" s="58"/>
      <c r="CT92" s="90" t="str">
        <f t="shared" si="83"/>
        <v/>
      </c>
      <c r="CU92" s="59"/>
      <c r="CV92" s="60"/>
      <c r="CW92" s="59"/>
      <c r="CX92" s="59"/>
      <c r="CY92" s="59" t="str">
        <f t="shared" si="84"/>
        <v/>
      </c>
      <c r="CZ92" s="59"/>
      <c r="DA92" s="59"/>
      <c r="DB92" s="61"/>
      <c r="DC92" s="59"/>
      <c r="DD92" s="59"/>
      <c r="DE92" s="61"/>
      <c r="DF92" s="61"/>
      <c r="DG92" s="59"/>
      <c r="DH92" s="61"/>
      <c r="DI92" s="61"/>
      <c r="DJ92" s="59"/>
      <c r="DK92" s="59"/>
      <c r="DL92" s="62"/>
      <c r="DM92" s="56">
        <f t="shared" si="85"/>
        <v>0</v>
      </c>
      <c r="DN92" s="88" t="str">
        <f t="shared" si="86"/>
        <v/>
      </c>
      <c r="DO92" s="119" t="str">
        <f t="shared" si="87"/>
        <v/>
      </c>
      <c r="DP92" s="119" t="str">
        <f t="shared" si="88"/>
        <v/>
      </c>
      <c r="DQ92" s="122" t="str">
        <f t="shared" si="89"/>
        <v/>
      </c>
      <c r="DR92" s="122" t="str">
        <f t="shared" si="95"/>
        <v/>
      </c>
    </row>
    <row r="93" spans="1:122" x14ac:dyDescent="0.25">
      <c r="A93" s="184" t="str">
        <f t="shared" si="91"/>
        <v xml:space="preserve">  -  - </v>
      </c>
      <c r="B93" s="98"/>
      <c r="C93" s="97"/>
      <c r="D93" s="93"/>
      <c r="E93" s="71"/>
      <c r="F93" s="73"/>
      <c r="G93" s="103"/>
      <c r="H93" s="71"/>
      <c r="I93" s="105" t="str">
        <f t="shared" si="50"/>
        <v/>
      </c>
      <c r="J93" s="104"/>
      <c r="K93" s="63"/>
      <c r="L93" s="72"/>
      <c r="M93" s="74"/>
      <c r="N93" s="75"/>
      <c r="O93" s="75"/>
      <c r="P93" s="121"/>
      <c r="Q93" s="76" t="str">
        <f t="shared" si="51"/>
        <v/>
      </c>
      <c r="R93" s="77">
        <f t="shared" si="52"/>
        <v>0</v>
      </c>
      <c r="S93" s="63"/>
      <c r="T93" s="78">
        <f t="shared" si="92"/>
        <v>0</v>
      </c>
      <c r="U93" s="79">
        <f>IF(M93=0,0,IF(G93="Annulation","",IF(assurance="ALPTIS",M93*12*T93/100*#REF!,IF(assurance="APRIL",M93*12*T93/100*#REF!,IF(assurance="ASAF",M93*12*T93/100*#REF!,IF(assurance="NEOLIANE",(#REF!+M93*12*#REF!)*T93/100,IF(assurance="NEOLIANE Prev",(#REF!+M93*12*#REF!)*T93/100,IF(assurance="SWISSLIFE",M93*12*T93/100*#REF!,IF(assurance="AVIVA",M93*12*T93/100*#REF!,IF(assurance="CIPRES",M93*12*T93/100*#REF!,IF(assurance="CEGEMA",M93*12*T93/100*#REF!,IF(assurance=0,0))))))))))))</f>
        <v>0</v>
      </c>
      <c r="V93" s="91" t="str">
        <f t="shared" si="53"/>
        <v/>
      </c>
      <c r="W93" s="91" t="str">
        <f t="shared" si="54"/>
        <v/>
      </c>
      <c r="X93" s="92">
        <f t="shared" si="55"/>
        <v>0</v>
      </c>
      <c r="Y93" s="108">
        <f t="shared" si="56"/>
        <v>0</v>
      </c>
      <c r="Z93" s="106"/>
      <c r="AA93" s="105" t="str">
        <f t="shared" si="57"/>
        <v/>
      </c>
      <c r="AB93" s="63" t="s">
        <v>12</v>
      </c>
      <c r="AC93" s="72"/>
      <c r="AD93" s="101"/>
      <c r="AE93" s="80" t="str">
        <f t="shared" si="90"/>
        <v/>
      </c>
      <c r="AF93" s="72"/>
      <c r="AG93" s="70" t="str">
        <f t="shared" si="58"/>
        <v/>
      </c>
      <c r="AH93" s="81" t="str">
        <f t="shared" ca="1" si="59"/>
        <v/>
      </c>
      <c r="AI93" s="111" t="str">
        <f t="shared" ca="1" si="60"/>
        <v/>
      </c>
      <c r="AJ93" s="89" t="str">
        <f t="shared" si="61"/>
        <v/>
      </c>
      <c r="AK93" s="89" t="str">
        <f t="shared" si="62"/>
        <v/>
      </c>
      <c r="AL93" s="81" t="str">
        <f t="shared" si="63"/>
        <v/>
      </c>
      <c r="AM93" s="74">
        <f t="shared" si="64"/>
        <v>0</v>
      </c>
      <c r="AN93" s="74">
        <f t="shared" si="65"/>
        <v>0</v>
      </c>
      <c r="AO93" s="82">
        <f t="shared" si="66"/>
        <v>0</v>
      </c>
      <c r="AP93" s="74">
        <f t="shared" si="93"/>
        <v>0</v>
      </c>
      <c r="AQ93" s="82">
        <f t="shared" si="67"/>
        <v>0</v>
      </c>
      <c r="AR93" s="83">
        <f t="shared" si="68"/>
        <v>0</v>
      </c>
      <c r="AS93" s="74">
        <f t="shared" si="94"/>
        <v>0</v>
      </c>
      <c r="AT93" s="82">
        <f t="shared" si="69"/>
        <v>0</v>
      </c>
      <c r="AU93" s="83">
        <f t="shared" si="70"/>
        <v>0</v>
      </c>
      <c r="AV93" s="74">
        <f t="shared" si="71"/>
        <v>0</v>
      </c>
      <c r="AW93" s="82">
        <f t="shared" si="72"/>
        <v>0</v>
      </c>
      <c r="AX93" s="83">
        <f t="shared" si="73"/>
        <v>0</v>
      </c>
      <c r="AY93" s="63"/>
      <c r="AZ93" s="84"/>
      <c r="BA93" s="85"/>
      <c r="BB93" s="95"/>
      <c r="BC93" s="86"/>
      <c r="BD93" s="86"/>
      <c r="BE93" s="96"/>
      <c r="BF93" s="69"/>
      <c r="BG93" s="114"/>
      <c r="BH93" s="63">
        <v>1</v>
      </c>
      <c r="BI93" s="68">
        <v>0</v>
      </c>
      <c r="BJ93" s="71"/>
      <c r="BK93" s="87"/>
      <c r="BL93" s="64" t="str">
        <f t="shared" ca="1" si="74"/>
        <v/>
      </c>
      <c r="BM93" s="65"/>
      <c r="BN93" s="66"/>
      <c r="BO93" s="67" t="str">
        <f t="shared" ca="1" si="75"/>
        <v/>
      </c>
      <c r="BP93" s="65"/>
      <c r="BQ93" s="66"/>
      <c r="BR93" s="67" t="str">
        <f t="shared" ca="1" si="76"/>
        <v/>
      </c>
      <c r="BS93" s="65"/>
      <c r="BT93" s="66"/>
      <c r="BU93" s="67" t="str">
        <f t="shared" ca="1" si="77"/>
        <v/>
      </c>
      <c r="BV93" s="65"/>
      <c r="BW93" s="66"/>
      <c r="BX93" s="67" t="str">
        <f t="shared" ca="1" si="78"/>
        <v/>
      </c>
      <c r="BY93" s="65"/>
      <c r="BZ93" s="66"/>
      <c r="CA93" s="67" t="str">
        <f t="shared" ca="1" si="79"/>
        <v/>
      </c>
      <c r="CB93" s="65"/>
      <c r="CC93" s="66"/>
      <c r="CD93" s="67" t="str">
        <f t="shared" ca="1" si="80"/>
        <v/>
      </c>
      <c r="CE93" s="65"/>
      <c r="CF93" s="66"/>
      <c r="CG93" s="67" t="str">
        <f t="shared" ca="1" si="81"/>
        <v/>
      </c>
      <c r="CH93" s="65"/>
      <c r="CI93" s="66"/>
      <c r="CJ93" s="67" t="str">
        <f t="shared" ca="1" si="82"/>
        <v/>
      </c>
      <c r="CK93" s="57"/>
      <c r="CL93" s="59"/>
      <c r="CM93" s="59"/>
      <c r="CN93" s="59"/>
      <c r="CO93" s="59"/>
      <c r="CP93" s="59"/>
      <c r="CQ93" s="59"/>
      <c r="CR93" s="57"/>
      <c r="CS93" s="58"/>
      <c r="CT93" s="90" t="str">
        <f t="shared" si="83"/>
        <v/>
      </c>
      <c r="CU93" s="59"/>
      <c r="CV93" s="60"/>
      <c r="CW93" s="59"/>
      <c r="CX93" s="59"/>
      <c r="CY93" s="59" t="str">
        <f t="shared" si="84"/>
        <v/>
      </c>
      <c r="CZ93" s="59"/>
      <c r="DA93" s="59"/>
      <c r="DB93" s="61"/>
      <c r="DC93" s="59"/>
      <c r="DD93" s="59"/>
      <c r="DE93" s="61"/>
      <c r="DF93" s="61"/>
      <c r="DG93" s="59"/>
      <c r="DH93" s="61"/>
      <c r="DI93" s="61"/>
      <c r="DJ93" s="59"/>
      <c r="DK93" s="59"/>
      <c r="DL93" s="62"/>
      <c r="DM93" s="56">
        <f t="shared" si="85"/>
        <v>0</v>
      </c>
      <c r="DN93" s="88" t="str">
        <f t="shared" si="86"/>
        <v/>
      </c>
      <c r="DO93" s="119" t="str">
        <f t="shared" si="87"/>
        <v/>
      </c>
      <c r="DP93" s="119" t="str">
        <f t="shared" si="88"/>
        <v/>
      </c>
      <c r="DQ93" s="122" t="str">
        <f t="shared" si="89"/>
        <v/>
      </c>
      <c r="DR93" s="122" t="str">
        <f t="shared" si="95"/>
        <v/>
      </c>
    </row>
    <row r="94" spans="1:122" x14ac:dyDescent="0.25">
      <c r="A94" s="184" t="str">
        <f t="shared" si="91"/>
        <v xml:space="preserve">  -  - </v>
      </c>
      <c r="B94" s="98"/>
      <c r="C94" s="97"/>
      <c r="D94" s="93"/>
      <c r="E94" s="71"/>
      <c r="F94" s="73"/>
      <c r="G94" s="103"/>
      <c r="H94" s="71"/>
      <c r="I94" s="105" t="str">
        <f t="shared" si="50"/>
        <v/>
      </c>
      <c r="J94" s="104"/>
      <c r="K94" s="63"/>
      <c r="L94" s="72"/>
      <c r="M94" s="74"/>
      <c r="N94" s="75"/>
      <c r="O94" s="75"/>
      <c r="P94" s="121"/>
      <c r="Q94" s="76" t="str">
        <f t="shared" si="51"/>
        <v/>
      </c>
      <c r="R94" s="77">
        <f t="shared" si="52"/>
        <v>0</v>
      </c>
      <c r="S94" s="63"/>
      <c r="T94" s="78">
        <f t="shared" si="92"/>
        <v>0</v>
      </c>
      <c r="U94" s="79">
        <f>IF(M94=0,0,IF(G94="Annulation","",IF(assurance="ALPTIS",M94*12*T94/100*#REF!,IF(assurance="APRIL",M94*12*T94/100*#REF!,IF(assurance="ASAF",M94*12*T94/100*#REF!,IF(assurance="NEOLIANE",(#REF!+M94*12*#REF!)*T94/100,IF(assurance="NEOLIANE Prev",(#REF!+M94*12*#REF!)*T94/100,IF(assurance="SWISSLIFE",M94*12*T94/100*#REF!,IF(assurance="AVIVA",M94*12*T94/100*#REF!,IF(assurance="CIPRES",M94*12*T94/100*#REF!,IF(assurance="CEGEMA",M94*12*T94/100*#REF!,IF(assurance=0,0))))))))))))</f>
        <v>0</v>
      </c>
      <c r="V94" s="91" t="str">
        <f t="shared" si="53"/>
        <v/>
      </c>
      <c r="W94" s="91" t="str">
        <f t="shared" si="54"/>
        <v/>
      </c>
      <c r="X94" s="92">
        <f t="shared" si="55"/>
        <v>0</v>
      </c>
      <c r="Y94" s="108">
        <f t="shared" si="56"/>
        <v>0</v>
      </c>
      <c r="Z94" s="106"/>
      <c r="AA94" s="105" t="str">
        <f t="shared" si="57"/>
        <v/>
      </c>
      <c r="AB94" s="63" t="s">
        <v>12</v>
      </c>
      <c r="AC94" s="72"/>
      <c r="AD94" s="101"/>
      <c r="AE94" s="80" t="str">
        <f t="shared" si="90"/>
        <v/>
      </c>
      <c r="AF94" s="72"/>
      <c r="AG94" s="70" t="str">
        <f t="shared" si="58"/>
        <v/>
      </c>
      <c r="AH94" s="81" t="str">
        <f t="shared" ca="1" si="59"/>
        <v/>
      </c>
      <c r="AI94" s="111" t="str">
        <f t="shared" ca="1" si="60"/>
        <v/>
      </c>
      <c r="AJ94" s="89" t="str">
        <f t="shared" si="61"/>
        <v/>
      </c>
      <c r="AK94" s="89" t="str">
        <f t="shared" si="62"/>
        <v/>
      </c>
      <c r="AL94" s="81" t="str">
        <f t="shared" si="63"/>
        <v/>
      </c>
      <c r="AM94" s="74">
        <f t="shared" si="64"/>
        <v>0</v>
      </c>
      <c r="AN94" s="74">
        <f t="shared" si="65"/>
        <v>0</v>
      </c>
      <c r="AO94" s="82">
        <f t="shared" si="66"/>
        <v>0</v>
      </c>
      <c r="AP94" s="74">
        <f t="shared" si="93"/>
        <v>0</v>
      </c>
      <c r="AQ94" s="82">
        <f t="shared" si="67"/>
        <v>0</v>
      </c>
      <c r="AR94" s="83">
        <f t="shared" si="68"/>
        <v>0</v>
      </c>
      <c r="AS94" s="74">
        <f t="shared" si="94"/>
        <v>0</v>
      </c>
      <c r="AT94" s="82">
        <f t="shared" si="69"/>
        <v>0</v>
      </c>
      <c r="AU94" s="83">
        <f t="shared" si="70"/>
        <v>0</v>
      </c>
      <c r="AV94" s="74">
        <f t="shared" si="71"/>
        <v>0</v>
      </c>
      <c r="AW94" s="82">
        <f t="shared" si="72"/>
        <v>0</v>
      </c>
      <c r="AX94" s="83">
        <f t="shared" si="73"/>
        <v>0</v>
      </c>
      <c r="AY94" s="63"/>
      <c r="AZ94" s="84"/>
      <c r="BA94" s="85"/>
      <c r="BB94" s="95"/>
      <c r="BC94" s="86"/>
      <c r="BD94" s="86"/>
      <c r="BE94" s="96"/>
      <c r="BF94" s="69"/>
      <c r="BG94" s="114"/>
      <c r="BH94" s="63">
        <v>1</v>
      </c>
      <c r="BI94" s="68">
        <v>0</v>
      </c>
      <c r="BJ94" s="71"/>
      <c r="BK94" s="87"/>
      <c r="BL94" s="64" t="str">
        <f t="shared" ca="1" si="74"/>
        <v/>
      </c>
      <c r="BM94" s="65"/>
      <c r="BN94" s="66"/>
      <c r="BO94" s="67" t="str">
        <f t="shared" ca="1" si="75"/>
        <v/>
      </c>
      <c r="BP94" s="65"/>
      <c r="BQ94" s="66"/>
      <c r="BR94" s="67" t="str">
        <f t="shared" ca="1" si="76"/>
        <v/>
      </c>
      <c r="BS94" s="65"/>
      <c r="BT94" s="66"/>
      <c r="BU94" s="67" t="str">
        <f t="shared" ca="1" si="77"/>
        <v/>
      </c>
      <c r="BV94" s="65"/>
      <c r="BW94" s="66"/>
      <c r="BX94" s="67" t="str">
        <f t="shared" ca="1" si="78"/>
        <v/>
      </c>
      <c r="BY94" s="65"/>
      <c r="BZ94" s="66"/>
      <c r="CA94" s="67" t="str">
        <f t="shared" ca="1" si="79"/>
        <v/>
      </c>
      <c r="CB94" s="65"/>
      <c r="CC94" s="66"/>
      <c r="CD94" s="67" t="str">
        <f t="shared" ca="1" si="80"/>
        <v/>
      </c>
      <c r="CE94" s="65"/>
      <c r="CF94" s="66"/>
      <c r="CG94" s="67" t="str">
        <f t="shared" ca="1" si="81"/>
        <v/>
      </c>
      <c r="CH94" s="65"/>
      <c r="CI94" s="66"/>
      <c r="CJ94" s="67" t="str">
        <f t="shared" ca="1" si="82"/>
        <v/>
      </c>
      <c r="CK94" s="57"/>
      <c r="CL94" s="59"/>
      <c r="CM94" s="59"/>
      <c r="CN94" s="59"/>
      <c r="CO94" s="59"/>
      <c r="CP94" s="59"/>
      <c r="CQ94" s="59"/>
      <c r="CR94" s="57"/>
      <c r="CS94" s="58"/>
      <c r="CT94" s="90" t="str">
        <f t="shared" si="83"/>
        <v/>
      </c>
      <c r="CU94" s="59"/>
      <c r="CV94" s="60"/>
      <c r="CW94" s="59"/>
      <c r="CX94" s="59"/>
      <c r="CY94" s="59" t="str">
        <f t="shared" si="84"/>
        <v/>
      </c>
      <c r="CZ94" s="59"/>
      <c r="DA94" s="59"/>
      <c r="DB94" s="61"/>
      <c r="DC94" s="59"/>
      <c r="DD94" s="59"/>
      <c r="DE94" s="61"/>
      <c r="DF94" s="61"/>
      <c r="DG94" s="59"/>
      <c r="DH94" s="61"/>
      <c r="DI94" s="61"/>
      <c r="DJ94" s="59"/>
      <c r="DK94" s="59"/>
      <c r="DL94" s="62"/>
      <c r="DM94" s="56">
        <f t="shared" si="85"/>
        <v>0</v>
      </c>
      <c r="DN94" s="88" t="str">
        <f t="shared" si="86"/>
        <v/>
      </c>
      <c r="DO94" s="119" t="str">
        <f t="shared" si="87"/>
        <v/>
      </c>
      <c r="DP94" s="119" t="str">
        <f t="shared" si="88"/>
        <v/>
      </c>
      <c r="DQ94" s="122" t="str">
        <f t="shared" si="89"/>
        <v/>
      </c>
      <c r="DR94" s="122" t="str">
        <f t="shared" si="95"/>
        <v/>
      </c>
    </row>
    <row r="95" spans="1:122" x14ac:dyDescent="0.25">
      <c r="A95" s="184" t="str">
        <f t="shared" si="91"/>
        <v xml:space="preserve">  -  - </v>
      </c>
      <c r="B95" s="98"/>
      <c r="C95" s="97"/>
      <c r="D95" s="93"/>
      <c r="E95" s="71"/>
      <c r="F95" s="73"/>
      <c r="G95" s="103"/>
      <c r="H95" s="71"/>
      <c r="I95" s="105" t="str">
        <f t="shared" si="50"/>
        <v/>
      </c>
      <c r="J95" s="104"/>
      <c r="K95" s="63"/>
      <c r="L95" s="72"/>
      <c r="M95" s="74"/>
      <c r="N95" s="75"/>
      <c r="O95" s="75"/>
      <c r="P95" s="121"/>
      <c r="Q95" s="76" t="str">
        <f t="shared" si="51"/>
        <v/>
      </c>
      <c r="R95" s="77">
        <f t="shared" si="52"/>
        <v>0</v>
      </c>
      <c r="S95" s="63"/>
      <c r="T95" s="78">
        <f t="shared" si="92"/>
        <v>0</v>
      </c>
      <c r="U95" s="79">
        <f>IF(M95=0,0,IF(G95="Annulation","",IF(assurance="ALPTIS",M95*12*T95/100*#REF!,IF(assurance="APRIL",M95*12*T95/100*#REF!,IF(assurance="ASAF",M95*12*T95/100*#REF!,IF(assurance="NEOLIANE",(#REF!+M95*12*#REF!)*T95/100,IF(assurance="NEOLIANE Prev",(#REF!+M95*12*#REF!)*T95/100,IF(assurance="SWISSLIFE",M95*12*T95/100*#REF!,IF(assurance="AVIVA",M95*12*T95/100*#REF!,IF(assurance="CIPRES",M95*12*T95/100*#REF!,IF(assurance="CEGEMA",M95*12*T95/100*#REF!,IF(assurance=0,0))))))))))))</f>
        <v>0</v>
      </c>
      <c r="V95" s="91" t="str">
        <f t="shared" si="53"/>
        <v/>
      </c>
      <c r="W95" s="91" t="str">
        <f t="shared" si="54"/>
        <v/>
      </c>
      <c r="X95" s="92">
        <f t="shared" si="55"/>
        <v>0</v>
      </c>
      <c r="Y95" s="108">
        <f t="shared" si="56"/>
        <v>0</v>
      </c>
      <c r="Z95" s="106"/>
      <c r="AA95" s="105" t="str">
        <f t="shared" si="57"/>
        <v/>
      </c>
      <c r="AB95" s="63" t="s">
        <v>12</v>
      </c>
      <c r="AC95" s="72"/>
      <c r="AD95" s="101"/>
      <c r="AE95" s="80" t="str">
        <f t="shared" si="90"/>
        <v/>
      </c>
      <c r="AF95" s="72"/>
      <c r="AG95" s="70" t="str">
        <f t="shared" si="58"/>
        <v/>
      </c>
      <c r="AH95" s="81" t="str">
        <f t="shared" ca="1" si="59"/>
        <v/>
      </c>
      <c r="AI95" s="111" t="str">
        <f t="shared" ca="1" si="60"/>
        <v/>
      </c>
      <c r="AJ95" s="89" t="str">
        <f t="shared" si="61"/>
        <v/>
      </c>
      <c r="AK95" s="89" t="str">
        <f t="shared" si="62"/>
        <v/>
      </c>
      <c r="AL95" s="81" t="str">
        <f t="shared" si="63"/>
        <v/>
      </c>
      <c r="AM95" s="74">
        <f t="shared" si="64"/>
        <v>0</v>
      </c>
      <c r="AN95" s="74">
        <f t="shared" si="65"/>
        <v>0</v>
      </c>
      <c r="AO95" s="82">
        <f t="shared" si="66"/>
        <v>0</v>
      </c>
      <c r="AP95" s="74">
        <f t="shared" si="93"/>
        <v>0</v>
      </c>
      <c r="AQ95" s="82">
        <f t="shared" si="67"/>
        <v>0</v>
      </c>
      <c r="AR95" s="83">
        <f t="shared" si="68"/>
        <v>0</v>
      </c>
      <c r="AS95" s="74">
        <f t="shared" si="94"/>
        <v>0</v>
      </c>
      <c r="AT95" s="82">
        <f t="shared" si="69"/>
        <v>0</v>
      </c>
      <c r="AU95" s="83">
        <f t="shared" si="70"/>
        <v>0</v>
      </c>
      <c r="AV95" s="74">
        <f t="shared" si="71"/>
        <v>0</v>
      </c>
      <c r="AW95" s="82">
        <f t="shared" si="72"/>
        <v>0</v>
      </c>
      <c r="AX95" s="83">
        <f t="shared" si="73"/>
        <v>0</v>
      </c>
      <c r="AY95" s="63"/>
      <c r="AZ95" s="84"/>
      <c r="BA95" s="85"/>
      <c r="BB95" s="95"/>
      <c r="BC95" s="86"/>
      <c r="BD95" s="86"/>
      <c r="BE95" s="96"/>
      <c r="BF95" s="69"/>
      <c r="BG95" s="114"/>
      <c r="BH95" s="63">
        <v>1</v>
      </c>
      <c r="BI95" s="68">
        <v>0</v>
      </c>
      <c r="BJ95" s="71"/>
      <c r="BK95" s="87"/>
      <c r="BL95" s="64" t="str">
        <f t="shared" ca="1" si="74"/>
        <v/>
      </c>
      <c r="BM95" s="65"/>
      <c r="BN95" s="66"/>
      <c r="BO95" s="67" t="str">
        <f t="shared" ca="1" si="75"/>
        <v/>
      </c>
      <c r="BP95" s="65"/>
      <c r="BQ95" s="66"/>
      <c r="BR95" s="67" t="str">
        <f t="shared" ca="1" si="76"/>
        <v/>
      </c>
      <c r="BS95" s="65"/>
      <c r="BT95" s="66"/>
      <c r="BU95" s="67" t="str">
        <f t="shared" ca="1" si="77"/>
        <v/>
      </c>
      <c r="BV95" s="65"/>
      <c r="BW95" s="66"/>
      <c r="BX95" s="67" t="str">
        <f t="shared" ca="1" si="78"/>
        <v/>
      </c>
      <c r="BY95" s="65"/>
      <c r="BZ95" s="66"/>
      <c r="CA95" s="67" t="str">
        <f t="shared" ca="1" si="79"/>
        <v/>
      </c>
      <c r="CB95" s="65"/>
      <c r="CC95" s="66"/>
      <c r="CD95" s="67" t="str">
        <f t="shared" ca="1" si="80"/>
        <v/>
      </c>
      <c r="CE95" s="65"/>
      <c r="CF95" s="66"/>
      <c r="CG95" s="67" t="str">
        <f t="shared" ca="1" si="81"/>
        <v/>
      </c>
      <c r="CH95" s="65"/>
      <c r="CI95" s="66"/>
      <c r="CJ95" s="67" t="str">
        <f t="shared" ca="1" si="82"/>
        <v/>
      </c>
      <c r="CK95" s="57"/>
      <c r="CL95" s="59"/>
      <c r="CM95" s="59"/>
      <c r="CN95" s="59"/>
      <c r="CO95" s="59"/>
      <c r="CP95" s="59"/>
      <c r="CQ95" s="59"/>
      <c r="CR95" s="57"/>
      <c r="CS95" s="58"/>
      <c r="CT95" s="90" t="str">
        <f t="shared" si="83"/>
        <v/>
      </c>
      <c r="CU95" s="59"/>
      <c r="CV95" s="60"/>
      <c r="CW95" s="59"/>
      <c r="CX95" s="59"/>
      <c r="CY95" s="59" t="str">
        <f t="shared" si="84"/>
        <v/>
      </c>
      <c r="CZ95" s="59"/>
      <c r="DA95" s="59"/>
      <c r="DB95" s="61"/>
      <c r="DC95" s="59"/>
      <c r="DD95" s="59"/>
      <c r="DE95" s="61"/>
      <c r="DF95" s="61"/>
      <c r="DG95" s="59"/>
      <c r="DH95" s="61"/>
      <c r="DI95" s="61"/>
      <c r="DJ95" s="59"/>
      <c r="DK95" s="59"/>
      <c r="DL95" s="62"/>
      <c r="DM95" s="56">
        <f t="shared" si="85"/>
        <v>0</v>
      </c>
      <c r="DN95" s="88" t="str">
        <f t="shared" si="86"/>
        <v/>
      </c>
      <c r="DO95" s="119" t="str">
        <f t="shared" si="87"/>
        <v/>
      </c>
      <c r="DP95" s="119" t="str">
        <f t="shared" si="88"/>
        <v/>
      </c>
      <c r="DQ95" s="122" t="str">
        <f t="shared" si="89"/>
        <v/>
      </c>
      <c r="DR95" s="122" t="str">
        <f t="shared" si="95"/>
        <v/>
      </c>
    </row>
    <row r="96" spans="1:122" x14ac:dyDescent="0.25">
      <c r="A96" s="184" t="str">
        <f t="shared" si="91"/>
        <v xml:space="preserve">  -  - </v>
      </c>
      <c r="B96" s="98"/>
      <c r="C96" s="97"/>
      <c r="D96" s="93"/>
      <c r="E96" s="71"/>
      <c r="F96" s="73"/>
      <c r="G96" s="103"/>
      <c r="H96" s="71"/>
      <c r="I96" s="105" t="str">
        <f t="shared" si="50"/>
        <v/>
      </c>
      <c r="J96" s="104"/>
      <c r="K96" s="63"/>
      <c r="L96" s="72"/>
      <c r="M96" s="74"/>
      <c r="N96" s="75"/>
      <c r="O96" s="75"/>
      <c r="P96" s="121"/>
      <c r="Q96" s="76" t="str">
        <f t="shared" si="51"/>
        <v/>
      </c>
      <c r="R96" s="77">
        <f t="shared" si="52"/>
        <v>0</v>
      </c>
      <c r="S96" s="63"/>
      <c r="T96" s="78">
        <f t="shared" si="92"/>
        <v>0</v>
      </c>
      <c r="U96" s="79">
        <f>IF(M96=0,0,IF(G96="Annulation","",IF(assurance="ALPTIS",M96*12*T96/100*#REF!,IF(assurance="APRIL",M96*12*T96/100*#REF!,IF(assurance="ASAF",M96*12*T96/100*#REF!,IF(assurance="NEOLIANE",(#REF!+M96*12*#REF!)*T96/100,IF(assurance="NEOLIANE Prev",(#REF!+M96*12*#REF!)*T96/100,IF(assurance="SWISSLIFE",M96*12*T96/100*#REF!,IF(assurance="AVIVA",M96*12*T96/100*#REF!,IF(assurance="CIPRES",M96*12*T96/100*#REF!,IF(assurance="CEGEMA",M96*12*T96/100*#REF!,IF(assurance=0,0))))))))))))</f>
        <v>0</v>
      </c>
      <c r="V96" s="91" t="str">
        <f t="shared" si="53"/>
        <v/>
      </c>
      <c r="W96" s="91" t="str">
        <f t="shared" si="54"/>
        <v/>
      </c>
      <c r="X96" s="92">
        <f t="shared" si="55"/>
        <v>0</v>
      </c>
      <c r="Y96" s="108">
        <f t="shared" si="56"/>
        <v>0</v>
      </c>
      <c r="Z96" s="106"/>
      <c r="AA96" s="105" t="str">
        <f t="shared" si="57"/>
        <v/>
      </c>
      <c r="AB96" s="63" t="s">
        <v>12</v>
      </c>
      <c r="AC96" s="72"/>
      <c r="AD96" s="101"/>
      <c r="AE96" s="80" t="str">
        <f t="shared" si="90"/>
        <v/>
      </c>
      <c r="AF96" s="72"/>
      <c r="AG96" s="70" t="str">
        <f t="shared" si="58"/>
        <v/>
      </c>
      <c r="AH96" s="81" t="str">
        <f t="shared" ca="1" si="59"/>
        <v/>
      </c>
      <c r="AI96" s="111" t="str">
        <f t="shared" ca="1" si="60"/>
        <v/>
      </c>
      <c r="AJ96" s="89" t="str">
        <f t="shared" si="61"/>
        <v/>
      </c>
      <c r="AK96" s="89" t="str">
        <f t="shared" si="62"/>
        <v/>
      </c>
      <c r="AL96" s="81" t="str">
        <f t="shared" si="63"/>
        <v/>
      </c>
      <c r="AM96" s="74">
        <f t="shared" si="64"/>
        <v>0</v>
      </c>
      <c r="AN96" s="74">
        <f t="shared" si="65"/>
        <v>0</v>
      </c>
      <c r="AO96" s="82">
        <f t="shared" si="66"/>
        <v>0</v>
      </c>
      <c r="AP96" s="74">
        <f t="shared" si="93"/>
        <v>0</v>
      </c>
      <c r="AQ96" s="82">
        <f t="shared" si="67"/>
        <v>0</v>
      </c>
      <c r="AR96" s="83">
        <f t="shared" si="68"/>
        <v>0</v>
      </c>
      <c r="AS96" s="74">
        <f t="shared" si="94"/>
        <v>0</v>
      </c>
      <c r="AT96" s="82">
        <f t="shared" si="69"/>
        <v>0</v>
      </c>
      <c r="AU96" s="83">
        <f t="shared" si="70"/>
        <v>0</v>
      </c>
      <c r="AV96" s="74">
        <f t="shared" si="71"/>
        <v>0</v>
      </c>
      <c r="AW96" s="82">
        <f t="shared" si="72"/>
        <v>0</v>
      </c>
      <c r="AX96" s="83">
        <f t="shared" si="73"/>
        <v>0</v>
      </c>
      <c r="AY96" s="63"/>
      <c r="AZ96" s="84"/>
      <c r="BA96" s="85"/>
      <c r="BB96" s="95"/>
      <c r="BC96" s="86"/>
      <c r="BD96" s="86"/>
      <c r="BE96" s="96"/>
      <c r="BF96" s="69"/>
      <c r="BG96" s="114"/>
      <c r="BH96" s="63">
        <v>1</v>
      </c>
      <c r="BI96" s="68">
        <v>0</v>
      </c>
      <c r="BJ96" s="71"/>
      <c r="BK96" s="87"/>
      <c r="BL96" s="64" t="str">
        <f t="shared" ca="1" si="74"/>
        <v/>
      </c>
      <c r="BM96" s="65"/>
      <c r="BN96" s="66"/>
      <c r="BO96" s="67" t="str">
        <f t="shared" ca="1" si="75"/>
        <v/>
      </c>
      <c r="BP96" s="65"/>
      <c r="BQ96" s="66"/>
      <c r="BR96" s="67" t="str">
        <f t="shared" ca="1" si="76"/>
        <v/>
      </c>
      <c r="BS96" s="65"/>
      <c r="BT96" s="66"/>
      <c r="BU96" s="67" t="str">
        <f t="shared" ca="1" si="77"/>
        <v/>
      </c>
      <c r="BV96" s="65"/>
      <c r="BW96" s="66"/>
      <c r="BX96" s="67" t="str">
        <f t="shared" ca="1" si="78"/>
        <v/>
      </c>
      <c r="BY96" s="65"/>
      <c r="BZ96" s="66"/>
      <c r="CA96" s="67" t="str">
        <f t="shared" ca="1" si="79"/>
        <v/>
      </c>
      <c r="CB96" s="65"/>
      <c r="CC96" s="66"/>
      <c r="CD96" s="67" t="str">
        <f t="shared" ca="1" si="80"/>
        <v/>
      </c>
      <c r="CE96" s="65"/>
      <c r="CF96" s="66"/>
      <c r="CG96" s="67" t="str">
        <f t="shared" ca="1" si="81"/>
        <v/>
      </c>
      <c r="CH96" s="65"/>
      <c r="CI96" s="66"/>
      <c r="CJ96" s="67" t="str">
        <f t="shared" ca="1" si="82"/>
        <v/>
      </c>
      <c r="CK96" s="57"/>
      <c r="CL96" s="59"/>
      <c r="CM96" s="59"/>
      <c r="CN96" s="59"/>
      <c r="CO96" s="59"/>
      <c r="CP96" s="59"/>
      <c r="CQ96" s="59"/>
      <c r="CR96" s="57"/>
      <c r="CS96" s="58"/>
      <c r="CT96" s="90" t="str">
        <f t="shared" si="83"/>
        <v/>
      </c>
      <c r="CU96" s="59"/>
      <c r="CV96" s="60"/>
      <c r="CW96" s="59"/>
      <c r="CX96" s="59"/>
      <c r="CY96" s="59" t="str">
        <f t="shared" si="84"/>
        <v/>
      </c>
      <c r="CZ96" s="59"/>
      <c r="DA96" s="59"/>
      <c r="DB96" s="61"/>
      <c r="DC96" s="59"/>
      <c r="DD96" s="59"/>
      <c r="DE96" s="61"/>
      <c r="DF96" s="61"/>
      <c r="DG96" s="59"/>
      <c r="DH96" s="61"/>
      <c r="DI96" s="61"/>
      <c r="DJ96" s="59"/>
      <c r="DK96" s="59"/>
      <c r="DL96" s="62"/>
      <c r="DM96" s="56">
        <f t="shared" si="85"/>
        <v>0</v>
      </c>
      <c r="DN96" s="88" t="str">
        <f t="shared" si="86"/>
        <v/>
      </c>
      <c r="DO96" s="119" t="str">
        <f t="shared" si="87"/>
        <v/>
      </c>
      <c r="DP96" s="119" t="str">
        <f t="shared" si="88"/>
        <v/>
      </c>
      <c r="DQ96" s="122" t="str">
        <f t="shared" si="89"/>
        <v/>
      </c>
      <c r="DR96" s="122" t="str">
        <f t="shared" si="95"/>
        <v/>
      </c>
    </row>
    <row r="97" spans="1:122" x14ac:dyDescent="0.25">
      <c r="A97" s="184" t="str">
        <f t="shared" si="91"/>
        <v xml:space="preserve">  -  - </v>
      </c>
      <c r="B97" s="98"/>
      <c r="C97" s="97"/>
      <c r="D97" s="93"/>
      <c r="E97" s="71"/>
      <c r="F97" s="73"/>
      <c r="G97" s="103"/>
      <c r="H97" s="71"/>
      <c r="I97" s="105" t="str">
        <f t="shared" si="50"/>
        <v/>
      </c>
      <c r="J97" s="104"/>
      <c r="K97" s="63"/>
      <c r="L97" s="72"/>
      <c r="M97" s="74"/>
      <c r="N97" s="75"/>
      <c r="O97" s="75"/>
      <c r="P97" s="121"/>
      <c r="Q97" s="76" t="str">
        <f t="shared" si="51"/>
        <v/>
      </c>
      <c r="R97" s="77">
        <f t="shared" si="52"/>
        <v>0</v>
      </c>
      <c r="S97" s="63"/>
      <c r="T97" s="78">
        <f t="shared" si="92"/>
        <v>0</v>
      </c>
      <c r="U97" s="79">
        <f>IF(M97=0,0,IF(G97="Annulation","",IF(assurance="ALPTIS",M97*12*T97/100*#REF!,IF(assurance="APRIL",M97*12*T97/100*#REF!,IF(assurance="ASAF",M97*12*T97/100*#REF!,IF(assurance="NEOLIANE",(#REF!+M97*12*#REF!)*T97/100,IF(assurance="NEOLIANE Prev",(#REF!+M97*12*#REF!)*T97/100,IF(assurance="SWISSLIFE",M97*12*T97/100*#REF!,IF(assurance="AVIVA",M97*12*T97/100*#REF!,IF(assurance="CIPRES",M97*12*T97/100*#REF!,IF(assurance="CEGEMA",M97*12*T97/100*#REF!,IF(assurance=0,0))))))))))))</f>
        <v>0</v>
      </c>
      <c r="V97" s="91" t="str">
        <f t="shared" si="53"/>
        <v/>
      </c>
      <c r="W97" s="91" t="str">
        <f t="shared" si="54"/>
        <v/>
      </c>
      <c r="X97" s="92">
        <f t="shared" si="55"/>
        <v>0</v>
      </c>
      <c r="Y97" s="108">
        <f t="shared" si="56"/>
        <v>0</v>
      </c>
      <c r="Z97" s="106"/>
      <c r="AA97" s="105" t="str">
        <f t="shared" si="57"/>
        <v/>
      </c>
      <c r="AB97" s="63" t="s">
        <v>12</v>
      </c>
      <c r="AC97" s="72"/>
      <c r="AD97" s="101"/>
      <c r="AE97" s="80" t="str">
        <f t="shared" si="90"/>
        <v/>
      </c>
      <c r="AF97" s="72"/>
      <c r="AG97" s="70" t="str">
        <f t="shared" si="58"/>
        <v/>
      </c>
      <c r="AH97" s="81" t="str">
        <f t="shared" ca="1" si="59"/>
        <v/>
      </c>
      <c r="AI97" s="111" t="str">
        <f t="shared" ca="1" si="60"/>
        <v/>
      </c>
      <c r="AJ97" s="89" t="str">
        <f t="shared" si="61"/>
        <v/>
      </c>
      <c r="AK97" s="89" t="str">
        <f t="shared" si="62"/>
        <v/>
      </c>
      <c r="AL97" s="81" t="str">
        <f t="shared" si="63"/>
        <v/>
      </c>
      <c r="AM97" s="74">
        <f t="shared" si="64"/>
        <v>0</v>
      </c>
      <c r="AN97" s="74">
        <f t="shared" si="65"/>
        <v>0</v>
      </c>
      <c r="AO97" s="82">
        <f t="shared" si="66"/>
        <v>0</v>
      </c>
      <c r="AP97" s="74">
        <f t="shared" si="93"/>
        <v>0</v>
      </c>
      <c r="AQ97" s="82">
        <f t="shared" si="67"/>
        <v>0</v>
      </c>
      <c r="AR97" s="83">
        <f t="shared" si="68"/>
        <v>0</v>
      </c>
      <c r="AS97" s="74">
        <f t="shared" si="94"/>
        <v>0</v>
      </c>
      <c r="AT97" s="82">
        <f t="shared" si="69"/>
        <v>0</v>
      </c>
      <c r="AU97" s="83">
        <f t="shared" si="70"/>
        <v>0</v>
      </c>
      <c r="AV97" s="74">
        <f t="shared" si="71"/>
        <v>0</v>
      </c>
      <c r="AW97" s="82">
        <f t="shared" si="72"/>
        <v>0</v>
      </c>
      <c r="AX97" s="83">
        <f t="shared" si="73"/>
        <v>0</v>
      </c>
      <c r="AY97" s="63"/>
      <c r="AZ97" s="84"/>
      <c r="BA97" s="85"/>
      <c r="BB97" s="95"/>
      <c r="BC97" s="86"/>
      <c r="BD97" s="86"/>
      <c r="BE97" s="96"/>
      <c r="BF97" s="69"/>
      <c r="BG97" s="114"/>
      <c r="BH97" s="63">
        <v>1</v>
      </c>
      <c r="BI97" s="68">
        <v>0</v>
      </c>
      <c r="BJ97" s="71"/>
      <c r="BK97" s="87"/>
      <c r="BL97" s="64" t="str">
        <f t="shared" ca="1" si="74"/>
        <v/>
      </c>
      <c r="BM97" s="65"/>
      <c r="BN97" s="66"/>
      <c r="BO97" s="67" t="str">
        <f t="shared" ca="1" si="75"/>
        <v/>
      </c>
      <c r="BP97" s="65"/>
      <c r="BQ97" s="66"/>
      <c r="BR97" s="67" t="str">
        <f t="shared" ca="1" si="76"/>
        <v/>
      </c>
      <c r="BS97" s="65"/>
      <c r="BT97" s="66"/>
      <c r="BU97" s="67" t="str">
        <f t="shared" ca="1" si="77"/>
        <v/>
      </c>
      <c r="BV97" s="65"/>
      <c r="BW97" s="66"/>
      <c r="BX97" s="67" t="str">
        <f t="shared" ca="1" si="78"/>
        <v/>
      </c>
      <c r="BY97" s="65"/>
      <c r="BZ97" s="66"/>
      <c r="CA97" s="67" t="str">
        <f t="shared" ca="1" si="79"/>
        <v/>
      </c>
      <c r="CB97" s="65"/>
      <c r="CC97" s="66"/>
      <c r="CD97" s="67" t="str">
        <f t="shared" ca="1" si="80"/>
        <v/>
      </c>
      <c r="CE97" s="65"/>
      <c r="CF97" s="66"/>
      <c r="CG97" s="67" t="str">
        <f t="shared" ca="1" si="81"/>
        <v/>
      </c>
      <c r="CH97" s="65"/>
      <c r="CI97" s="66"/>
      <c r="CJ97" s="67" t="str">
        <f t="shared" ca="1" si="82"/>
        <v/>
      </c>
      <c r="CK97" s="57"/>
      <c r="CL97" s="59"/>
      <c r="CM97" s="59"/>
      <c r="CN97" s="59"/>
      <c r="CO97" s="59"/>
      <c r="CP97" s="59"/>
      <c r="CQ97" s="59"/>
      <c r="CR97" s="57"/>
      <c r="CS97" s="58"/>
      <c r="CT97" s="90" t="str">
        <f t="shared" si="83"/>
        <v/>
      </c>
      <c r="CU97" s="59"/>
      <c r="CV97" s="60"/>
      <c r="CW97" s="59"/>
      <c r="CX97" s="59"/>
      <c r="CY97" s="59" t="str">
        <f t="shared" si="84"/>
        <v/>
      </c>
      <c r="CZ97" s="59"/>
      <c r="DA97" s="59"/>
      <c r="DB97" s="61"/>
      <c r="DC97" s="59"/>
      <c r="DD97" s="59"/>
      <c r="DE97" s="61"/>
      <c r="DF97" s="61"/>
      <c r="DG97" s="59"/>
      <c r="DH97" s="61"/>
      <c r="DI97" s="61"/>
      <c r="DJ97" s="59"/>
      <c r="DK97" s="59"/>
      <c r="DL97" s="62"/>
      <c r="DM97" s="56">
        <f t="shared" si="85"/>
        <v>0</v>
      </c>
      <c r="DN97" s="88" t="str">
        <f t="shared" si="86"/>
        <v/>
      </c>
      <c r="DO97" s="119" t="str">
        <f t="shared" si="87"/>
        <v/>
      </c>
      <c r="DP97" s="119" t="str">
        <f t="shared" si="88"/>
        <v/>
      </c>
      <c r="DQ97" s="122" t="str">
        <f t="shared" si="89"/>
        <v/>
      </c>
      <c r="DR97" s="122" t="str">
        <f t="shared" si="95"/>
        <v/>
      </c>
    </row>
    <row r="98" spans="1:122" x14ac:dyDescent="0.25">
      <c r="A98" s="184" t="str">
        <f t="shared" si="91"/>
        <v xml:space="preserve">  -  - </v>
      </c>
      <c r="B98" s="98"/>
      <c r="C98" s="97"/>
      <c r="D98" s="93"/>
      <c r="E98" s="71"/>
      <c r="F98" s="73"/>
      <c r="G98" s="103"/>
      <c r="H98" s="71"/>
      <c r="I98" s="105" t="str">
        <f t="shared" si="50"/>
        <v/>
      </c>
      <c r="J98" s="104"/>
      <c r="K98" s="63"/>
      <c r="L98" s="72"/>
      <c r="M98" s="74"/>
      <c r="N98" s="75"/>
      <c r="O98" s="75"/>
      <c r="P98" s="121"/>
      <c r="Q98" s="76" t="str">
        <f t="shared" si="51"/>
        <v/>
      </c>
      <c r="R98" s="77">
        <f t="shared" si="52"/>
        <v>0</v>
      </c>
      <c r="S98" s="63"/>
      <c r="T98" s="78">
        <f t="shared" si="92"/>
        <v>0</v>
      </c>
      <c r="U98" s="79">
        <f>IF(M98=0,0,IF(G98="Annulation","",IF(assurance="ALPTIS",M98*12*T98/100*#REF!,IF(assurance="APRIL",M98*12*T98/100*#REF!,IF(assurance="ASAF",M98*12*T98/100*#REF!,IF(assurance="NEOLIANE",(#REF!+M98*12*#REF!)*T98/100,IF(assurance="NEOLIANE Prev",(#REF!+M98*12*#REF!)*T98/100,IF(assurance="SWISSLIFE",M98*12*T98/100*#REF!,IF(assurance="AVIVA",M98*12*T98/100*#REF!,IF(assurance="CIPRES",M98*12*T98/100*#REF!,IF(assurance="CEGEMA",M98*12*T98/100*#REF!,IF(assurance=0,0))))))))))))</f>
        <v>0</v>
      </c>
      <c r="V98" s="91" t="str">
        <f t="shared" si="53"/>
        <v/>
      </c>
      <c r="W98" s="91" t="str">
        <f t="shared" si="54"/>
        <v/>
      </c>
      <c r="X98" s="92">
        <f t="shared" si="55"/>
        <v>0</v>
      </c>
      <c r="Y98" s="108">
        <f t="shared" si="56"/>
        <v>0</v>
      </c>
      <c r="Z98" s="106"/>
      <c r="AA98" s="105" t="str">
        <f t="shared" si="57"/>
        <v/>
      </c>
      <c r="AB98" s="63" t="s">
        <v>12</v>
      </c>
      <c r="AC98" s="72"/>
      <c r="AD98" s="101"/>
      <c r="AE98" s="80" t="str">
        <f t="shared" si="90"/>
        <v/>
      </c>
      <c r="AF98" s="72"/>
      <c r="AG98" s="70" t="str">
        <f t="shared" si="58"/>
        <v/>
      </c>
      <c r="AH98" s="81" t="str">
        <f t="shared" ca="1" si="59"/>
        <v/>
      </c>
      <c r="AI98" s="111" t="str">
        <f t="shared" ca="1" si="60"/>
        <v/>
      </c>
      <c r="AJ98" s="89" t="str">
        <f t="shared" si="61"/>
        <v/>
      </c>
      <c r="AK98" s="89" t="str">
        <f t="shared" si="62"/>
        <v/>
      </c>
      <c r="AL98" s="81" t="str">
        <f t="shared" si="63"/>
        <v/>
      </c>
      <c r="AM98" s="74">
        <f t="shared" si="64"/>
        <v>0</v>
      </c>
      <c r="AN98" s="74">
        <f t="shared" si="65"/>
        <v>0</v>
      </c>
      <c r="AO98" s="82">
        <f t="shared" si="66"/>
        <v>0</v>
      </c>
      <c r="AP98" s="74">
        <f t="shared" si="93"/>
        <v>0</v>
      </c>
      <c r="AQ98" s="82">
        <f t="shared" si="67"/>
        <v>0</v>
      </c>
      <c r="AR98" s="83">
        <f t="shared" si="68"/>
        <v>0</v>
      </c>
      <c r="AS98" s="74">
        <f t="shared" si="94"/>
        <v>0</v>
      </c>
      <c r="AT98" s="82">
        <f t="shared" si="69"/>
        <v>0</v>
      </c>
      <c r="AU98" s="83">
        <f t="shared" si="70"/>
        <v>0</v>
      </c>
      <c r="AV98" s="74">
        <f t="shared" si="71"/>
        <v>0</v>
      </c>
      <c r="AW98" s="82">
        <f t="shared" si="72"/>
        <v>0</v>
      </c>
      <c r="AX98" s="83">
        <f t="shared" si="73"/>
        <v>0</v>
      </c>
      <c r="AY98" s="63"/>
      <c r="AZ98" s="84"/>
      <c r="BA98" s="85"/>
      <c r="BB98" s="95"/>
      <c r="BC98" s="86"/>
      <c r="BD98" s="86"/>
      <c r="BE98" s="96"/>
      <c r="BF98" s="69"/>
      <c r="BG98" s="114"/>
      <c r="BH98" s="63">
        <v>1</v>
      </c>
      <c r="BI98" s="68">
        <v>0</v>
      </c>
      <c r="BJ98" s="71"/>
      <c r="BK98" s="87"/>
      <c r="BL98" s="64" t="str">
        <f t="shared" ca="1" si="74"/>
        <v/>
      </c>
      <c r="BM98" s="65"/>
      <c r="BN98" s="66"/>
      <c r="BO98" s="67" t="str">
        <f t="shared" ca="1" si="75"/>
        <v/>
      </c>
      <c r="BP98" s="65"/>
      <c r="BQ98" s="66"/>
      <c r="BR98" s="67" t="str">
        <f t="shared" ca="1" si="76"/>
        <v/>
      </c>
      <c r="BS98" s="65"/>
      <c r="BT98" s="66"/>
      <c r="BU98" s="67" t="str">
        <f t="shared" ca="1" si="77"/>
        <v/>
      </c>
      <c r="BV98" s="65"/>
      <c r="BW98" s="66"/>
      <c r="BX98" s="67" t="str">
        <f t="shared" ca="1" si="78"/>
        <v/>
      </c>
      <c r="BY98" s="65"/>
      <c r="BZ98" s="66"/>
      <c r="CA98" s="67" t="str">
        <f t="shared" ca="1" si="79"/>
        <v/>
      </c>
      <c r="CB98" s="65"/>
      <c r="CC98" s="66"/>
      <c r="CD98" s="67" t="str">
        <f t="shared" ca="1" si="80"/>
        <v/>
      </c>
      <c r="CE98" s="65"/>
      <c r="CF98" s="66"/>
      <c r="CG98" s="67" t="str">
        <f t="shared" ca="1" si="81"/>
        <v/>
      </c>
      <c r="CH98" s="65"/>
      <c r="CI98" s="66"/>
      <c r="CJ98" s="67" t="str">
        <f t="shared" ca="1" si="82"/>
        <v/>
      </c>
      <c r="CK98" s="57"/>
      <c r="CL98" s="59"/>
      <c r="CM98" s="59"/>
      <c r="CN98" s="59"/>
      <c r="CO98" s="59"/>
      <c r="CP98" s="59"/>
      <c r="CQ98" s="59"/>
      <c r="CR98" s="57"/>
      <c r="CS98" s="58"/>
      <c r="CT98" s="90" t="str">
        <f t="shared" si="83"/>
        <v/>
      </c>
      <c r="CU98" s="59"/>
      <c r="CV98" s="60"/>
      <c r="CW98" s="59"/>
      <c r="CX98" s="59"/>
      <c r="CY98" s="59" t="str">
        <f t="shared" si="84"/>
        <v/>
      </c>
      <c r="CZ98" s="59"/>
      <c r="DA98" s="59"/>
      <c r="DB98" s="61"/>
      <c r="DC98" s="59"/>
      <c r="DD98" s="59"/>
      <c r="DE98" s="61"/>
      <c r="DF98" s="61"/>
      <c r="DG98" s="59"/>
      <c r="DH98" s="61"/>
      <c r="DI98" s="61"/>
      <c r="DJ98" s="59"/>
      <c r="DK98" s="59"/>
      <c r="DL98" s="62"/>
      <c r="DM98" s="56">
        <f t="shared" si="85"/>
        <v>0</v>
      </c>
      <c r="DN98" s="88" t="str">
        <f t="shared" si="86"/>
        <v/>
      </c>
      <c r="DO98" s="119" t="str">
        <f t="shared" si="87"/>
        <v/>
      </c>
      <c r="DP98" s="119" t="str">
        <f t="shared" si="88"/>
        <v/>
      </c>
      <c r="DQ98" s="122" t="str">
        <f t="shared" si="89"/>
        <v/>
      </c>
      <c r="DR98" s="122" t="str">
        <f t="shared" si="95"/>
        <v/>
      </c>
    </row>
    <row r="99" spans="1:122" x14ac:dyDescent="0.25">
      <c r="A99" s="184" t="str">
        <f t="shared" si="91"/>
        <v xml:space="preserve">  -  - </v>
      </c>
      <c r="B99" s="98"/>
      <c r="C99" s="97"/>
      <c r="D99" s="93"/>
      <c r="E99" s="71"/>
      <c r="F99" s="73"/>
      <c r="G99" s="103"/>
      <c r="H99" s="71"/>
      <c r="I99" s="105" t="str">
        <f t="shared" si="50"/>
        <v/>
      </c>
      <c r="J99" s="104"/>
      <c r="K99" s="63"/>
      <c r="L99" s="72"/>
      <c r="M99" s="74"/>
      <c r="N99" s="75"/>
      <c r="O99" s="75"/>
      <c r="P99" s="121"/>
      <c r="Q99" s="76" t="str">
        <f t="shared" si="51"/>
        <v/>
      </c>
      <c r="R99" s="77">
        <f t="shared" si="52"/>
        <v>0</v>
      </c>
      <c r="S99" s="63"/>
      <c r="T99" s="78">
        <f t="shared" si="92"/>
        <v>0</v>
      </c>
      <c r="U99" s="79">
        <f>IF(M99=0,0,IF(G99="Annulation","",IF(assurance="ALPTIS",M99*12*T99/100*#REF!,IF(assurance="APRIL",M99*12*T99/100*#REF!,IF(assurance="ASAF",M99*12*T99/100*#REF!,IF(assurance="NEOLIANE",(#REF!+M99*12*#REF!)*T99/100,IF(assurance="NEOLIANE Prev",(#REF!+M99*12*#REF!)*T99/100,IF(assurance="SWISSLIFE",M99*12*T99/100*#REF!,IF(assurance="AVIVA",M99*12*T99/100*#REF!,IF(assurance="CIPRES",M99*12*T99/100*#REF!,IF(assurance="CEGEMA",M99*12*T99/100*#REF!,IF(assurance=0,0))))))))))))</f>
        <v>0</v>
      </c>
      <c r="V99" s="91" t="str">
        <f t="shared" si="53"/>
        <v/>
      </c>
      <c r="W99" s="91" t="str">
        <f t="shared" si="54"/>
        <v/>
      </c>
      <c r="X99" s="92">
        <f t="shared" si="55"/>
        <v>0</v>
      </c>
      <c r="Y99" s="108">
        <f t="shared" si="56"/>
        <v>0</v>
      </c>
      <c r="Z99" s="106"/>
      <c r="AA99" s="105" t="str">
        <f t="shared" si="57"/>
        <v/>
      </c>
      <c r="AB99" s="63" t="s">
        <v>12</v>
      </c>
      <c r="AC99" s="72"/>
      <c r="AD99" s="101"/>
      <c r="AE99" s="80" t="str">
        <f t="shared" si="90"/>
        <v/>
      </c>
      <c r="AF99" s="72"/>
      <c r="AG99" s="70" t="str">
        <f t="shared" si="58"/>
        <v/>
      </c>
      <c r="AH99" s="81" t="str">
        <f t="shared" ca="1" si="59"/>
        <v/>
      </c>
      <c r="AI99" s="111" t="str">
        <f t="shared" ca="1" si="60"/>
        <v/>
      </c>
      <c r="AJ99" s="89" t="str">
        <f t="shared" si="61"/>
        <v/>
      </c>
      <c r="AK99" s="89" t="str">
        <f t="shared" si="62"/>
        <v/>
      </c>
      <c r="AL99" s="81" t="str">
        <f t="shared" si="63"/>
        <v/>
      </c>
      <c r="AM99" s="74">
        <f t="shared" si="64"/>
        <v>0</v>
      </c>
      <c r="AN99" s="74">
        <f t="shared" si="65"/>
        <v>0</v>
      </c>
      <c r="AO99" s="82">
        <f t="shared" si="66"/>
        <v>0</v>
      </c>
      <c r="AP99" s="74">
        <f t="shared" si="93"/>
        <v>0</v>
      </c>
      <c r="AQ99" s="82">
        <f t="shared" si="67"/>
        <v>0</v>
      </c>
      <c r="AR99" s="83">
        <f t="shared" si="68"/>
        <v>0</v>
      </c>
      <c r="AS99" s="74">
        <f t="shared" si="94"/>
        <v>0</v>
      </c>
      <c r="AT99" s="82">
        <f t="shared" si="69"/>
        <v>0</v>
      </c>
      <c r="AU99" s="83">
        <f t="shared" si="70"/>
        <v>0</v>
      </c>
      <c r="AV99" s="74">
        <f t="shared" si="71"/>
        <v>0</v>
      </c>
      <c r="AW99" s="82">
        <f t="shared" si="72"/>
        <v>0</v>
      </c>
      <c r="AX99" s="83">
        <f t="shared" si="73"/>
        <v>0</v>
      </c>
      <c r="AY99" s="63"/>
      <c r="AZ99" s="84"/>
      <c r="BA99" s="85"/>
      <c r="BB99" s="95"/>
      <c r="BC99" s="86"/>
      <c r="BD99" s="86"/>
      <c r="BE99" s="96"/>
      <c r="BF99" s="69"/>
      <c r="BG99" s="114"/>
      <c r="BH99" s="63">
        <v>1</v>
      </c>
      <c r="BI99" s="68">
        <v>0</v>
      </c>
      <c r="BJ99" s="71"/>
      <c r="BK99" s="87"/>
      <c r="BL99" s="64" t="str">
        <f t="shared" ca="1" si="74"/>
        <v/>
      </c>
      <c r="BM99" s="65"/>
      <c r="BN99" s="66"/>
      <c r="BO99" s="67" t="str">
        <f t="shared" ca="1" si="75"/>
        <v/>
      </c>
      <c r="BP99" s="65"/>
      <c r="BQ99" s="66"/>
      <c r="BR99" s="67" t="str">
        <f t="shared" ca="1" si="76"/>
        <v/>
      </c>
      <c r="BS99" s="65"/>
      <c r="BT99" s="66"/>
      <c r="BU99" s="67" t="str">
        <f t="shared" ca="1" si="77"/>
        <v/>
      </c>
      <c r="BV99" s="65"/>
      <c r="BW99" s="66"/>
      <c r="BX99" s="67" t="str">
        <f t="shared" ca="1" si="78"/>
        <v/>
      </c>
      <c r="BY99" s="65"/>
      <c r="BZ99" s="66"/>
      <c r="CA99" s="67" t="str">
        <f t="shared" ca="1" si="79"/>
        <v/>
      </c>
      <c r="CB99" s="65"/>
      <c r="CC99" s="66"/>
      <c r="CD99" s="67" t="str">
        <f t="shared" ca="1" si="80"/>
        <v/>
      </c>
      <c r="CE99" s="65"/>
      <c r="CF99" s="66"/>
      <c r="CG99" s="67" t="str">
        <f t="shared" ca="1" si="81"/>
        <v/>
      </c>
      <c r="CH99" s="65"/>
      <c r="CI99" s="66"/>
      <c r="CJ99" s="67" t="str">
        <f t="shared" ca="1" si="82"/>
        <v/>
      </c>
      <c r="CK99" s="57"/>
      <c r="CL99" s="59"/>
      <c r="CM99" s="59"/>
      <c r="CN99" s="59"/>
      <c r="CO99" s="59"/>
      <c r="CP99" s="59"/>
      <c r="CQ99" s="59"/>
      <c r="CR99" s="57"/>
      <c r="CS99" s="58"/>
      <c r="CT99" s="90" t="str">
        <f t="shared" si="83"/>
        <v/>
      </c>
      <c r="CU99" s="59"/>
      <c r="CV99" s="60"/>
      <c r="CW99" s="59"/>
      <c r="CX99" s="59"/>
      <c r="CY99" s="59" t="str">
        <f t="shared" si="84"/>
        <v/>
      </c>
      <c r="CZ99" s="59"/>
      <c r="DA99" s="59"/>
      <c r="DB99" s="61"/>
      <c r="DC99" s="59"/>
      <c r="DD99" s="59"/>
      <c r="DE99" s="61"/>
      <c r="DF99" s="61"/>
      <c r="DG99" s="59"/>
      <c r="DH99" s="61"/>
      <c r="DI99" s="61"/>
      <c r="DJ99" s="59"/>
      <c r="DK99" s="59"/>
      <c r="DL99" s="62"/>
      <c r="DM99" s="56">
        <f t="shared" si="85"/>
        <v>0</v>
      </c>
      <c r="DN99" s="88" t="str">
        <f t="shared" si="86"/>
        <v/>
      </c>
      <c r="DO99" s="119" t="str">
        <f t="shared" si="87"/>
        <v/>
      </c>
      <c r="DP99" s="119" t="str">
        <f t="shared" si="88"/>
        <v/>
      </c>
      <c r="DQ99" s="122" t="str">
        <f t="shared" si="89"/>
        <v/>
      </c>
      <c r="DR99" s="122" t="str">
        <f t="shared" si="95"/>
        <v/>
      </c>
    </row>
    <row r="100" spans="1:122" x14ac:dyDescent="0.25">
      <c r="A100" s="184" t="str">
        <f t="shared" si="91"/>
        <v xml:space="preserve">  -  - </v>
      </c>
      <c r="B100" s="98"/>
      <c r="C100" s="97"/>
      <c r="D100" s="93"/>
      <c r="E100" s="71"/>
      <c r="F100" s="73"/>
      <c r="G100" s="103"/>
      <c r="H100" s="71"/>
      <c r="I100" s="105" t="str">
        <f t="shared" si="50"/>
        <v/>
      </c>
      <c r="J100" s="104"/>
      <c r="K100" s="63"/>
      <c r="L100" s="72"/>
      <c r="M100" s="74"/>
      <c r="N100" s="75"/>
      <c r="O100" s="75"/>
      <c r="P100" s="121"/>
      <c r="Q100" s="76" t="str">
        <f t="shared" si="51"/>
        <v/>
      </c>
      <c r="R100" s="77">
        <f t="shared" si="52"/>
        <v>0</v>
      </c>
      <c r="S100" s="63"/>
      <c r="T100" s="78">
        <f t="shared" si="92"/>
        <v>0</v>
      </c>
      <c r="U100" s="79">
        <f>IF(M100=0,0,IF(G100="Annulation","",IF(assurance="ALPTIS",M100*12*T100/100*#REF!,IF(assurance="APRIL",M100*12*T100/100*#REF!,IF(assurance="ASAF",M100*12*T100/100*#REF!,IF(assurance="NEOLIANE",(#REF!+M100*12*#REF!)*T100/100,IF(assurance="NEOLIANE Prev",(#REF!+M100*12*#REF!)*T100/100,IF(assurance="SWISSLIFE",M100*12*T100/100*#REF!,IF(assurance="AVIVA",M100*12*T100/100*#REF!,IF(assurance="CIPRES",M100*12*T100/100*#REF!,IF(assurance="CEGEMA",M100*12*T100/100*#REF!,IF(assurance=0,0))))))))))))</f>
        <v>0</v>
      </c>
      <c r="V100" s="91" t="str">
        <f t="shared" si="53"/>
        <v/>
      </c>
      <c r="W100" s="91" t="str">
        <f t="shared" si="54"/>
        <v/>
      </c>
      <c r="X100" s="92">
        <f t="shared" si="55"/>
        <v>0</v>
      </c>
      <c r="Y100" s="108">
        <f t="shared" si="56"/>
        <v>0</v>
      </c>
      <c r="Z100" s="106"/>
      <c r="AA100" s="105" t="str">
        <f t="shared" si="57"/>
        <v/>
      </c>
      <c r="AB100" s="63" t="s">
        <v>12</v>
      </c>
      <c r="AC100" s="72"/>
      <c r="AD100" s="101"/>
      <c r="AE100" s="80" t="str">
        <f t="shared" si="90"/>
        <v/>
      </c>
      <c r="AF100" s="72"/>
      <c r="AG100" s="70" t="str">
        <f t="shared" si="58"/>
        <v/>
      </c>
      <c r="AH100" s="81" t="str">
        <f t="shared" ca="1" si="59"/>
        <v/>
      </c>
      <c r="AI100" s="111" t="str">
        <f t="shared" ca="1" si="60"/>
        <v/>
      </c>
      <c r="AJ100" s="89" t="str">
        <f t="shared" si="61"/>
        <v/>
      </c>
      <c r="AK100" s="89" t="str">
        <f t="shared" si="62"/>
        <v/>
      </c>
      <c r="AL100" s="81" t="str">
        <f t="shared" si="63"/>
        <v/>
      </c>
      <c r="AM100" s="74">
        <f t="shared" si="64"/>
        <v>0</v>
      </c>
      <c r="AN100" s="74">
        <f t="shared" si="65"/>
        <v>0</v>
      </c>
      <c r="AO100" s="82">
        <f t="shared" si="66"/>
        <v>0</v>
      </c>
      <c r="AP100" s="74">
        <f t="shared" si="93"/>
        <v>0</v>
      </c>
      <c r="AQ100" s="82">
        <f t="shared" si="67"/>
        <v>0</v>
      </c>
      <c r="AR100" s="83">
        <f t="shared" si="68"/>
        <v>0</v>
      </c>
      <c r="AS100" s="74">
        <f t="shared" si="94"/>
        <v>0</v>
      </c>
      <c r="AT100" s="82">
        <f t="shared" si="69"/>
        <v>0</v>
      </c>
      <c r="AU100" s="83">
        <f t="shared" si="70"/>
        <v>0</v>
      </c>
      <c r="AV100" s="74">
        <f t="shared" si="71"/>
        <v>0</v>
      </c>
      <c r="AW100" s="82">
        <f t="shared" si="72"/>
        <v>0</v>
      </c>
      <c r="AX100" s="83">
        <f t="shared" si="73"/>
        <v>0</v>
      </c>
      <c r="AY100" s="63"/>
      <c r="AZ100" s="84"/>
      <c r="BA100" s="85"/>
      <c r="BB100" s="95"/>
      <c r="BC100" s="86"/>
      <c r="BD100" s="86"/>
      <c r="BE100" s="96"/>
      <c r="BF100" s="69"/>
      <c r="BG100" s="114"/>
      <c r="BH100" s="63">
        <v>1</v>
      </c>
      <c r="BI100" s="68">
        <v>0</v>
      </c>
      <c r="BJ100" s="71"/>
      <c r="BK100" s="87"/>
      <c r="BL100" s="64" t="str">
        <f t="shared" ca="1" si="74"/>
        <v/>
      </c>
      <c r="BM100" s="65"/>
      <c r="BN100" s="66"/>
      <c r="BO100" s="67" t="str">
        <f t="shared" ca="1" si="75"/>
        <v/>
      </c>
      <c r="BP100" s="65"/>
      <c r="BQ100" s="66"/>
      <c r="BR100" s="67" t="str">
        <f t="shared" ca="1" si="76"/>
        <v/>
      </c>
      <c r="BS100" s="65"/>
      <c r="BT100" s="66"/>
      <c r="BU100" s="67" t="str">
        <f t="shared" ca="1" si="77"/>
        <v/>
      </c>
      <c r="BV100" s="65"/>
      <c r="BW100" s="66"/>
      <c r="BX100" s="67" t="str">
        <f t="shared" ca="1" si="78"/>
        <v/>
      </c>
      <c r="BY100" s="65"/>
      <c r="BZ100" s="66"/>
      <c r="CA100" s="67" t="str">
        <f t="shared" ca="1" si="79"/>
        <v/>
      </c>
      <c r="CB100" s="65"/>
      <c r="CC100" s="66"/>
      <c r="CD100" s="67" t="str">
        <f t="shared" ca="1" si="80"/>
        <v/>
      </c>
      <c r="CE100" s="65"/>
      <c r="CF100" s="66"/>
      <c r="CG100" s="67" t="str">
        <f t="shared" ca="1" si="81"/>
        <v/>
      </c>
      <c r="CH100" s="65"/>
      <c r="CI100" s="66"/>
      <c r="CJ100" s="67" t="str">
        <f t="shared" ca="1" si="82"/>
        <v/>
      </c>
      <c r="CK100" s="57"/>
      <c r="CL100" s="59"/>
      <c r="CM100" s="59"/>
      <c r="CN100" s="59"/>
      <c r="CO100" s="59"/>
      <c r="CP100" s="59"/>
      <c r="CQ100" s="59"/>
      <c r="CR100" s="57"/>
      <c r="CS100" s="58"/>
      <c r="CT100" s="90" t="str">
        <f t="shared" si="83"/>
        <v/>
      </c>
      <c r="CU100" s="59"/>
      <c r="CV100" s="60"/>
      <c r="CW100" s="59"/>
      <c r="CX100" s="59"/>
      <c r="CY100" s="59" t="str">
        <f t="shared" si="84"/>
        <v/>
      </c>
      <c r="CZ100" s="59"/>
      <c r="DA100" s="59"/>
      <c r="DB100" s="61"/>
      <c r="DC100" s="59"/>
      <c r="DD100" s="59"/>
      <c r="DE100" s="61"/>
      <c r="DF100" s="61"/>
      <c r="DG100" s="59"/>
      <c r="DH100" s="61"/>
      <c r="DI100" s="61"/>
      <c r="DJ100" s="59"/>
      <c r="DK100" s="59"/>
      <c r="DL100" s="62"/>
      <c r="DM100" s="56">
        <f t="shared" si="85"/>
        <v>0</v>
      </c>
      <c r="DN100" s="88" t="str">
        <f t="shared" si="86"/>
        <v/>
      </c>
      <c r="DO100" s="119" t="str">
        <f t="shared" si="87"/>
        <v/>
      </c>
      <c r="DP100" s="119" t="str">
        <f t="shared" si="88"/>
        <v/>
      </c>
      <c r="DQ100" s="122" t="str">
        <f t="shared" si="89"/>
        <v/>
      </c>
      <c r="DR100" s="122" t="str">
        <f t="shared" si="95"/>
        <v/>
      </c>
    </row>
    <row r="101" spans="1:122" x14ac:dyDescent="0.25">
      <c r="A101" s="184" t="str">
        <f t="shared" si="91"/>
        <v xml:space="preserve">  -  - </v>
      </c>
      <c r="B101" s="98"/>
      <c r="C101" s="97"/>
      <c r="D101" s="93"/>
      <c r="E101" s="71"/>
      <c r="F101" s="73"/>
      <c r="G101" s="103"/>
      <c r="H101" s="71"/>
      <c r="I101" s="105" t="str">
        <f t="shared" si="50"/>
        <v/>
      </c>
      <c r="J101" s="104"/>
      <c r="K101" s="63"/>
      <c r="L101" s="72"/>
      <c r="M101" s="74"/>
      <c r="N101" s="75"/>
      <c r="O101" s="75"/>
      <c r="P101" s="121"/>
      <c r="Q101" s="76" t="str">
        <f t="shared" si="51"/>
        <v/>
      </c>
      <c r="R101" s="77">
        <f t="shared" si="52"/>
        <v>0</v>
      </c>
      <c r="S101" s="63"/>
      <c r="T101" s="78">
        <f t="shared" si="92"/>
        <v>0</v>
      </c>
      <c r="U101" s="79">
        <f>IF(M101=0,0,IF(G101="Annulation","",IF(assurance="ALPTIS",M101*12*T101/100*#REF!,IF(assurance="APRIL",M101*12*T101/100*#REF!,IF(assurance="ASAF",M101*12*T101/100*#REF!,IF(assurance="NEOLIANE",(#REF!+M101*12*#REF!)*T101/100,IF(assurance="NEOLIANE Prev",(#REF!+M101*12*#REF!)*T101/100,IF(assurance="SWISSLIFE",M101*12*T101/100*#REF!,IF(assurance="AVIVA",M101*12*T101/100*#REF!,IF(assurance="CIPRES",M101*12*T101/100*#REF!,IF(assurance="CEGEMA",M101*12*T101/100*#REF!,IF(assurance=0,0))))))))))))</f>
        <v>0</v>
      </c>
      <c r="V101" s="91" t="str">
        <f t="shared" si="53"/>
        <v/>
      </c>
      <c r="W101" s="91" t="str">
        <f t="shared" si="54"/>
        <v/>
      </c>
      <c r="X101" s="92">
        <f t="shared" si="55"/>
        <v>0</v>
      </c>
      <c r="Y101" s="108">
        <f t="shared" si="56"/>
        <v>0</v>
      </c>
      <c r="Z101" s="106"/>
      <c r="AA101" s="105" t="str">
        <f t="shared" si="57"/>
        <v/>
      </c>
      <c r="AB101" s="63" t="s">
        <v>12</v>
      </c>
      <c r="AC101" s="72"/>
      <c r="AD101" s="101"/>
      <c r="AE101" s="80" t="str">
        <f t="shared" si="90"/>
        <v/>
      </c>
      <c r="AF101" s="72"/>
      <c r="AG101" s="70" t="str">
        <f t="shared" si="58"/>
        <v/>
      </c>
      <c r="AH101" s="81" t="str">
        <f t="shared" ca="1" si="59"/>
        <v/>
      </c>
      <c r="AI101" s="111" t="str">
        <f t="shared" ca="1" si="60"/>
        <v/>
      </c>
      <c r="AJ101" s="89" t="str">
        <f t="shared" si="61"/>
        <v/>
      </c>
      <c r="AK101" s="89" t="str">
        <f t="shared" si="62"/>
        <v/>
      </c>
      <c r="AL101" s="81" t="str">
        <f t="shared" si="63"/>
        <v/>
      </c>
      <c r="AM101" s="74">
        <f t="shared" si="64"/>
        <v>0</v>
      </c>
      <c r="AN101" s="74">
        <f t="shared" si="65"/>
        <v>0</v>
      </c>
      <c r="AO101" s="82">
        <f t="shared" si="66"/>
        <v>0</v>
      </c>
      <c r="AP101" s="74">
        <f t="shared" si="93"/>
        <v>0</v>
      </c>
      <c r="AQ101" s="82">
        <f t="shared" si="67"/>
        <v>0</v>
      </c>
      <c r="AR101" s="83">
        <f t="shared" si="68"/>
        <v>0</v>
      </c>
      <c r="AS101" s="74">
        <f t="shared" si="94"/>
        <v>0</v>
      </c>
      <c r="AT101" s="82">
        <f t="shared" si="69"/>
        <v>0</v>
      </c>
      <c r="AU101" s="83">
        <f t="shared" si="70"/>
        <v>0</v>
      </c>
      <c r="AV101" s="74">
        <f t="shared" si="71"/>
        <v>0</v>
      </c>
      <c r="AW101" s="82">
        <f t="shared" si="72"/>
        <v>0</v>
      </c>
      <c r="AX101" s="83">
        <f t="shared" si="73"/>
        <v>0</v>
      </c>
      <c r="AY101" s="63"/>
      <c r="AZ101" s="84"/>
      <c r="BA101" s="85"/>
      <c r="BB101" s="95"/>
      <c r="BC101" s="86"/>
      <c r="BD101" s="86"/>
      <c r="BE101" s="96"/>
      <c r="BF101" s="69"/>
      <c r="BG101" s="114"/>
      <c r="BH101" s="63">
        <v>1</v>
      </c>
      <c r="BI101" s="68">
        <v>0</v>
      </c>
      <c r="BJ101" s="71"/>
      <c r="BK101" s="87"/>
      <c r="BL101" s="64" t="str">
        <f t="shared" ca="1" si="74"/>
        <v/>
      </c>
      <c r="BM101" s="65"/>
      <c r="BN101" s="66"/>
      <c r="BO101" s="67" t="str">
        <f t="shared" ca="1" si="75"/>
        <v/>
      </c>
      <c r="BP101" s="65"/>
      <c r="BQ101" s="66"/>
      <c r="BR101" s="67" t="str">
        <f t="shared" ca="1" si="76"/>
        <v/>
      </c>
      <c r="BS101" s="65"/>
      <c r="BT101" s="66"/>
      <c r="BU101" s="67" t="str">
        <f t="shared" ca="1" si="77"/>
        <v/>
      </c>
      <c r="BV101" s="65"/>
      <c r="BW101" s="66"/>
      <c r="BX101" s="67" t="str">
        <f t="shared" ca="1" si="78"/>
        <v/>
      </c>
      <c r="BY101" s="65"/>
      <c r="BZ101" s="66"/>
      <c r="CA101" s="67" t="str">
        <f t="shared" ca="1" si="79"/>
        <v/>
      </c>
      <c r="CB101" s="65"/>
      <c r="CC101" s="66"/>
      <c r="CD101" s="67" t="str">
        <f t="shared" ca="1" si="80"/>
        <v/>
      </c>
      <c r="CE101" s="65"/>
      <c r="CF101" s="66"/>
      <c r="CG101" s="67" t="str">
        <f t="shared" ca="1" si="81"/>
        <v/>
      </c>
      <c r="CH101" s="65"/>
      <c r="CI101" s="66"/>
      <c r="CJ101" s="67" t="str">
        <f t="shared" ca="1" si="82"/>
        <v/>
      </c>
      <c r="CK101" s="57"/>
      <c r="CL101" s="59"/>
      <c r="CM101" s="59"/>
      <c r="CN101" s="59"/>
      <c r="CO101" s="59"/>
      <c r="CP101" s="59"/>
      <c r="CQ101" s="59"/>
      <c r="CR101" s="57"/>
      <c r="CS101" s="58"/>
      <c r="CT101" s="90" t="str">
        <f t="shared" si="83"/>
        <v/>
      </c>
      <c r="CU101" s="59"/>
      <c r="CV101" s="60"/>
      <c r="CW101" s="59"/>
      <c r="CX101" s="59"/>
      <c r="CY101" s="59" t="str">
        <f t="shared" si="84"/>
        <v/>
      </c>
      <c r="CZ101" s="59"/>
      <c r="DA101" s="59"/>
      <c r="DB101" s="61"/>
      <c r="DC101" s="59"/>
      <c r="DD101" s="59"/>
      <c r="DE101" s="61"/>
      <c r="DF101" s="61"/>
      <c r="DG101" s="59"/>
      <c r="DH101" s="61"/>
      <c r="DI101" s="61"/>
      <c r="DJ101" s="59"/>
      <c r="DK101" s="59"/>
      <c r="DL101" s="62"/>
      <c r="DM101" s="56">
        <f t="shared" si="85"/>
        <v>0</v>
      </c>
      <c r="DN101" s="88" t="str">
        <f t="shared" si="86"/>
        <v/>
      </c>
      <c r="DO101" s="119" t="str">
        <f t="shared" si="87"/>
        <v/>
      </c>
      <c r="DP101" s="119" t="str">
        <f t="shared" si="88"/>
        <v/>
      </c>
      <c r="DQ101" s="122" t="str">
        <f t="shared" si="89"/>
        <v/>
      </c>
      <c r="DR101" s="122" t="str">
        <f t="shared" si="95"/>
        <v/>
      </c>
    </row>
    <row r="102" spans="1:122" x14ac:dyDescent="0.25">
      <c r="A102" s="184" t="str">
        <f t="shared" si="91"/>
        <v xml:space="preserve">  -  - </v>
      </c>
      <c r="B102" s="98"/>
      <c r="C102" s="97"/>
      <c r="D102" s="93"/>
      <c r="E102" s="71"/>
      <c r="F102" s="73"/>
      <c r="G102" s="103"/>
      <c r="H102" s="71"/>
      <c r="I102" s="105" t="str">
        <f t="shared" si="50"/>
        <v/>
      </c>
      <c r="J102" s="104"/>
      <c r="K102" s="63"/>
      <c r="L102" s="72"/>
      <c r="M102" s="74"/>
      <c r="N102" s="75"/>
      <c r="O102" s="75"/>
      <c r="P102" s="121"/>
      <c r="Q102" s="76" t="str">
        <f t="shared" si="51"/>
        <v/>
      </c>
      <c r="R102" s="77">
        <f t="shared" si="52"/>
        <v>0</v>
      </c>
      <c r="S102" s="63"/>
      <c r="T102" s="78">
        <f t="shared" si="92"/>
        <v>0</v>
      </c>
      <c r="U102" s="79">
        <f>IF(M102=0,0,IF(G102="Annulation","",IF(assurance="ALPTIS",M102*12*T102/100*#REF!,IF(assurance="APRIL",M102*12*T102/100*#REF!,IF(assurance="ASAF",M102*12*T102/100*#REF!,IF(assurance="NEOLIANE",(#REF!+M102*12*#REF!)*T102/100,IF(assurance="NEOLIANE Prev",(#REF!+M102*12*#REF!)*T102/100,IF(assurance="SWISSLIFE",M102*12*T102/100*#REF!,IF(assurance="AVIVA",M102*12*T102/100*#REF!,IF(assurance="CIPRES",M102*12*T102/100*#REF!,IF(assurance="CEGEMA",M102*12*T102/100*#REF!,IF(assurance=0,0))))))))))))</f>
        <v>0</v>
      </c>
      <c r="V102" s="91" t="str">
        <f t="shared" si="53"/>
        <v/>
      </c>
      <c r="W102" s="91" t="str">
        <f t="shared" si="54"/>
        <v/>
      </c>
      <c r="X102" s="92">
        <f t="shared" si="55"/>
        <v>0</v>
      </c>
      <c r="Y102" s="108">
        <f t="shared" si="56"/>
        <v>0</v>
      </c>
      <c r="Z102" s="106"/>
      <c r="AA102" s="105" t="str">
        <f t="shared" si="57"/>
        <v/>
      </c>
      <c r="AB102" s="63" t="s">
        <v>12</v>
      </c>
      <c r="AC102" s="72"/>
      <c r="AD102" s="101"/>
      <c r="AE102" s="80" t="str">
        <f t="shared" si="90"/>
        <v/>
      </c>
      <c r="AF102" s="72"/>
      <c r="AG102" s="70" t="str">
        <f t="shared" si="58"/>
        <v/>
      </c>
      <c r="AH102" s="81" t="str">
        <f t="shared" ca="1" si="59"/>
        <v/>
      </c>
      <c r="AI102" s="111" t="str">
        <f t="shared" ca="1" si="60"/>
        <v/>
      </c>
      <c r="AJ102" s="89" t="str">
        <f t="shared" si="61"/>
        <v/>
      </c>
      <c r="AK102" s="89" t="str">
        <f t="shared" si="62"/>
        <v/>
      </c>
      <c r="AL102" s="81" t="str">
        <f t="shared" si="63"/>
        <v/>
      </c>
      <c r="AM102" s="74">
        <f t="shared" si="64"/>
        <v>0</v>
      </c>
      <c r="AN102" s="74">
        <f t="shared" si="65"/>
        <v>0</v>
      </c>
      <c r="AO102" s="82">
        <f t="shared" si="66"/>
        <v>0</v>
      </c>
      <c r="AP102" s="74">
        <f t="shared" si="93"/>
        <v>0</v>
      </c>
      <c r="AQ102" s="82">
        <f t="shared" si="67"/>
        <v>0</v>
      </c>
      <c r="AR102" s="83">
        <f t="shared" si="68"/>
        <v>0</v>
      </c>
      <c r="AS102" s="74">
        <f t="shared" si="94"/>
        <v>0</v>
      </c>
      <c r="AT102" s="82">
        <f t="shared" si="69"/>
        <v>0</v>
      </c>
      <c r="AU102" s="83">
        <f t="shared" si="70"/>
        <v>0</v>
      </c>
      <c r="AV102" s="74">
        <f t="shared" si="71"/>
        <v>0</v>
      </c>
      <c r="AW102" s="82">
        <f t="shared" si="72"/>
        <v>0</v>
      </c>
      <c r="AX102" s="83">
        <f t="shared" si="73"/>
        <v>0</v>
      </c>
      <c r="AY102" s="63"/>
      <c r="AZ102" s="84"/>
      <c r="BA102" s="85"/>
      <c r="BB102" s="95"/>
      <c r="BC102" s="86"/>
      <c r="BD102" s="86"/>
      <c r="BE102" s="96"/>
      <c r="BF102" s="69"/>
      <c r="BG102" s="114"/>
      <c r="BH102" s="63">
        <v>1</v>
      </c>
      <c r="BI102" s="68">
        <v>0</v>
      </c>
      <c r="BJ102" s="71"/>
      <c r="BK102" s="87"/>
      <c r="BL102" s="64" t="str">
        <f t="shared" ca="1" si="74"/>
        <v/>
      </c>
      <c r="BM102" s="65"/>
      <c r="BN102" s="66"/>
      <c r="BO102" s="67" t="str">
        <f t="shared" ca="1" si="75"/>
        <v/>
      </c>
      <c r="BP102" s="65"/>
      <c r="BQ102" s="66"/>
      <c r="BR102" s="67" t="str">
        <f t="shared" ca="1" si="76"/>
        <v/>
      </c>
      <c r="BS102" s="65"/>
      <c r="BT102" s="66"/>
      <c r="BU102" s="67" t="str">
        <f t="shared" ca="1" si="77"/>
        <v/>
      </c>
      <c r="BV102" s="65"/>
      <c r="BW102" s="66"/>
      <c r="BX102" s="67" t="str">
        <f t="shared" ca="1" si="78"/>
        <v/>
      </c>
      <c r="BY102" s="65"/>
      <c r="BZ102" s="66"/>
      <c r="CA102" s="67" t="str">
        <f t="shared" ca="1" si="79"/>
        <v/>
      </c>
      <c r="CB102" s="65"/>
      <c r="CC102" s="66"/>
      <c r="CD102" s="67" t="str">
        <f t="shared" ca="1" si="80"/>
        <v/>
      </c>
      <c r="CE102" s="65"/>
      <c r="CF102" s="66"/>
      <c r="CG102" s="67" t="str">
        <f t="shared" ca="1" si="81"/>
        <v/>
      </c>
      <c r="CH102" s="65"/>
      <c r="CI102" s="66"/>
      <c r="CJ102" s="67" t="str">
        <f t="shared" ca="1" si="82"/>
        <v/>
      </c>
      <c r="CK102" s="57"/>
      <c r="CL102" s="59"/>
      <c r="CM102" s="59"/>
      <c r="CN102" s="59"/>
      <c r="CO102" s="59"/>
      <c r="CP102" s="59"/>
      <c r="CQ102" s="59"/>
      <c r="CR102" s="57"/>
      <c r="CS102" s="58"/>
      <c r="CT102" s="90" t="str">
        <f t="shared" si="83"/>
        <v/>
      </c>
      <c r="CU102" s="59"/>
      <c r="CV102" s="60"/>
      <c r="CW102" s="59"/>
      <c r="CX102" s="59"/>
      <c r="CY102" s="59" t="str">
        <f t="shared" si="84"/>
        <v/>
      </c>
      <c r="CZ102" s="59"/>
      <c r="DA102" s="59"/>
      <c r="DB102" s="61"/>
      <c r="DC102" s="59"/>
      <c r="DD102" s="59"/>
      <c r="DE102" s="61"/>
      <c r="DF102" s="61"/>
      <c r="DG102" s="59"/>
      <c r="DH102" s="61"/>
      <c r="DI102" s="61"/>
      <c r="DJ102" s="59"/>
      <c r="DK102" s="59"/>
      <c r="DL102" s="62"/>
      <c r="DM102" s="56">
        <f t="shared" si="85"/>
        <v>0</v>
      </c>
      <c r="DN102" s="88" t="str">
        <f t="shared" si="86"/>
        <v/>
      </c>
      <c r="DO102" s="119" t="str">
        <f t="shared" si="87"/>
        <v/>
      </c>
      <c r="DP102" s="119" t="str">
        <f t="shared" si="88"/>
        <v/>
      </c>
      <c r="DQ102" s="122" t="str">
        <f t="shared" si="89"/>
        <v/>
      </c>
      <c r="DR102" s="122" t="str">
        <f t="shared" si="95"/>
        <v/>
      </c>
    </row>
    <row r="103" spans="1:122" x14ac:dyDescent="0.25">
      <c r="A103" s="184" t="str">
        <f t="shared" si="91"/>
        <v xml:space="preserve">  -  - </v>
      </c>
      <c r="B103" s="98"/>
      <c r="C103" s="97"/>
      <c r="D103" s="93"/>
      <c r="E103" s="71"/>
      <c r="F103" s="73"/>
      <c r="G103" s="103"/>
      <c r="H103" s="71"/>
      <c r="I103" s="105" t="str">
        <f t="shared" si="50"/>
        <v/>
      </c>
      <c r="J103" s="104"/>
      <c r="K103" s="63"/>
      <c r="L103" s="72"/>
      <c r="M103" s="74"/>
      <c r="N103" s="75"/>
      <c r="O103" s="75"/>
      <c r="P103" s="121"/>
      <c r="Q103" s="76" t="str">
        <f t="shared" si="51"/>
        <v/>
      </c>
      <c r="R103" s="77">
        <f t="shared" si="52"/>
        <v>0</v>
      </c>
      <c r="S103" s="63"/>
      <c r="T103" s="78">
        <f t="shared" si="92"/>
        <v>0</v>
      </c>
      <c r="U103" s="79">
        <f>IF(M103=0,0,IF(G103="Annulation","",IF(assurance="ALPTIS",M103*12*T103/100*#REF!,IF(assurance="APRIL",M103*12*T103/100*#REF!,IF(assurance="ASAF",M103*12*T103/100*#REF!,IF(assurance="NEOLIANE",(#REF!+M103*12*#REF!)*T103/100,IF(assurance="NEOLIANE Prev",(#REF!+M103*12*#REF!)*T103/100,IF(assurance="SWISSLIFE",M103*12*T103/100*#REF!,IF(assurance="AVIVA",M103*12*T103/100*#REF!,IF(assurance="CIPRES",M103*12*T103/100*#REF!,IF(assurance="CEGEMA",M103*12*T103/100*#REF!,IF(assurance=0,0))))))))))))</f>
        <v>0</v>
      </c>
      <c r="V103" s="91" t="str">
        <f t="shared" si="53"/>
        <v/>
      </c>
      <c r="W103" s="91" t="str">
        <f t="shared" si="54"/>
        <v/>
      </c>
      <c r="X103" s="92">
        <f t="shared" si="55"/>
        <v>0</v>
      </c>
      <c r="Y103" s="108">
        <f t="shared" si="56"/>
        <v>0</v>
      </c>
      <c r="Z103" s="106"/>
      <c r="AA103" s="105" t="str">
        <f t="shared" si="57"/>
        <v/>
      </c>
      <c r="AB103" s="63" t="s">
        <v>12</v>
      </c>
      <c r="AC103" s="72"/>
      <c r="AD103" s="101"/>
      <c r="AE103" s="80" t="str">
        <f t="shared" si="90"/>
        <v/>
      </c>
      <c r="AF103" s="72"/>
      <c r="AG103" s="70" t="str">
        <f t="shared" si="58"/>
        <v/>
      </c>
      <c r="AH103" s="81" t="str">
        <f t="shared" ca="1" si="59"/>
        <v/>
      </c>
      <c r="AI103" s="111" t="str">
        <f t="shared" ca="1" si="60"/>
        <v/>
      </c>
      <c r="AJ103" s="89" t="str">
        <f t="shared" si="61"/>
        <v/>
      </c>
      <c r="AK103" s="89" t="str">
        <f t="shared" si="62"/>
        <v/>
      </c>
      <c r="AL103" s="81" t="str">
        <f t="shared" si="63"/>
        <v/>
      </c>
      <c r="AM103" s="74">
        <f t="shared" si="64"/>
        <v>0</v>
      </c>
      <c r="AN103" s="74">
        <f t="shared" si="65"/>
        <v>0</v>
      </c>
      <c r="AO103" s="82">
        <f t="shared" si="66"/>
        <v>0</v>
      </c>
      <c r="AP103" s="74">
        <f t="shared" si="93"/>
        <v>0</v>
      </c>
      <c r="AQ103" s="82">
        <f t="shared" si="67"/>
        <v>0</v>
      </c>
      <c r="AR103" s="83">
        <f t="shared" si="68"/>
        <v>0</v>
      </c>
      <c r="AS103" s="74">
        <f t="shared" si="94"/>
        <v>0</v>
      </c>
      <c r="AT103" s="82">
        <f t="shared" si="69"/>
        <v>0</v>
      </c>
      <c r="AU103" s="83">
        <f t="shared" si="70"/>
        <v>0</v>
      </c>
      <c r="AV103" s="74">
        <f t="shared" si="71"/>
        <v>0</v>
      </c>
      <c r="AW103" s="82">
        <f t="shared" si="72"/>
        <v>0</v>
      </c>
      <c r="AX103" s="83">
        <f t="shared" si="73"/>
        <v>0</v>
      </c>
      <c r="AY103" s="63"/>
      <c r="AZ103" s="84"/>
      <c r="BA103" s="85"/>
      <c r="BB103" s="95"/>
      <c r="BC103" s="86"/>
      <c r="BD103" s="86"/>
      <c r="BE103" s="96"/>
      <c r="BF103" s="69"/>
      <c r="BG103" s="114"/>
      <c r="BH103" s="63">
        <v>1</v>
      </c>
      <c r="BI103" s="68">
        <v>0</v>
      </c>
      <c r="BJ103" s="71"/>
      <c r="BK103" s="87"/>
      <c r="BL103" s="64" t="str">
        <f t="shared" ca="1" si="74"/>
        <v/>
      </c>
      <c r="BM103" s="65"/>
      <c r="BN103" s="66"/>
      <c r="BO103" s="67" t="str">
        <f t="shared" ca="1" si="75"/>
        <v/>
      </c>
      <c r="BP103" s="65"/>
      <c r="BQ103" s="66"/>
      <c r="BR103" s="67" t="str">
        <f t="shared" ca="1" si="76"/>
        <v/>
      </c>
      <c r="BS103" s="65"/>
      <c r="BT103" s="66"/>
      <c r="BU103" s="67" t="str">
        <f t="shared" ca="1" si="77"/>
        <v/>
      </c>
      <c r="BV103" s="65"/>
      <c r="BW103" s="66"/>
      <c r="BX103" s="67" t="str">
        <f t="shared" ca="1" si="78"/>
        <v/>
      </c>
      <c r="BY103" s="65"/>
      <c r="BZ103" s="66"/>
      <c r="CA103" s="67" t="str">
        <f t="shared" ca="1" si="79"/>
        <v/>
      </c>
      <c r="CB103" s="65"/>
      <c r="CC103" s="66"/>
      <c r="CD103" s="67" t="str">
        <f t="shared" ca="1" si="80"/>
        <v/>
      </c>
      <c r="CE103" s="65"/>
      <c r="CF103" s="66"/>
      <c r="CG103" s="67" t="str">
        <f t="shared" ca="1" si="81"/>
        <v/>
      </c>
      <c r="CH103" s="65"/>
      <c r="CI103" s="66"/>
      <c r="CJ103" s="67" t="str">
        <f t="shared" ca="1" si="82"/>
        <v/>
      </c>
      <c r="CK103" s="57"/>
      <c r="CL103" s="59"/>
      <c r="CM103" s="59"/>
      <c r="CN103" s="59"/>
      <c r="CO103" s="59"/>
      <c r="CP103" s="59"/>
      <c r="CQ103" s="59"/>
      <c r="CR103" s="57"/>
      <c r="CS103" s="58"/>
      <c r="CT103" s="90" t="str">
        <f t="shared" si="83"/>
        <v/>
      </c>
      <c r="CU103" s="59"/>
      <c r="CV103" s="60"/>
      <c r="CW103" s="59"/>
      <c r="CX103" s="59"/>
      <c r="CY103" s="59" t="str">
        <f t="shared" si="84"/>
        <v/>
      </c>
      <c r="CZ103" s="59"/>
      <c r="DA103" s="59"/>
      <c r="DB103" s="61"/>
      <c r="DC103" s="59"/>
      <c r="DD103" s="59"/>
      <c r="DE103" s="61"/>
      <c r="DF103" s="61"/>
      <c r="DG103" s="59"/>
      <c r="DH103" s="61"/>
      <c r="DI103" s="61"/>
      <c r="DJ103" s="59"/>
      <c r="DK103" s="59"/>
      <c r="DL103" s="62"/>
      <c r="DM103" s="56">
        <f t="shared" si="85"/>
        <v>0</v>
      </c>
      <c r="DN103" s="88" t="str">
        <f t="shared" si="86"/>
        <v/>
      </c>
      <c r="DO103" s="119" t="str">
        <f t="shared" si="87"/>
        <v/>
      </c>
      <c r="DP103" s="119" t="str">
        <f t="shared" si="88"/>
        <v/>
      </c>
      <c r="DQ103" s="122" t="str">
        <f t="shared" si="89"/>
        <v/>
      </c>
      <c r="DR103" s="122" t="str">
        <f t="shared" si="95"/>
        <v/>
      </c>
    </row>
    <row r="104" spans="1:122" x14ac:dyDescent="0.25">
      <c r="A104" s="184" t="str">
        <f t="shared" si="91"/>
        <v xml:space="preserve">  -  - </v>
      </c>
      <c r="B104" s="98"/>
      <c r="C104" s="97"/>
      <c r="D104" s="93"/>
      <c r="E104" s="71"/>
      <c r="F104" s="73"/>
      <c r="G104" s="103"/>
      <c r="H104" s="71"/>
      <c r="I104" s="105" t="str">
        <f t="shared" si="50"/>
        <v/>
      </c>
      <c r="J104" s="104"/>
      <c r="K104" s="63"/>
      <c r="L104" s="72"/>
      <c r="M104" s="74"/>
      <c r="N104" s="75"/>
      <c r="O104" s="75"/>
      <c r="P104" s="121"/>
      <c r="Q104" s="76" t="str">
        <f t="shared" si="51"/>
        <v/>
      </c>
      <c r="R104" s="77">
        <f t="shared" si="52"/>
        <v>0</v>
      </c>
      <c r="S104" s="63"/>
      <c r="T104" s="78">
        <f t="shared" si="92"/>
        <v>0</v>
      </c>
      <c r="U104" s="79">
        <f>IF(M104=0,0,IF(G104="Annulation","",IF(assurance="ALPTIS",M104*12*T104/100*#REF!,IF(assurance="APRIL",M104*12*T104/100*#REF!,IF(assurance="ASAF",M104*12*T104/100*#REF!,IF(assurance="NEOLIANE",(#REF!+M104*12*#REF!)*T104/100,IF(assurance="NEOLIANE Prev",(#REF!+M104*12*#REF!)*T104/100,IF(assurance="SWISSLIFE",M104*12*T104/100*#REF!,IF(assurance="AVIVA",M104*12*T104/100*#REF!,IF(assurance="CIPRES",M104*12*T104/100*#REF!,IF(assurance="CEGEMA",M104*12*T104/100*#REF!,IF(assurance=0,0))))))))))))</f>
        <v>0</v>
      </c>
      <c r="V104" s="91" t="str">
        <f t="shared" si="53"/>
        <v/>
      </c>
      <c r="W104" s="91" t="str">
        <f t="shared" si="54"/>
        <v/>
      </c>
      <c r="X104" s="92">
        <f t="shared" si="55"/>
        <v>0</v>
      </c>
      <c r="Y104" s="108">
        <f t="shared" si="56"/>
        <v>0</v>
      </c>
      <c r="Z104" s="106"/>
      <c r="AA104" s="105" t="str">
        <f t="shared" si="57"/>
        <v/>
      </c>
      <c r="AB104" s="63" t="s">
        <v>12</v>
      </c>
      <c r="AC104" s="72"/>
      <c r="AD104" s="101"/>
      <c r="AE104" s="80" t="str">
        <f t="shared" si="90"/>
        <v/>
      </c>
      <c r="AF104" s="72"/>
      <c r="AG104" s="70" t="str">
        <f t="shared" si="58"/>
        <v/>
      </c>
      <c r="AH104" s="81" t="str">
        <f t="shared" ca="1" si="59"/>
        <v/>
      </c>
      <c r="AI104" s="111" t="str">
        <f t="shared" ca="1" si="60"/>
        <v/>
      </c>
      <c r="AJ104" s="89" t="str">
        <f t="shared" si="61"/>
        <v/>
      </c>
      <c r="AK104" s="89" t="str">
        <f t="shared" si="62"/>
        <v/>
      </c>
      <c r="AL104" s="81" t="str">
        <f t="shared" si="63"/>
        <v/>
      </c>
      <c r="AM104" s="74">
        <f t="shared" si="64"/>
        <v>0</v>
      </c>
      <c r="AN104" s="74">
        <f t="shared" si="65"/>
        <v>0</v>
      </c>
      <c r="AO104" s="82">
        <f t="shared" si="66"/>
        <v>0</v>
      </c>
      <c r="AP104" s="74">
        <f t="shared" si="93"/>
        <v>0</v>
      </c>
      <c r="AQ104" s="82">
        <f t="shared" si="67"/>
        <v>0</v>
      </c>
      <c r="AR104" s="83">
        <f t="shared" si="68"/>
        <v>0</v>
      </c>
      <c r="AS104" s="74">
        <f t="shared" si="94"/>
        <v>0</v>
      </c>
      <c r="AT104" s="82">
        <f t="shared" si="69"/>
        <v>0</v>
      </c>
      <c r="AU104" s="83">
        <f t="shared" si="70"/>
        <v>0</v>
      </c>
      <c r="AV104" s="74">
        <f t="shared" si="71"/>
        <v>0</v>
      </c>
      <c r="AW104" s="82">
        <f t="shared" si="72"/>
        <v>0</v>
      </c>
      <c r="AX104" s="83">
        <f t="shared" si="73"/>
        <v>0</v>
      </c>
      <c r="AY104" s="63"/>
      <c r="AZ104" s="84"/>
      <c r="BA104" s="85"/>
      <c r="BB104" s="95"/>
      <c r="BC104" s="86"/>
      <c r="BD104" s="86"/>
      <c r="BE104" s="96"/>
      <c r="BF104" s="69"/>
      <c r="BG104" s="114"/>
      <c r="BH104" s="63">
        <v>1</v>
      </c>
      <c r="BI104" s="68">
        <v>0</v>
      </c>
      <c r="BJ104" s="71"/>
      <c r="BK104" s="87"/>
      <c r="BL104" s="64" t="str">
        <f t="shared" ca="1" si="74"/>
        <v/>
      </c>
      <c r="BM104" s="65"/>
      <c r="BN104" s="66"/>
      <c r="BO104" s="67" t="str">
        <f t="shared" ca="1" si="75"/>
        <v/>
      </c>
      <c r="BP104" s="65"/>
      <c r="BQ104" s="66"/>
      <c r="BR104" s="67" t="str">
        <f t="shared" ca="1" si="76"/>
        <v/>
      </c>
      <c r="BS104" s="65"/>
      <c r="BT104" s="66"/>
      <c r="BU104" s="67" t="str">
        <f t="shared" ca="1" si="77"/>
        <v/>
      </c>
      <c r="BV104" s="65"/>
      <c r="BW104" s="66"/>
      <c r="BX104" s="67" t="str">
        <f t="shared" ca="1" si="78"/>
        <v/>
      </c>
      <c r="BY104" s="65"/>
      <c r="BZ104" s="66"/>
      <c r="CA104" s="67" t="str">
        <f t="shared" ca="1" si="79"/>
        <v/>
      </c>
      <c r="CB104" s="65"/>
      <c r="CC104" s="66"/>
      <c r="CD104" s="67" t="str">
        <f t="shared" ca="1" si="80"/>
        <v/>
      </c>
      <c r="CE104" s="65"/>
      <c r="CF104" s="66"/>
      <c r="CG104" s="67" t="str">
        <f t="shared" ca="1" si="81"/>
        <v/>
      </c>
      <c r="CH104" s="65"/>
      <c r="CI104" s="66"/>
      <c r="CJ104" s="67" t="str">
        <f t="shared" ca="1" si="82"/>
        <v/>
      </c>
      <c r="CK104" s="57"/>
      <c r="CL104" s="59"/>
      <c r="CM104" s="59"/>
      <c r="CN104" s="59"/>
      <c r="CO104" s="59"/>
      <c r="CP104" s="59"/>
      <c r="CQ104" s="59"/>
      <c r="CR104" s="57"/>
      <c r="CS104" s="58"/>
      <c r="CT104" s="90" t="str">
        <f t="shared" si="83"/>
        <v/>
      </c>
      <c r="CU104" s="59"/>
      <c r="CV104" s="60"/>
      <c r="CW104" s="59"/>
      <c r="CX104" s="59"/>
      <c r="CY104" s="59" t="str">
        <f t="shared" si="84"/>
        <v/>
      </c>
      <c r="CZ104" s="59"/>
      <c r="DA104" s="59"/>
      <c r="DB104" s="61"/>
      <c r="DC104" s="59"/>
      <c r="DD104" s="59"/>
      <c r="DE104" s="61"/>
      <c r="DF104" s="61"/>
      <c r="DG104" s="59"/>
      <c r="DH104" s="61"/>
      <c r="DI104" s="61"/>
      <c r="DJ104" s="59"/>
      <c r="DK104" s="59"/>
      <c r="DL104" s="62"/>
      <c r="DM104" s="56">
        <f t="shared" si="85"/>
        <v>0</v>
      </c>
      <c r="DN104" s="88" t="str">
        <f t="shared" si="86"/>
        <v/>
      </c>
      <c r="DO104" s="119" t="str">
        <f t="shared" si="87"/>
        <v/>
      </c>
      <c r="DP104" s="119" t="str">
        <f t="shared" si="88"/>
        <v/>
      </c>
      <c r="DQ104" s="122" t="str">
        <f t="shared" si="89"/>
        <v/>
      </c>
      <c r="DR104" s="122" t="str">
        <f t="shared" si="95"/>
        <v/>
      </c>
    </row>
    <row r="105" spans="1:122" x14ac:dyDescent="0.25">
      <c r="A105" s="184" t="str">
        <f t="shared" si="91"/>
        <v xml:space="preserve">  -  - </v>
      </c>
      <c r="B105" s="98"/>
      <c r="C105" s="97"/>
      <c r="D105" s="93"/>
      <c r="E105" s="71"/>
      <c r="F105" s="73"/>
      <c r="G105" s="103"/>
      <c r="H105" s="71"/>
      <c r="I105" s="105" t="str">
        <f t="shared" si="50"/>
        <v/>
      </c>
      <c r="J105" s="104"/>
      <c r="K105" s="63"/>
      <c r="L105" s="72"/>
      <c r="M105" s="74"/>
      <c r="N105" s="75"/>
      <c r="O105" s="75"/>
      <c r="P105" s="121"/>
      <c r="Q105" s="76" t="str">
        <f t="shared" si="51"/>
        <v/>
      </c>
      <c r="R105" s="77">
        <f t="shared" si="52"/>
        <v>0</v>
      </c>
      <c r="S105" s="63"/>
      <c r="T105" s="78">
        <f t="shared" si="92"/>
        <v>0</v>
      </c>
      <c r="U105" s="79">
        <f>IF(M105=0,0,IF(G105="Annulation","",IF(assurance="ALPTIS",M105*12*T105/100*#REF!,IF(assurance="APRIL",M105*12*T105/100*#REF!,IF(assurance="ASAF",M105*12*T105/100*#REF!,IF(assurance="NEOLIANE",(#REF!+M105*12*#REF!)*T105/100,IF(assurance="NEOLIANE Prev",(#REF!+M105*12*#REF!)*T105/100,IF(assurance="SWISSLIFE",M105*12*T105/100*#REF!,IF(assurance="AVIVA",M105*12*T105/100*#REF!,IF(assurance="CIPRES",M105*12*T105/100*#REF!,IF(assurance="CEGEMA",M105*12*T105/100*#REF!,IF(assurance=0,0))))))))))))</f>
        <v>0</v>
      </c>
      <c r="V105" s="91" t="str">
        <f t="shared" si="53"/>
        <v/>
      </c>
      <c r="W105" s="91" t="str">
        <f t="shared" si="54"/>
        <v/>
      </c>
      <c r="X105" s="92">
        <f t="shared" si="55"/>
        <v>0</v>
      </c>
      <c r="Y105" s="108">
        <f t="shared" si="56"/>
        <v>0</v>
      </c>
      <c r="Z105" s="106"/>
      <c r="AA105" s="105" t="str">
        <f t="shared" si="57"/>
        <v/>
      </c>
      <c r="AB105" s="63" t="s">
        <v>12</v>
      </c>
      <c r="AC105" s="72"/>
      <c r="AD105" s="101"/>
      <c r="AE105" s="80" t="str">
        <f t="shared" si="90"/>
        <v/>
      </c>
      <c r="AF105" s="72"/>
      <c r="AG105" s="70" t="str">
        <f t="shared" si="58"/>
        <v/>
      </c>
      <c r="AH105" s="81" t="str">
        <f t="shared" ca="1" si="59"/>
        <v/>
      </c>
      <c r="AI105" s="111" t="str">
        <f t="shared" ca="1" si="60"/>
        <v/>
      </c>
      <c r="AJ105" s="89" t="str">
        <f t="shared" si="61"/>
        <v/>
      </c>
      <c r="AK105" s="89" t="str">
        <f t="shared" si="62"/>
        <v/>
      </c>
      <c r="AL105" s="81" t="str">
        <f t="shared" si="63"/>
        <v/>
      </c>
      <c r="AM105" s="74">
        <f t="shared" si="64"/>
        <v>0</v>
      </c>
      <c r="AN105" s="74">
        <f t="shared" si="65"/>
        <v>0</v>
      </c>
      <c r="AO105" s="82">
        <f t="shared" si="66"/>
        <v>0</v>
      </c>
      <c r="AP105" s="74">
        <f t="shared" si="93"/>
        <v>0</v>
      </c>
      <c r="AQ105" s="82">
        <f t="shared" si="67"/>
        <v>0</v>
      </c>
      <c r="AR105" s="83">
        <f t="shared" si="68"/>
        <v>0</v>
      </c>
      <c r="AS105" s="74">
        <f t="shared" si="94"/>
        <v>0</v>
      </c>
      <c r="AT105" s="82">
        <f t="shared" si="69"/>
        <v>0</v>
      </c>
      <c r="AU105" s="83">
        <f t="shared" si="70"/>
        <v>0</v>
      </c>
      <c r="AV105" s="74">
        <f t="shared" si="71"/>
        <v>0</v>
      </c>
      <c r="AW105" s="82">
        <f t="shared" si="72"/>
        <v>0</v>
      </c>
      <c r="AX105" s="83">
        <f t="shared" si="73"/>
        <v>0</v>
      </c>
      <c r="AY105" s="63"/>
      <c r="AZ105" s="84"/>
      <c r="BA105" s="85"/>
      <c r="BB105" s="95"/>
      <c r="BC105" s="86"/>
      <c r="BD105" s="86"/>
      <c r="BE105" s="96"/>
      <c r="BF105" s="69"/>
      <c r="BG105" s="114"/>
      <c r="BH105" s="63">
        <v>1</v>
      </c>
      <c r="BI105" s="68">
        <v>0</v>
      </c>
      <c r="BJ105" s="71"/>
      <c r="BK105" s="87"/>
      <c r="BL105" s="64" t="str">
        <f t="shared" ca="1" si="74"/>
        <v/>
      </c>
      <c r="BM105" s="65"/>
      <c r="BN105" s="66"/>
      <c r="BO105" s="67" t="str">
        <f t="shared" ca="1" si="75"/>
        <v/>
      </c>
      <c r="BP105" s="65"/>
      <c r="BQ105" s="66"/>
      <c r="BR105" s="67" t="str">
        <f t="shared" ca="1" si="76"/>
        <v/>
      </c>
      <c r="BS105" s="65"/>
      <c r="BT105" s="66"/>
      <c r="BU105" s="67" t="str">
        <f t="shared" ca="1" si="77"/>
        <v/>
      </c>
      <c r="BV105" s="65"/>
      <c r="BW105" s="66"/>
      <c r="BX105" s="67" t="str">
        <f t="shared" ca="1" si="78"/>
        <v/>
      </c>
      <c r="BY105" s="65"/>
      <c r="BZ105" s="66"/>
      <c r="CA105" s="67" t="str">
        <f t="shared" ca="1" si="79"/>
        <v/>
      </c>
      <c r="CB105" s="65"/>
      <c r="CC105" s="66"/>
      <c r="CD105" s="67" t="str">
        <f t="shared" ca="1" si="80"/>
        <v/>
      </c>
      <c r="CE105" s="65"/>
      <c r="CF105" s="66"/>
      <c r="CG105" s="67" t="str">
        <f t="shared" ca="1" si="81"/>
        <v/>
      </c>
      <c r="CH105" s="65"/>
      <c r="CI105" s="66"/>
      <c r="CJ105" s="67" t="str">
        <f t="shared" ca="1" si="82"/>
        <v/>
      </c>
      <c r="CK105" s="57"/>
      <c r="CL105" s="59"/>
      <c r="CM105" s="59"/>
      <c r="CN105" s="59"/>
      <c r="CO105" s="59"/>
      <c r="CP105" s="59"/>
      <c r="CQ105" s="59"/>
      <c r="CR105" s="57"/>
      <c r="CS105" s="58"/>
      <c r="CT105" s="90" t="str">
        <f t="shared" si="83"/>
        <v/>
      </c>
      <c r="CU105" s="59"/>
      <c r="CV105" s="60"/>
      <c r="CW105" s="59"/>
      <c r="CX105" s="59"/>
      <c r="CY105" s="59" t="str">
        <f t="shared" si="84"/>
        <v/>
      </c>
      <c r="CZ105" s="59"/>
      <c r="DA105" s="59"/>
      <c r="DB105" s="61"/>
      <c r="DC105" s="59"/>
      <c r="DD105" s="59"/>
      <c r="DE105" s="61"/>
      <c r="DF105" s="61"/>
      <c r="DG105" s="59"/>
      <c r="DH105" s="61"/>
      <c r="DI105" s="61"/>
      <c r="DJ105" s="59"/>
      <c r="DK105" s="59"/>
      <c r="DL105" s="62"/>
      <c r="DM105" s="56">
        <f t="shared" si="85"/>
        <v>0</v>
      </c>
      <c r="DN105" s="88" t="str">
        <f t="shared" si="86"/>
        <v/>
      </c>
      <c r="DO105" s="119" t="str">
        <f t="shared" si="87"/>
        <v/>
      </c>
      <c r="DP105" s="119" t="str">
        <f t="shared" si="88"/>
        <v/>
      </c>
      <c r="DQ105" s="122" t="str">
        <f t="shared" si="89"/>
        <v/>
      </c>
      <c r="DR105" s="122" t="str">
        <f t="shared" si="95"/>
        <v/>
      </c>
    </row>
    <row r="106" spans="1:122" x14ac:dyDescent="0.25">
      <c r="A106" s="184" t="str">
        <f t="shared" si="91"/>
        <v xml:space="preserve">  -  - </v>
      </c>
      <c r="B106" s="98"/>
      <c r="C106" s="97"/>
      <c r="D106" s="93"/>
      <c r="E106" s="71"/>
      <c r="F106" s="73"/>
      <c r="G106" s="103"/>
      <c r="H106" s="71"/>
      <c r="I106" s="105" t="str">
        <f t="shared" si="50"/>
        <v/>
      </c>
      <c r="J106" s="104"/>
      <c r="K106" s="63"/>
      <c r="L106" s="72"/>
      <c r="M106" s="74"/>
      <c r="N106" s="75"/>
      <c r="O106" s="75"/>
      <c r="P106" s="121"/>
      <c r="Q106" s="76" t="str">
        <f t="shared" si="51"/>
        <v/>
      </c>
      <c r="R106" s="77">
        <f t="shared" si="52"/>
        <v>0</v>
      </c>
      <c r="S106" s="63"/>
      <c r="T106" s="78">
        <f t="shared" si="92"/>
        <v>0</v>
      </c>
      <c r="U106" s="79">
        <f>IF(M106=0,0,IF(G106="Annulation","",IF(assurance="ALPTIS",M106*12*T106/100*#REF!,IF(assurance="APRIL",M106*12*T106/100*#REF!,IF(assurance="ASAF",M106*12*T106/100*#REF!,IF(assurance="NEOLIANE",(#REF!+M106*12*#REF!)*T106/100,IF(assurance="NEOLIANE Prev",(#REF!+M106*12*#REF!)*T106/100,IF(assurance="SWISSLIFE",M106*12*T106/100*#REF!,IF(assurance="AVIVA",M106*12*T106/100*#REF!,IF(assurance="CIPRES",M106*12*T106/100*#REF!,IF(assurance="CEGEMA",M106*12*T106/100*#REF!,IF(assurance=0,0))))))))))))</f>
        <v>0</v>
      </c>
      <c r="V106" s="91" t="str">
        <f t="shared" si="53"/>
        <v/>
      </c>
      <c r="W106" s="91" t="str">
        <f t="shared" si="54"/>
        <v/>
      </c>
      <c r="X106" s="92">
        <f t="shared" si="55"/>
        <v>0</v>
      </c>
      <c r="Y106" s="108">
        <f t="shared" si="56"/>
        <v>0</v>
      </c>
      <c r="Z106" s="106"/>
      <c r="AA106" s="105" t="str">
        <f t="shared" si="57"/>
        <v/>
      </c>
      <c r="AB106" s="63" t="s">
        <v>12</v>
      </c>
      <c r="AC106" s="72"/>
      <c r="AD106" s="101"/>
      <c r="AE106" s="80" t="str">
        <f t="shared" si="90"/>
        <v/>
      </c>
      <c r="AF106" s="72"/>
      <c r="AG106" s="70" t="str">
        <f t="shared" si="58"/>
        <v/>
      </c>
      <c r="AH106" s="81" t="str">
        <f t="shared" ca="1" si="59"/>
        <v/>
      </c>
      <c r="AI106" s="111" t="str">
        <f t="shared" ca="1" si="60"/>
        <v/>
      </c>
      <c r="AJ106" s="89" t="str">
        <f t="shared" si="61"/>
        <v/>
      </c>
      <c r="AK106" s="89" t="str">
        <f t="shared" si="62"/>
        <v/>
      </c>
      <c r="AL106" s="81" t="str">
        <f t="shared" si="63"/>
        <v/>
      </c>
      <c r="AM106" s="74">
        <f t="shared" si="64"/>
        <v>0</v>
      </c>
      <c r="AN106" s="74">
        <f t="shared" si="65"/>
        <v>0</v>
      </c>
      <c r="AO106" s="82">
        <f t="shared" si="66"/>
        <v>0</v>
      </c>
      <c r="AP106" s="74">
        <f t="shared" si="93"/>
        <v>0</v>
      </c>
      <c r="AQ106" s="82">
        <f t="shared" si="67"/>
        <v>0</v>
      </c>
      <c r="AR106" s="83">
        <f t="shared" si="68"/>
        <v>0</v>
      </c>
      <c r="AS106" s="74">
        <f t="shared" si="94"/>
        <v>0</v>
      </c>
      <c r="AT106" s="82">
        <f t="shared" si="69"/>
        <v>0</v>
      </c>
      <c r="AU106" s="83">
        <f t="shared" si="70"/>
        <v>0</v>
      </c>
      <c r="AV106" s="74">
        <f t="shared" si="71"/>
        <v>0</v>
      </c>
      <c r="AW106" s="82">
        <f t="shared" si="72"/>
        <v>0</v>
      </c>
      <c r="AX106" s="83">
        <f t="shared" si="73"/>
        <v>0</v>
      </c>
      <c r="AY106" s="63"/>
      <c r="AZ106" s="84"/>
      <c r="BA106" s="85"/>
      <c r="BB106" s="95"/>
      <c r="BC106" s="86"/>
      <c r="BD106" s="86"/>
      <c r="BE106" s="96"/>
      <c r="BF106" s="69"/>
      <c r="BG106" s="114"/>
      <c r="BH106" s="63">
        <v>1</v>
      </c>
      <c r="BI106" s="68">
        <v>0</v>
      </c>
      <c r="BJ106" s="71"/>
      <c r="BK106" s="87"/>
      <c r="BL106" s="64" t="str">
        <f t="shared" ca="1" si="74"/>
        <v/>
      </c>
      <c r="BM106" s="65"/>
      <c r="BN106" s="66"/>
      <c r="BO106" s="67" t="str">
        <f t="shared" ca="1" si="75"/>
        <v/>
      </c>
      <c r="BP106" s="65"/>
      <c r="BQ106" s="66"/>
      <c r="BR106" s="67" t="str">
        <f t="shared" ca="1" si="76"/>
        <v/>
      </c>
      <c r="BS106" s="65"/>
      <c r="BT106" s="66"/>
      <c r="BU106" s="67" t="str">
        <f t="shared" ca="1" si="77"/>
        <v/>
      </c>
      <c r="BV106" s="65"/>
      <c r="BW106" s="66"/>
      <c r="BX106" s="67" t="str">
        <f t="shared" ca="1" si="78"/>
        <v/>
      </c>
      <c r="BY106" s="65"/>
      <c r="BZ106" s="66"/>
      <c r="CA106" s="67" t="str">
        <f t="shared" ca="1" si="79"/>
        <v/>
      </c>
      <c r="CB106" s="65"/>
      <c r="CC106" s="66"/>
      <c r="CD106" s="67" t="str">
        <f t="shared" ca="1" si="80"/>
        <v/>
      </c>
      <c r="CE106" s="65"/>
      <c r="CF106" s="66"/>
      <c r="CG106" s="67" t="str">
        <f t="shared" ca="1" si="81"/>
        <v/>
      </c>
      <c r="CH106" s="65"/>
      <c r="CI106" s="66"/>
      <c r="CJ106" s="67" t="str">
        <f t="shared" ca="1" si="82"/>
        <v/>
      </c>
      <c r="CK106" s="57"/>
      <c r="CL106" s="59"/>
      <c r="CM106" s="59"/>
      <c r="CN106" s="59"/>
      <c r="CO106" s="59"/>
      <c r="CP106" s="59"/>
      <c r="CQ106" s="59"/>
      <c r="CR106" s="57"/>
      <c r="CS106" s="58"/>
      <c r="CT106" s="90" t="str">
        <f t="shared" si="83"/>
        <v/>
      </c>
      <c r="CU106" s="59"/>
      <c r="CV106" s="60"/>
      <c r="CW106" s="59"/>
      <c r="CX106" s="59"/>
      <c r="CY106" s="59" t="str">
        <f t="shared" si="84"/>
        <v/>
      </c>
      <c r="CZ106" s="59"/>
      <c r="DA106" s="59"/>
      <c r="DB106" s="61"/>
      <c r="DC106" s="59"/>
      <c r="DD106" s="59"/>
      <c r="DE106" s="61"/>
      <c r="DF106" s="61"/>
      <c r="DG106" s="59"/>
      <c r="DH106" s="61"/>
      <c r="DI106" s="61"/>
      <c r="DJ106" s="59"/>
      <c r="DK106" s="59"/>
      <c r="DL106" s="62"/>
      <c r="DM106" s="56">
        <f t="shared" si="85"/>
        <v>0</v>
      </c>
      <c r="DN106" s="88" t="str">
        <f t="shared" si="86"/>
        <v/>
      </c>
      <c r="DO106" s="119" t="str">
        <f t="shared" si="87"/>
        <v/>
      </c>
      <c r="DP106" s="119" t="str">
        <f t="shared" si="88"/>
        <v/>
      </c>
      <c r="DQ106" s="122" t="str">
        <f t="shared" si="89"/>
        <v/>
      </c>
      <c r="DR106" s="122" t="str">
        <f t="shared" si="95"/>
        <v/>
      </c>
    </row>
    <row r="107" spans="1:122" x14ac:dyDescent="0.25">
      <c r="A107" s="184" t="str">
        <f t="shared" si="91"/>
        <v xml:space="preserve">  -  - </v>
      </c>
      <c r="B107" s="98"/>
      <c r="C107" s="97"/>
      <c r="D107" s="93"/>
      <c r="E107" s="71"/>
      <c r="F107" s="73"/>
      <c r="G107" s="103"/>
      <c r="H107" s="71"/>
      <c r="I107" s="105" t="str">
        <f t="shared" si="50"/>
        <v/>
      </c>
      <c r="J107" s="104"/>
      <c r="K107" s="63"/>
      <c r="L107" s="72"/>
      <c r="M107" s="74"/>
      <c r="N107" s="75"/>
      <c r="O107" s="75"/>
      <c r="P107" s="121"/>
      <c r="Q107" s="76" t="str">
        <f t="shared" si="51"/>
        <v/>
      </c>
      <c r="R107" s="77">
        <f t="shared" si="52"/>
        <v>0</v>
      </c>
      <c r="S107" s="63"/>
      <c r="T107" s="78">
        <f t="shared" si="92"/>
        <v>0</v>
      </c>
      <c r="U107" s="79">
        <f>IF(M107=0,0,IF(G107="Annulation","",IF(assurance="ALPTIS",M107*12*T107/100*#REF!,IF(assurance="APRIL",M107*12*T107/100*#REF!,IF(assurance="ASAF",M107*12*T107/100*#REF!,IF(assurance="NEOLIANE",(#REF!+M107*12*#REF!)*T107/100,IF(assurance="NEOLIANE Prev",(#REF!+M107*12*#REF!)*T107/100,IF(assurance="SWISSLIFE",M107*12*T107/100*#REF!,IF(assurance="AVIVA",M107*12*T107/100*#REF!,IF(assurance="CIPRES",M107*12*T107/100*#REF!,IF(assurance="CEGEMA",M107*12*T107/100*#REF!,IF(assurance=0,0))))))))))))</f>
        <v>0</v>
      </c>
      <c r="V107" s="91" t="str">
        <f t="shared" si="53"/>
        <v/>
      </c>
      <c r="W107" s="91" t="str">
        <f t="shared" si="54"/>
        <v/>
      </c>
      <c r="X107" s="92">
        <f t="shared" si="55"/>
        <v>0</v>
      </c>
      <c r="Y107" s="108">
        <f t="shared" si="56"/>
        <v>0</v>
      </c>
      <c r="Z107" s="106"/>
      <c r="AA107" s="105" t="str">
        <f t="shared" si="57"/>
        <v/>
      </c>
      <c r="AB107" s="63" t="s">
        <v>12</v>
      </c>
      <c r="AC107" s="72"/>
      <c r="AD107" s="101"/>
      <c r="AE107" s="80" t="str">
        <f t="shared" si="90"/>
        <v/>
      </c>
      <c r="AF107" s="72"/>
      <c r="AG107" s="70" t="str">
        <f t="shared" si="58"/>
        <v/>
      </c>
      <c r="AH107" s="81" t="str">
        <f t="shared" ca="1" si="59"/>
        <v/>
      </c>
      <c r="AI107" s="111" t="str">
        <f t="shared" ca="1" si="60"/>
        <v/>
      </c>
      <c r="AJ107" s="89" t="str">
        <f t="shared" si="61"/>
        <v/>
      </c>
      <c r="AK107" s="89" t="str">
        <f t="shared" si="62"/>
        <v/>
      </c>
      <c r="AL107" s="81" t="str">
        <f t="shared" si="63"/>
        <v/>
      </c>
      <c r="AM107" s="74">
        <f t="shared" si="64"/>
        <v>0</v>
      </c>
      <c r="AN107" s="74">
        <f t="shared" si="65"/>
        <v>0</v>
      </c>
      <c r="AO107" s="82">
        <f t="shared" si="66"/>
        <v>0</v>
      </c>
      <c r="AP107" s="74">
        <f t="shared" si="93"/>
        <v>0</v>
      </c>
      <c r="AQ107" s="82">
        <f t="shared" si="67"/>
        <v>0</v>
      </c>
      <c r="AR107" s="83">
        <f t="shared" si="68"/>
        <v>0</v>
      </c>
      <c r="AS107" s="74">
        <f t="shared" si="94"/>
        <v>0</v>
      </c>
      <c r="AT107" s="82">
        <f t="shared" si="69"/>
        <v>0</v>
      </c>
      <c r="AU107" s="83">
        <f t="shared" si="70"/>
        <v>0</v>
      </c>
      <c r="AV107" s="74">
        <f t="shared" si="71"/>
        <v>0</v>
      </c>
      <c r="AW107" s="82">
        <f t="shared" si="72"/>
        <v>0</v>
      </c>
      <c r="AX107" s="83">
        <f t="shared" si="73"/>
        <v>0</v>
      </c>
      <c r="AY107" s="63"/>
      <c r="AZ107" s="84"/>
      <c r="BA107" s="85"/>
      <c r="BB107" s="95"/>
      <c r="BC107" s="86"/>
      <c r="BD107" s="86"/>
      <c r="BE107" s="96"/>
      <c r="BF107" s="69"/>
      <c r="BG107" s="114"/>
      <c r="BH107" s="63">
        <v>1</v>
      </c>
      <c r="BI107" s="68">
        <v>0</v>
      </c>
      <c r="BJ107" s="71"/>
      <c r="BK107" s="87"/>
      <c r="BL107" s="64" t="str">
        <f t="shared" ca="1" si="74"/>
        <v/>
      </c>
      <c r="BM107" s="65"/>
      <c r="BN107" s="66"/>
      <c r="BO107" s="67" t="str">
        <f t="shared" ca="1" si="75"/>
        <v/>
      </c>
      <c r="BP107" s="65"/>
      <c r="BQ107" s="66"/>
      <c r="BR107" s="67" t="str">
        <f t="shared" ca="1" si="76"/>
        <v/>
      </c>
      <c r="BS107" s="65"/>
      <c r="BT107" s="66"/>
      <c r="BU107" s="67" t="str">
        <f t="shared" ca="1" si="77"/>
        <v/>
      </c>
      <c r="BV107" s="65"/>
      <c r="BW107" s="66"/>
      <c r="BX107" s="67" t="str">
        <f t="shared" ca="1" si="78"/>
        <v/>
      </c>
      <c r="BY107" s="65"/>
      <c r="BZ107" s="66"/>
      <c r="CA107" s="67" t="str">
        <f t="shared" ca="1" si="79"/>
        <v/>
      </c>
      <c r="CB107" s="65"/>
      <c r="CC107" s="66"/>
      <c r="CD107" s="67" t="str">
        <f t="shared" ca="1" si="80"/>
        <v/>
      </c>
      <c r="CE107" s="65"/>
      <c r="CF107" s="66"/>
      <c r="CG107" s="67" t="str">
        <f t="shared" ca="1" si="81"/>
        <v/>
      </c>
      <c r="CH107" s="65"/>
      <c r="CI107" s="66"/>
      <c r="CJ107" s="67" t="str">
        <f t="shared" ca="1" si="82"/>
        <v/>
      </c>
      <c r="CK107" s="57"/>
      <c r="CL107" s="59"/>
      <c r="CM107" s="59"/>
      <c r="CN107" s="59"/>
      <c r="CO107" s="59"/>
      <c r="CP107" s="59"/>
      <c r="CQ107" s="59"/>
      <c r="CR107" s="57"/>
      <c r="CS107" s="58"/>
      <c r="CT107" s="90" t="str">
        <f t="shared" si="83"/>
        <v/>
      </c>
      <c r="CU107" s="59"/>
      <c r="CV107" s="60"/>
      <c r="CW107" s="59"/>
      <c r="CX107" s="59"/>
      <c r="CY107" s="59" t="str">
        <f t="shared" si="84"/>
        <v/>
      </c>
      <c r="CZ107" s="59"/>
      <c r="DA107" s="59"/>
      <c r="DB107" s="61"/>
      <c r="DC107" s="59"/>
      <c r="DD107" s="59"/>
      <c r="DE107" s="61"/>
      <c r="DF107" s="61"/>
      <c r="DG107" s="59"/>
      <c r="DH107" s="61"/>
      <c r="DI107" s="61"/>
      <c r="DJ107" s="59"/>
      <c r="DK107" s="59"/>
      <c r="DL107" s="62"/>
      <c r="DM107" s="56">
        <f t="shared" si="85"/>
        <v>0</v>
      </c>
      <c r="DN107" s="88" t="str">
        <f t="shared" si="86"/>
        <v/>
      </c>
      <c r="DO107" s="119" t="str">
        <f t="shared" si="87"/>
        <v/>
      </c>
      <c r="DP107" s="119" t="str">
        <f t="shared" si="88"/>
        <v/>
      </c>
      <c r="DQ107" s="122" t="str">
        <f t="shared" si="89"/>
        <v/>
      </c>
      <c r="DR107" s="122" t="str">
        <f t="shared" si="95"/>
        <v/>
      </c>
    </row>
    <row r="108" spans="1:122" x14ac:dyDescent="0.25">
      <c r="A108" s="184" t="str">
        <f t="shared" si="91"/>
        <v xml:space="preserve">  -  - </v>
      </c>
      <c r="B108" s="98"/>
      <c r="C108" s="97"/>
      <c r="D108" s="93"/>
      <c r="E108" s="71"/>
      <c r="F108" s="73"/>
      <c r="G108" s="103"/>
      <c r="H108" s="71"/>
      <c r="I108" s="105" t="str">
        <f t="shared" si="50"/>
        <v/>
      </c>
      <c r="J108" s="104"/>
      <c r="K108" s="63"/>
      <c r="L108" s="72"/>
      <c r="M108" s="74"/>
      <c r="N108" s="75"/>
      <c r="O108" s="75"/>
      <c r="P108" s="121"/>
      <c r="Q108" s="76" t="str">
        <f t="shared" si="51"/>
        <v/>
      </c>
      <c r="R108" s="77">
        <f t="shared" si="52"/>
        <v>0</v>
      </c>
      <c r="S108" s="63"/>
      <c r="T108" s="78">
        <f t="shared" si="92"/>
        <v>0</v>
      </c>
      <c r="U108" s="79">
        <f>IF(M108=0,0,IF(G108="Annulation","",IF(assurance="ALPTIS",M108*12*T108/100*#REF!,IF(assurance="APRIL",M108*12*T108/100*#REF!,IF(assurance="ASAF",M108*12*T108/100*#REF!,IF(assurance="NEOLIANE",(#REF!+M108*12*#REF!)*T108/100,IF(assurance="NEOLIANE Prev",(#REF!+M108*12*#REF!)*T108/100,IF(assurance="SWISSLIFE",M108*12*T108/100*#REF!,IF(assurance="AVIVA",M108*12*T108/100*#REF!,IF(assurance="CIPRES",M108*12*T108/100*#REF!,IF(assurance="CEGEMA",M108*12*T108/100*#REF!,IF(assurance=0,0))))))))))))</f>
        <v>0</v>
      </c>
      <c r="V108" s="91" t="str">
        <f t="shared" si="53"/>
        <v/>
      </c>
      <c r="W108" s="91" t="str">
        <f t="shared" si="54"/>
        <v/>
      </c>
      <c r="X108" s="92">
        <f t="shared" si="55"/>
        <v>0</v>
      </c>
      <c r="Y108" s="108">
        <f t="shared" si="56"/>
        <v>0</v>
      </c>
      <c r="Z108" s="106"/>
      <c r="AA108" s="105" t="str">
        <f t="shared" si="57"/>
        <v/>
      </c>
      <c r="AB108" s="63" t="s">
        <v>12</v>
      </c>
      <c r="AC108" s="72"/>
      <c r="AD108" s="101"/>
      <c r="AE108" s="80" t="str">
        <f t="shared" si="90"/>
        <v/>
      </c>
      <c r="AF108" s="72"/>
      <c r="AG108" s="70" t="str">
        <f t="shared" si="58"/>
        <v/>
      </c>
      <c r="AH108" s="81" t="str">
        <f t="shared" ca="1" si="59"/>
        <v/>
      </c>
      <c r="AI108" s="111" t="str">
        <f t="shared" ca="1" si="60"/>
        <v/>
      </c>
      <c r="AJ108" s="89" t="str">
        <f t="shared" si="61"/>
        <v/>
      </c>
      <c r="AK108" s="89" t="str">
        <f t="shared" si="62"/>
        <v/>
      </c>
      <c r="AL108" s="81" t="str">
        <f t="shared" si="63"/>
        <v/>
      </c>
      <c r="AM108" s="74">
        <f t="shared" si="64"/>
        <v>0</v>
      </c>
      <c r="AN108" s="74">
        <f t="shared" si="65"/>
        <v>0</v>
      </c>
      <c r="AO108" s="82">
        <f t="shared" si="66"/>
        <v>0</v>
      </c>
      <c r="AP108" s="74">
        <f t="shared" si="93"/>
        <v>0</v>
      </c>
      <c r="AQ108" s="82">
        <f t="shared" si="67"/>
        <v>0</v>
      </c>
      <c r="AR108" s="83">
        <f t="shared" si="68"/>
        <v>0</v>
      </c>
      <c r="AS108" s="74">
        <f t="shared" si="94"/>
        <v>0</v>
      </c>
      <c r="AT108" s="82">
        <f t="shared" si="69"/>
        <v>0</v>
      </c>
      <c r="AU108" s="83">
        <f t="shared" si="70"/>
        <v>0</v>
      </c>
      <c r="AV108" s="74">
        <f t="shared" si="71"/>
        <v>0</v>
      </c>
      <c r="AW108" s="82">
        <f t="shared" si="72"/>
        <v>0</v>
      </c>
      <c r="AX108" s="83">
        <f t="shared" si="73"/>
        <v>0</v>
      </c>
      <c r="AY108" s="63"/>
      <c r="AZ108" s="84"/>
      <c r="BA108" s="85"/>
      <c r="BB108" s="95"/>
      <c r="BC108" s="86"/>
      <c r="BD108" s="86"/>
      <c r="BE108" s="96"/>
      <c r="BF108" s="69"/>
      <c r="BG108" s="114"/>
      <c r="BH108" s="63">
        <v>1</v>
      </c>
      <c r="BI108" s="68">
        <v>0</v>
      </c>
      <c r="BJ108" s="71"/>
      <c r="BK108" s="87"/>
      <c r="BL108" s="64" t="str">
        <f t="shared" ca="1" si="74"/>
        <v/>
      </c>
      <c r="BM108" s="65"/>
      <c r="BN108" s="66"/>
      <c r="BO108" s="67" t="str">
        <f t="shared" ca="1" si="75"/>
        <v/>
      </c>
      <c r="BP108" s="65"/>
      <c r="BQ108" s="66"/>
      <c r="BR108" s="67" t="str">
        <f t="shared" ca="1" si="76"/>
        <v/>
      </c>
      <c r="BS108" s="65"/>
      <c r="BT108" s="66"/>
      <c r="BU108" s="67" t="str">
        <f t="shared" ca="1" si="77"/>
        <v/>
      </c>
      <c r="BV108" s="65"/>
      <c r="BW108" s="66"/>
      <c r="BX108" s="67" t="str">
        <f t="shared" ca="1" si="78"/>
        <v/>
      </c>
      <c r="BY108" s="65"/>
      <c r="BZ108" s="66"/>
      <c r="CA108" s="67" t="str">
        <f t="shared" ca="1" si="79"/>
        <v/>
      </c>
      <c r="CB108" s="65"/>
      <c r="CC108" s="66"/>
      <c r="CD108" s="67" t="str">
        <f t="shared" ca="1" si="80"/>
        <v/>
      </c>
      <c r="CE108" s="65"/>
      <c r="CF108" s="66"/>
      <c r="CG108" s="67" t="str">
        <f t="shared" ca="1" si="81"/>
        <v/>
      </c>
      <c r="CH108" s="65"/>
      <c r="CI108" s="66"/>
      <c r="CJ108" s="67" t="str">
        <f t="shared" ca="1" si="82"/>
        <v/>
      </c>
      <c r="CK108" s="57"/>
      <c r="CL108" s="59"/>
      <c r="CM108" s="59"/>
      <c r="CN108" s="59"/>
      <c r="CO108" s="59"/>
      <c r="CP108" s="59"/>
      <c r="CQ108" s="59"/>
      <c r="CR108" s="57"/>
      <c r="CS108" s="58"/>
      <c r="CT108" s="90" t="str">
        <f t="shared" si="83"/>
        <v/>
      </c>
      <c r="CU108" s="59"/>
      <c r="CV108" s="60"/>
      <c r="CW108" s="59"/>
      <c r="CX108" s="59"/>
      <c r="CY108" s="59" t="str">
        <f t="shared" si="84"/>
        <v/>
      </c>
      <c r="CZ108" s="59"/>
      <c r="DA108" s="59"/>
      <c r="DB108" s="61"/>
      <c r="DC108" s="59"/>
      <c r="DD108" s="59"/>
      <c r="DE108" s="61"/>
      <c r="DF108" s="61"/>
      <c r="DG108" s="59"/>
      <c r="DH108" s="61"/>
      <c r="DI108" s="61"/>
      <c r="DJ108" s="59"/>
      <c r="DK108" s="59"/>
      <c r="DL108" s="62"/>
      <c r="DM108" s="56">
        <f t="shared" si="85"/>
        <v>0</v>
      </c>
      <c r="DN108" s="88" t="str">
        <f t="shared" si="86"/>
        <v/>
      </c>
      <c r="DO108" s="119" t="str">
        <f t="shared" si="87"/>
        <v/>
      </c>
      <c r="DP108" s="119" t="str">
        <f t="shared" si="88"/>
        <v/>
      </c>
      <c r="DQ108" s="122" t="str">
        <f t="shared" si="89"/>
        <v/>
      </c>
      <c r="DR108" s="122" t="str">
        <f t="shared" si="95"/>
        <v/>
      </c>
    </row>
    <row r="109" spans="1:122" x14ac:dyDescent="0.25">
      <c r="A109" s="184" t="str">
        <f t="shared" si="91"/>
        <v xml:space="preserve">  -  - </v>
      </c>
      <c r="B109" s="98"/>
      <c r="C109" s="97"/>
      <c r="D109" s="93"/>
      <c r="E109" s="71"/>
      <c r="F109" s="73"/>
      <c r="G109" s="103"/>
      <c r="H109" s="71"/>
      <c r="I109" s="105" t="str">
        <f t="shared" si="50"/>
        <v/>
      </c>
      <c r="J109" s="104"/>
      <c r="K109" s="63"/>
      <c r="L109" s="72"/>
      <c r="M109" s="74"/>
      <c r="N109" s="75"/>
      <c r="O109" s="75"/>
      <c r="P109" s="121"/>
      <c r="Q109" s="76" t="str">
        <f t="shared" si="51"/>
        <v/>
      </c>
      <c r="R109" s="77">
        <f t="shared" si="52"/>
        <v>0</v>
      </c>
      <c r="S109" s="63"/>
      <c r="T109" s="78">
        <f t="shared" si="92"/>
        <v>0</v>
      </c>
      <c r="U109" s="79">
        <f>IF(M109=0,0,IF(G109="Annulation","",IF(assurance="ALPTIS",M109*12*T109/100*#REF!,IF(assurance="APRIL",M109*12*T109/100*#REF!,IF(assurance="ASAF",M109*12*T109/100*#REF!,IF(assurance="NEOLIANE",(#REF!+M109*12*#REF!)*T109/100,IF(assurance="NEOLIANE Prev",(#REF!+M109*12*#REF!)*T109/100,IF(assurance="SWISSLIFE",M109*12*T109/100*#REF!,IF(assurance="AVIVA",M109*12*T109/100*#REF!,IF(assurance="CIPRES",M109*12*T109/100*#REF!,IF(assurance="CEGEMA",M109*12*T109/100*#REF!,IF(assurance=0,0))))))))))))</f>
        <v>0</v>
      </c>
      <c r="V109" s="91" t="str">
        <f t="shared" si="53"/>
        <v/>
      </c>
      <c r="W109" s="91" t="str">
        <f t="shared" si="54"/>
        <v/>
      </c>
      <c r="X109" s="92">
        <f t="shared" si="55"/>
        <v>0</v>
      </c>
      <c r="Y109" s="108">
        <f t="shared" si="56"/>
        <v>0</v>
      </c>
      <c r="Z109" s="106"/>
      <c r="AA109" s="105" t="str">
        <f t="shared" si="57"/>
        <v/>
      </c>
      <c r="AB109" s="63" t="s">
        <v>12</v>
      </c>
      <c r="AC109" s="72"/>
      <c r="AD109" s="101"/>
      <c r="AE109" s="80" t="str">
        <f t="shared" si="90"/>
        <v/>
      </c>
      <c r="AF109" s="72"/>
      <c r="AG109" s="70" t="str">
        <f t="shared" si="58"/>
        <v/>
      </c>
      <c r="AH109" s="81" t="str">
        <f t="shared" ca="1" si="59"/>
        <v/>
      </c>
      <c r="AI109" s="111" t="str">
        <f t="shared" ca="1" si="60"/>
        <v/>
      </c>
      <c r="AJ109" s="89" t="str">
        <f t="shared" si="61"/>
        <v/>
      </c>
      <c r="AK109" s="89" t="str">
        <f t="shared" si="62"/>
        <v/>
      </c>
      <c r="AL109" s="81" t="str">
        <f t="shared" si="63"/>
        <v/>
      </c>
      <c r="AM109" s="74">
        <f t="shared" si="64"/>
        <v>0</v>
      </c>
      <c r="AN109" s="74">
        <f t="shared" si="65"/>
        <v>0</v>
      </c>
      <c r="AO109" s="82">
        <f t="shared" si="66"/>
        <v>0</v>
      </c>
      <c r="AP109" s="74">
        <f t="shared" si="93"/>
        <v>0</v>
      </c>
      <c r="AQ109" s="82">
        <f t="shared" si="67"/>
        <v>0</v>
      </c>
      <c r="AR109" s="83">
        <f t="shared" si="68"/>
        <v>0</v>
      </c>
      <c r="AS109" s="74">
        <f t="shared" si="94"/>
        <v>0</v>
      </c>
      <c r="AT109" s="82">
        <f t="shared" si="69"/>
        <v>0</v>
      </c>
      <c r="AU109" s="83">
        <f t="shared" si="70"/>
        <v>0</v>
      </c>
      <c r="AV109" s="74">
        <f t="shared" si="71"/>
        <v>0</v>
      </c>
      <c r="AW109" s="82">
        <f t="shared" si="72"/>
        <v>0</v>
      </c>
      <c r="AX109" s="83">
        <f t="shared" si="73"/>
        <v>0</v>
      </c>
      <c r="AY109" s="63"/>
      <c r="AZ109" s="84"/>
      <c r="BA109" s="85"/>
      <c r="BB109" s="95"/>
      <c r="BC109" s="86"/>
      <c r="BD109" s="86"/>
      <c r="BE109" s="96"/>
      <c r="BF109" s="69"/>
      <c r="BG109" s="114"/>
      <c r="BH109" s="63">
        <v>1</v>
      </c>
      <c r="BI109" s="68">
        <v>0</v>
      </c>
      <c r="BJ109" s="71"/>
      <c r="BK109" s="87"/>
      <c r="BL109" s="64" t="str">
        <f t="shared" ca="1" si="74"/>
        <v/>
      </c>
      <c r="BM109" s="65"/>
      <c r="BN109" s="66"/>
      <c r="BO109" s="67" t="str">
        <f t="shared" ca="1" si="75"/>
        <v/>
      </c>
      <c r="BP109" s="65"/>
      <c r="BQ109" s="66"/>
      <c r="BR109" s="67" t="str">
        <f t="shared" ca="1" si="76"/>
        <v/>
      </c>
      <c r="BS109" s="65"/>
      <c r="BT109" s="66"/>
      <c r="BU109" s="67" t="str">
        <f t="shared" ca="1" si="77"/>
        <v/>
      </c>
      <c r="BV109" s="65"/>
      <c r="BW109" s="66"/>
      <c r="BX109" s="67" t="str">
        <f t="shared" ca="1" si="78"/>
        <v/>
      </c>
      <c r="BY109" s="65"/>
      <c r="BZ109" s="66"/>
      <c r="CA109" s="67" t="str">
        <f t="shared" ca="1" si="79"/>
        <v/>
      </c>
      <c r="CB109" s="65"/>
      <c r="CC109" s="66"/>
      <c r="CD109" s="67" t="str">
        <f t="shared" ca="1" si="80"/>
        <v/>
      </c>
      <c r="CE109" s="65"/>
      <c r="CF109" s="66"/>
      <c r="CG109" s="67" t="str">
        <f t="shared" ca="1" si="81"/>
        <v/>
      </c>
      <c r="CH109" s="65"/>
      <c r="CI109" s="66"/>
      <c r="CJ109" s="67" t="str">
        <f t="shared" ca="1" si="82"/>
        <v/>
      </c>
      <c r="CK109" s="57"/>
      <c r="CL109" s="59"/>
      <c r="CM109" s="59"/>
      <c r="CN109" s="59"/>
      <c r="CO109" s="59"/>
      <c r="CP109" s="59"/>
      <c r="CQ109" s="59"/>
      <c r="CR109" s="57"/>
      <c r="CS109" s="58"/>
      <c r="CT109" s="90" t="str">
        <f t="shared" si="83"/>
        <v/>
      </c>
      <c r="CU109" s="59"/>
      <c r="CV109" s="60"/>
      <c r="CW109" s="59"/>
      <c r="CX109" s="59"/>
      <c r="CY109" s="59" t="str">
        <f t="shared" si="84"/>
        <v/>
      </c>
      <c r="CZ109" s="59"/>
      <c r="DA109" s="59"/>
      <c r="DB109" s="61"/>
      <c r="DC109" s="59"/>
      <c r="DD109" s="59"/>
      <c r="DE109" s="61"/>
      <c r="DF109" s="61"/>
      <c r="DG109" s="59"/>
      <c r="DH109" s="61"/>
      <c r="DI109" s="61"/>
      <c r="DJ109" s="59"/>
      <c r="DK109" s="59"/>
      <c r="DL109" s="62"/>
      <c r="DM109" s="56">
        <f t="shared" si="85"/>
        <v>0</v>
      </c>
      <c r="DN109" s="88" t="str">
        <f t="shared" si="86"/>
        <v/>
      </c>
      <c r="DO109" s="119" t="str">
        <f t="shared" si="87"/>
        <v/>
      </c>
      <c r="DP109" s="119" t="str">
        <f t="shared" si="88"/>
        <v/>
      </c>
      <c r="DQ109" s="122" t="str">
        <f t="shared" si="89"/>
        <v/>
      </c>
      <c r="DR109" s="122" t="str">
        <f t="shared" si="95"/>
        <v/>
      </c>
    </row>
    <row r="110" spans="1:122" x14ac:dyDescent="0.25">
      <c r="A110" s="184" t="str">
        <f t="shared" si="91"/>
        <v xml:space="preserve">  -  - </v>
      </c>
      <c r="B110" s="98"/>
      <c r="C110" s="97"/>
      <c r="D110" s="93"/>
      <c r="E110" s="71"/>
      <c r="F110" s="73"/>
      <c r="G110" s="103"/>
      <c r="H110" s="71"/>
      <c r="I110" s="105" t="str">
        <f t="shared" si="50"/>
        <v/>
      </c>
      <c r="J110" s="104"/>
      <c r="K110" s="63"/>
      <c r="L110" s="72"/>
      <c r="M110" s="74"/>
      <c r="N110" s="75"/>
      <c r="O110" s="75"/>
      <c r="P110" s="121"/>
      <c r="Q110" s="76" t="str">
        <f t="shared" si="51"/>
        <v/>
      </c>
      <c r="R110" s="77">
        <f t="shared" si="52"/>
        <v>0</v>
      </c>
      <c r="S110" s="63"/>
      <c r="T110" s="78">
        <f t="shared" si="92"/>
        <v>0</v>
      </c>
      <c r="U110" s="79">
        <f>IF(M110=0,0,IF(G110="Annulation","",IF(assurance="ALPTIS",M110*12*T110/100*#REF!,IF(assurance="APRIL",M110*12*T110/100*#REF!,IF(assurance="ASAF",M110*12*T110/100*#REF!,IF(assurance="NEOLIANE",(#REF!+M110*12*#REF!)*T110/100,IF(assurance="NEOLIANE Prev",(#REF!+M110*12*#REF!)*T110/100,IF(assurance="SWISSLIFE",M110*12*T110/100*#REF!,IF(assurance="AVIVA",M110*12*T110/100*#REF!,IF(assurance="CIPRES",M110*12*T110/100*#REF!,IF(assurance="CEGEMA",M110*12*T110/100*#REF!,IF(assurance=0,0))))))))))))</f>
        <v>0</v>
      </c>
      <c r="V110" s="91" t="str">
        <f t="shared" si="53"/>
        <v/>
      </c>
      <c r="W110" s="91" t="str">
        <f t="shared" si="54"/>
        <v/>
      </c>
      <c r="X110" s="92">
        <f t="shared" si="55"/>
        <v>0</v>
      </c>
      <c r="Y110" s="108">
        <f t="shared" si="56"/>
        <v>0</v>
      </c>
      <c r="Z110" s="106"/>
      <c r="AA110" s="105" t="str">
        <f t="shared" si="57"/>
        <v/>
      </c>
      <c r="AB110" s="63" t="s">
        <v>12</v>
      </c>
      <c r="AC110" s="72"/>
      <c r="AD110" s="101"/>
      <c r="AE110" s="80" t="str">
        <f t="shared" si="90"/>
        <v/>
      </c>
      <c r="AF110" s="72"/>
      <c r="AG110" s="70" t="str">
        <f t="shared" si="58"/>
        <v/>
      </c>
      <c r="AH110" s="81" t="str">
        <f t="shared" ca="1" si="59"/>
        <v/>
      </c>
      <c r="AI110" s="111" t="str">
        <f t="shared" ca="1" si="60"/>
        <v/>
      </c>
      <c r="AJ110" s="89" t="str">
        <f t="shared" si="61"/>
        <v/>
      </c>
      <c r="AK110" s="89" t="str">
        <f t="shared" si="62"/>
        <v/>
      </c>
      <c r="AL110" s="81" t="str">
        <f t="shared" si="63"/>
        <v/>
      </c>
      <c r="AM110" s="74">
        <f t="shared" si="64"/>
        <v>0</v>
      </c>
      <c r="AN110" s="74">
        <f t="shared" si="65"/>
        <v>0</v>
      </c>
      <c r="AO110" s="82">
        <f t="shared" si="66"/>
        <v>0</v>
      </c>
      <c r="AP110" s="74">
        <f t="shared" si="93"/>
        <v>0</v>
      </c>
      <c r="AQ110" s="82">
        <f t="shared" si="67"/>
        <v>0</v>
      </c>
      <c r="AR110" s="83">
        <f t="shared" si="68"/>
        <v>0</v>
      </c>
      <c r="AS110" s="74">
        <f t="shared" si="94"/>
        <v>0</v>
      </c>
      <c r="AT110" s="82">
        <f t="shared" si="69"/>
        <v>0</v>
      </c>
      <c r="AU110" s="83">
        <f t="shared" si="70"/>
        <v>0</v>
      </c>
      <c r="AV110" s="74">
        <f t="shared" si="71"/>
        <v>0</v>
      </c>
      <c r="AW110" s="82">
        <f t="shared" si="72"/>
        <v>0</v>
      </c>
      <c r="AX110" s="83">
        <f t="shared" si="73"/>
        <v>0</v>
      </c>
      <c r="AY110" s="63"/>
      <c r="AZ110" s="84"/>
      <c r="BA110" s="85"/>
      <c r="BB110" s="95"/>
      <c r="BC110" s="86"/>
      <c r="BD110" s="86"/>
      <c r="BE110" s="96"/>
      <c r="BF110" s="69"/>
      <c r="BG110" s="114"/>
      <c r="BH110" s="63">
        <v>1</v>
      </c>
      <c r="BI110" s="68">
        <v>0</v>
      </c>
      <c r="BJ110" s="71"/>
      <c r="BK110" s="87"/>
      <c r="BL110" s="64" t="str">
        <f t="shared" ca="1" si="74"/>
        <v/>
      </c>
      <c r="BM110" s="65"/>
      <c r="BN110" s="66"/>
      <c r="BO110" s="67" t="str">
        <f t="shared" ca="1" si="75"/>
        <v/>
      </c>
      <c r="BP110" s="65"/>
      <c r="BQ110" s="66"/>
      <c r="BR110" s="67" t="str">
        <f t="shared" ca="1" si="76"/>
        <v/>
      </c>
      <c r="BS110" s="65"/>
      <c r="BT110" s="66"/>
      <c r="BU110" s="67" t="str">
        <f t="shared" ca="1" si="77"/>
        <v/>
      </c>
      <c r="BV110" s="65"/>
      <c r="BW110" s="66"/>
      <c r="BX110" s="67" t="str">
        <f t="shared" ca="1" si="78"/>
        <v/>
      </c>
      <c r="BY110" s="65"/>
      <c r="BZ110" s="66"/>
      <c r="CA110" s="67" t="str">
        <f t="shared" ca="1" si="79"/>
        <v/>
      </c>
      <c r="CB110" s="65"/>
      <c r="CC110" s="66"/>
      <c r="CD110" s="67" t="str">
        <f t="shared" ca="1" si="80"/>
        <v/>
      </c>
      <c r="CE110" s="65"/>
      <c r="CF110" s="66"/>
      <c r="CG110" s="67" t="str">
        <f t="shared" ca="1" si="81"/>
        <v/>
      </c>
      <c r="CH110" s="65"/>
      <c r="CI110" s="66"/>
      <c r="CJ110" s="67" t="str">
        <f t="shared" ca="1" si="82"/>
        <v/>
      </c>
      <c r="CK110" s="57"/>
      <c r="CL110" s="59"/>
      <c r="CM110" s="59"/>
      <c r="CN110" s="59"/>
      <c r="CO110" s="59"/>
      <c r="CP110" s="59"/>
      <c r="CQ110" s="59"/>
      <c r="CR110" s="57"/>
      <c r="CS110" s="58"/>
      <c r="CT110" s="90" t="str">
        <f t="shared" si="83"/>
        <v/>
      </c>
      <c r="CU110" s="59"/>
      <c r="CV110" s="60"/>
      <c r="CW110" s="59"/>
      <c r="CX110" s="59"/>
      <c r="CY110" s="59" t="str">
        <f t="shared" si="84"/>
        <v/>
      </c>
      <c r="CZ110" s="59"/>
      <c r="DA110" s="59"/>
      <c r="DB110" s="61"/>
      <c r="DC110" s="59"/>
      <c r="DD110" s="59"/>
      <c r="DE110" s="61"/>
      <c r="DF110" s="61"/>
      <c r="DG110" s="59"/>
      <c r="DH110" s="61"/>
      <c r="DI110" s="61"/>
      <c r="DJ110" s="59"/>
      <c r="DK110" s="59"/>
      <c r="DL110" s="62"/>
      <c r="DM110" s="56">
        <f t="shared" si="85"/>
        <v>0</v>
      </c>
      <c r="DN110" s="88" t="str">
        <f t="shared" si="86"/>
        <v/>
      </c>
      <c r="DO110" s="119" t="str">
        <f t="shared" si="87"/>
        <v/>
      </c>
      <c r="DP110" s="119" t="str">
        <f t="shared" si="88"/>
        <v/>
      </c>
      <c r="DQ110" s="122" t="str">
        <f t="shared" si="89"/>
        <v/>
      </c>
      <c r="DR110" s="122" t="str">
        <f t="shared" si="95"/>
        <v/>
      </c>
    </row>
    <row r="111" spans="1:122" x14ac:dyDescent="0.25">
      <c r="A111" s="184" t="str">
        <f t="shared" si="91"/>
        <v xml:space="preserve">  -  - </v>
      </c>
      <c r="B111" s="98"/>
      <c r="C111" s="97"/>
      <c r="D111" s="93"/>
      <c r="E111" s="71"/>
      <c r="F111" s="73"/>
      <c r="G111" s="103"/>
      <c r="H111" s="71"/>
      <c r="I111" s="105" t="str">
        <f t="shared" si="50"/>
        <v/>
      </c>
      <c r="J111" s="104"/>
      <c r="K111" s="63"/>
      <c r="L111" s="72"/>
      <c r="M111" s="74"/>
      <c r="N111" s="75"/>
      <c r="O111" s="75"/>
      <c r="P111" s="121"/>
      <c r="Q111" s="76" t="str">
        <f t="shared" si="51"/>
        <v/>
      </c>
      <c r="R111" s="77">
        <f t="shared" si="52"/>
        <v>0</v>
      </c>
      <c r="S111" s="63"/>
      <c r="T111" s="78">
        <f t="shared" si="92"/>
        <v>0</v>
      </c>
      <c r="U111" s="79">
        <f>IF(M111=0,0,IF(G111="Annulation","",IF(assurance="ALPTIS",M111*12*T111/100*#REF!,IF(assurance="APRIL",M111*12*T111/100*#REF!,IF(assurance="ASAF",M111*12*T111/100*#REF!,IF(assurance="NEOLIANE",(#REF!+M111*12*#REF!)*T111/100,IF(assurance="NEOLIANE Prev",(#REF!+M111*12*#REF!)*T111/100,IF(assurance="SWISSLIFE",M111*12*T111/100*#REF!,IF(assurance="AVIVA",M111*12*T111/100*#REF!,IF(assurance="CIPRES",M111*12*T111/100*#REF!,IF(assurance="CEGEMA",M111*12*T111/100*#REF!,IF(assurance=0,0))))))))))))</f>
        <v>0</v>
      </c>
      <c r="V111" s="91" t="str">
        <f t="shared" si="53"/>
        <v/>
      </c>
      <c r="W111" s="91" t="str">
        <f t="shared" si="54"/>
        <v/>
      </c>
      <c r="X111" s="92">
        <f t="shared" si="55"/>
        <v>0</v>
      </c>
      <c r="Y111" s="108">
        <f t="shared" si="56"/>
        <v>0</v>
      </c>
      <c r="Z111" s="106"/>
      <c r="AA111" s="105" t="str">
        <f t="shared" si="57"/>
        <v/>
      </c>
      <c r="AB111" s="63" t="s">
        <v>12</v>
      </c>
      <c r="AC111" s="72"/>
      <c r="AD111" s="101"/>
      <c r="AE111" s="80" t="str">
        <f t="shared" si="90"/>
        <v/>
      </c>
      <c r="AF111" s="72"/>
      <c r="AG111" s="70" t="str">
        <f t="shared" si="58"/>
        <v/>
      </c>
      <c r="AH111" s="81" t="str">
        <f t="shared" ca="1" si="59"/>
        <v/>
      </c>
      <c r="AI111" s="111" t="str">
        <f t="shared" ca="1" si="60"/>
        <v/>
      </c>
      <c r="AJ111" s="89" t="str">
        <f t="shared" si="61"/>
        <v/>
      </c>
      <c r="AK111" s="89" t="str">
        <f t="shared" si="62"/>
        <v/>
      </c>
      <c r="AL111" s="81" t="str">
        <f t="shared" si="63"/>
        <v/>
      </c>
      <c r="AM111" s="74">
        <f t="shared" si="64"/>
        <v>0</v>
      </c>
      <c r="AN111" s="74">
        <f t="shared" si="65"/>
        <v>0</v>
      </c>
      <c r="AO111" s="82">
        <f t="shared" si="66"/>
        <v>0</v>
      </c>
      <c r="AP111" s="74">
        <f t="shared" si="93"/>
        <v>0</v>
      </c>
      <c r="AQ111" s="82">
        <f t="shared" si="67"/>
        <v>0</v>
      </c>
      <c r="AR111" s="83">
        <f t="shared" si="68"/>
        <v>0</v>
      </c>
      <c r="AS111" s="74">
        <f t="shared" si="94"/>
        <v>0</v>
      </c>
      <c r="AT111" s="82">
        <f t="shared" si="69"/>
        <v>0</v>
      </c>
      <c r="AU111" s="83">
        <f t="shared" si="70"/>
        <v>0</v>
      </c>
      <c r="AV111" s="74">
        <f t="shared" si="71"/>
        <v>0</v>
      </c>
      <c r="AW111" s="82">
        <f t="shared" si="72"/>
        <v>0</v>
      </c>
      <c r="AX111" s="83">
        <f t="shared" si="73"/>
        <v>0</v>
      </c>
      <c r="AY111" s="63"/>
      <c r="AZ111" s="84"/>
      <c r="BA111" s="85"/>
      <c r="BB111" s="95"/>
      <c r="BC111" s="86"/>
      <c r="BD111" s="86"/>
      <c r="BE111" s="96"/>
      <c r="BF111" s="69"/>
      <c r="BG111" s="114"/>
      <c r="BH111" s="63">
        <v>1</v>
      </c>
      <c r="BI111" s="68">
        <v>0</v>
      </c>
      <c r="BJ111" s="71"/>
      <c r="BK111" s="87"/>
      <c r="BL111" s="64" t="str">
        <f t="shared" ca="1" si="74"/>
        <v/>
      </c>
      <c r="BM111" s="65"/>
      <c r="BN111" s="66"/>
      <c r="BO111" s="67" t="str">
        <f t="shared" ca="1" si="75"/>
        <v/>
      </c>
      <c r="BP111" s="65"/>
      <c r="BQ111" s="66"/>
      <c r="BR111" s="67" t="str">
        <f t="shared" ca="1" si="76"/>
        <v/>
      </c>
      <c r="BS111" s="65"/>
      <c r="BT111" s="66"/>
      <c r="BU111" s="67" t="str">
        <f t="shared" ca="1" si="77"/>
        <v/>
      </c>
      <c r="BV111" s="65"/>
      <c r="BW111" s="66"/>
      <c r="BX111" s="67" t="str">
        <f t="shared" ca="1" si="78"/>
        <v/>
      </c>
      <c r="BY111" s="65"/>
      <c r="BZ111" s="66"/>
      <c r="CA111" s="67" t="str">
        <f t="shared" ca="1" si="79"/>
        <v/>
      </c>
      <c r="CB111" s="65"/>
      <c r="CC111" s="66"/>
      <c r="CD111" s="67" t="str">
        <f t="shared" ca="1" si="80"/>
        <v/>
      </c>
      <c r="CE111" s="65"/>
      <c r="CF111" s="66"/>
      <c r="CG111" s="67" t="str">
        <f t="shared" ca="1" si="81"/>
        <v/>
      </c>
      <c r="CH111" s="65"/>
      <c r="CI111" s="66"/>
      <c r="CJ111" s="67" t="str">
        <f t="shared" ca="1" si="82"/>
        <v/>
      </c>
      <c r="CK111" s="57"/>
      <c r="CL111" s="59"/>
      <c r="CM111" s="59"/>
      <c r="CN111" s="59"/>
      <c r="CO111" s="59"/>
      <c r="CP111" s="59"/>
      <c r="CQ111" s="59"/>
      <c r="CR111" s="57"/>
      <c r="CS111" s="58"/>
      <c r="CT111" s="90" t="str">
        <f t="shared" si="83"/>
        <v/>
      </c>
      <c r="CU111" s="59"/>
      <c r="CV111" s="60"/>
      <c r="CW111" s="59"/>
      <c r="CX111" s="59"/>
      <c r="CY111" s="59" t="str">
        <f t="shared" si="84"/>
        <v/>
      </c>
      <c r="CZ111" s="59"/>
      <c r="DA111" s="59"/>
      <c r="DB111" s="61"/>
      <c r="DC111" s="59"/>
      <c r="DD111" s="59"/>
      <c r="DE111" s="61"/>
      <c r="DF111" s="61"/>
      <c r="DG111" s="59"/>
      <c r="DH111" s="61"/>
      <c r="DI111" s="61"/>
      <c r="DJ111" s="59"/>
      <c r="DK111" s="59"/>
      <c r="DL111" s="62"/>
      <c r="DM111" s="56">
        <f t="shared" si="85"/>
        <v>0</v>
      </c>
      <c r="DN111" s="88" t="str">
        <f t="shared" si="86"/>
        <v/>
      </c>
      <c r="DO111" s="119" t="str">
        <f t="shared" si="87"/>
        <v/>
      </c>
      <c r="DP111" s="119" t="str">
        <f t="shared" si="88"/>
        <v/>
      </c>
      <c r="DQ111" s="122" t="str">
        <f t="shared" si="89"/>
        <v/>
      </c>
      <c r="DR111" s="122" t="str">
        <f t="shared" si="95"/>
        <v/>
      </c>
    </row>
    <row r="112" spans="1:122" x14ac:dyDescent="0.25">
      <c r="A112" s="184" t="str">
        <f t="shared" si="91"/>
        <v xml:space="preserve">  -  - </v>
      </c>
      <c r="B112" s="98"/>
      <c r="C112" s="97"/>
      <c r="D112" s="93"/>
      <c r="E112" s="71"/>
      <c r="F112" s="73"/>
      <c r="G112" s="103"/>
      <c r="H112" s="71"/>
      <c r="I112" s="105" t="str">
        <f t="shared" si="50"/>
        <v/>
      </c>
      <c r="J112" s="104"/>
      <c r="K112" s="63"/>
      <c r="L112" s="72"/>
      <c r="M112" s="74"/>
      <c r="N112" s="75"/>
      <c r="O112" s="75"/>
      <c r="P112" s="121"/>
      <c r="Q112" s="76" t="str">
        <f t="shared" si="51"/>
        <v/>
      </c>
      <c r="R112" s="77">
        <f t="shared" si="52"/>
        <v>0</v>
      </c>
      <c r="S112" s="63"/>
      <c r="T112" s="78">
        <f t="shared" si="92"/>
        <v>0</v>
      </c>
      <c r="U112" s="79">
        <f>IF(M112=0,0,IF(G112="Annulation","",IF(assurance="ALPTIS",M112*12*T112/100*#REF!,IF(assurance="APRIL",M112*12*T112/100*#REF!,IF(assurance="ASAF",M112*12*T112/100*#REF!,IF(assurance="NEOLIANE",(#REF!+M112*12*#REF!)*T112/100,IF(assurance="NEOLIANE Prev",(#REF!+M112*12*#REF!)*T112/100,IF(assurance="SWISSLIFE",M112*12*T112/100*#REF!,IF(assurance="AVIVA",M112*12*T112/100*#REF!,IF(assurance="CIPRES",M112*12*T112/100*#REF!,IF(assurance="CEGEMA",M112*12*T112/100*#REF!,IF(assurance=0,0))))))))))))</f>
        <v>0</v>
      </c>
      <c r="V112" s="91" t="str">
        <f t="shared" si="53"/>
        <v/>
      </c>
      <c r="W112" s="91" t="str">
        <f t="shared" si="54"/>
        <v/>
      </c>
      <c r="X112" s="92">
        <f t="shared" si="55"/>
        <v>0</v>
      </c>
      <c r="Y112" s="108">
        <f t="shared" si="56"/>
        <v>0</v>
      </c>
      <c r="Z112" s="106"/>
      <c r="AA112" s="105" t="str">
        <f t="shared" si="57"/>
        <v/>
      </c>
      <c r="AB112" s="63" t="s">
        <v>12</v>
      </c>
      <c r="AC112" s="72"/>
      <c r="AD112" s="101"/>
      <c r="AE112" s="80" t="str">
        <f t="shared" si="90"/>
        <v/>
      </c>
      <c r="AF112" s="72"/>
      <c r="AG112" s="70" t="str">
        <f t="shared" si="58"/>
        <v/>
      </c>
      <c r="AH112" s="81" t="str">
        <f t="shared" ca="1" si="59"/>
        <v/>
      </c>
      <c r="AI112" s="111" t="str">
        <f t="shared" ca="1" si="60"/>
        <v/>
      </c>
      <c r="AJ112" s="89" t="str">
        <f t="shared" si="61"/>
        <v/>
      </c>
      <c r="AK112" s="89" t="str">
        <f t="shared" si="62"/>
        <v/>
      </c>
      <c r="AL112" s="81" t="str">
        <f t="shared" si="63"/>
        <v/>
      </c>
      <c r="AM112" s="74">
        <f t="shared" si="64"/>
        <v>0</v>
      </c>
      <c r="AN112" s="74">
        <f t="shared" si="65"/>
        <v>0</v>
      </c>
      <c r="AO112" s="82">
        <f t="shared" si="66"/>
        <v>0</v>
      </c>
      <c r="AP112" s="74">
        <f t="shared" si="93"/>
        <v>0</v>
      </c>
      <c r="AQ112" s="82">
        <f t="shared" si="67"/>
        <v>0</v>
      </c>
      <c r="AR112" s="83">
        <f t="shared" si="68"/>
        <v>0</v>
      </c>
      <c r="AS112" s="74">
        <f t="shared" si="94"/>
        <v>0</v>
      </c>
      <c r="AT112" s="82">
        <f t="shared" si="69"/>
        <v>0</v>
      </c>
      <c r="AU112" s="83">
        <f t="shared" si="70"/>
        <v>0</v>
      </c>
      <c r="AV112" s="74">
        <f t="shared" si="71"/>
        <v>0</v>
      </c>
      <c r="AW112" s="82">
        <f t="shared" si="72"/>
        <v>0</v>
      </c>
      <c r="AX112" s="83">
        <f t="shared" si="73"/>
        <v>0</v>
      </c>
      <c r="AY112" s="63"/>
      <c r="AZ112" s="84"/>
      <c r="BA112" s="85"/>
      <c r="BB112" s="95"/>
      <c r="BC112" s="86"/>
      <c r="BD112" s="86"/>
      <c r="BE112" s="96"/>
      <c r="BF112" s="69"/>
      <c r="BG112" s="114"/>
      <c r="BH112" s="63">
        <v>1</v>
      </c>
      <c r="BI112" s="68">
        <v>0</v>
      </c>
      <c r="BJ112" s="71"/>
      <c r="BK112" s="87"/>
      <c r="BL112" s="64" t="str">
        <f t="shared" ca="1" si="74"/>
        <v/>
      </c>
      <c r="BM112" s="65"/>
      <c r="BN112" s="66"/>
      <c r="BO112" s="67" t="str">
        <f t="shared" ca="1" si="75"/>
        <v/>
      </c>
      <c r="BP112" s="65"/>
      <c r="BQ112" s="66"/>
      <c r="BR112" s="67" t="str">
        <f t="shared" ca="1" si="76"/>
        <v/>
      </c>
      <c r="BS112" s="65"/>
      <c r="BT112" s="66"/>
      <c r="BU112" s="67" t="str">
        <f t="shared" ca="1" si="77"/>
        <v/>
      </c>
      <c r="BV112" s="65"/>
      <c r="BW112" s="66"/>
      <c r="BX112" s="67" t="str">
        <f t="shared" ca="1" si="78"/>
        <v/>
      </c>
      <c r="BY112" s="65"/>
      <c r="BZ112" s="66"/>
      <c r="CA112" s="67" t="str">
        <f t="shared" ca="1" si="79"/>
        <v/>
      </c>
      <c r="CB112" s="65"/>
      <c r="CC112" s="66"/>
      <c r="CD112" s="67" t="str">
        <f t="shared" ca="1" si="80"/>
        <v/>
      </c>
      <c r="CE112" s="65"/>
      <c r="CF112" s="66"/>
      <c r="CG112" s="67" t="str">
        <f t="shared" ca="1" si="81"/>
        <v/>
      </c>
      <c r="CH112" s="65"/>
      <c r="CI112" s="66"/>
      <c r="CJ112" s="67" t="str">
        <f t="shared" ca="1" si="82"/>
        <v/>
      </c>
      <c r="CK112" s="57"/>
      <c r="CL112" s="59"/>
      <c r="CM112" s="59"/>
      <c r="CN112" s="59"/>
      <c r="CO112" s="59"/>
      <c r="CP112" s="59"/>
      <c r="CQ112" s="59"/>
      <c r="CR112" s="57"/>
      <c r="CS112" s="58"/>
      <c r="CT112" s="90" t="str">
        <f t="shared" si="83"/>
        <v/>
      </c>
      <c r="CU112" s="59"/>
      <c r="CV112" s="60"/>
      <c r="CW112" s="59"/>
      <c r="CX112" s="59"/>
      <c r="CY112" s="59" t="str">
        <f t="shared" si="84"/>
        <v/>
      </c>
      <c r="CZ112" s="59"/>
      <c r="DA112" s="59"/>
      <c r="DB112" s="61"/>
      <c r="DC112" s="59"/>
      <c r="DD112" s="59"/>
      <c r="DE112" s="61"/>
      <c r="DF112" s="61"/>
      <c r="DG112" s="59"/>
      <c r="DH112" s="61"/>
      <c r="DI112" s="61"/>
      <c r="DJ112" s="59"/>
      <c r="DK112" s="59"/>
      <c r="DL112" s="62"/>
      <c r="DM112" s="56">
        <f t="shared" si="85"/>
        <v>0</v>
      </c>
      <c r="DN112" s="88" t="str">
        <f t="shared" si="86"/>
        <v/>
      </c>
      <c r="DO112" s="119" t="str">
        <f t="shared" si="87"/>
        <v/>
      </c>
      <c r="DP112" s="119" t="str">
        <f t="shared" si="88"/>
        <v/>
      </c>
      <c r="DQ112" s="122" t="str">
        <f t="shared" si="89"/>
        <v/>
      </c>
      <c r="DR112" s="122" t="str">
        <f t="shared" si="95"/>
        <v/>
      </c>
    </row>
    <row r="113" spans="1:122" x14ac:dyDescent="0.25">
      <c r="A113" s="184" t="str">
        <f t="shared" si="91"/>
        <v xml:space="preserve">  -  - </v>
      </c>
      <c r="B113" s="98"/>
      <c r="C113" s="97"/>
      <c r="D113" s="93"/>
      <c r="E113" s="71"/>
      <c r="F113" s="73"/>
      <c r="G113" s="103"/>
      <c r="H113" s="71"/>
      <c r="I113" s="105" t="str">
        <f t="shared" si="50"/>
        <v/>
      </c>
      <c r="J113" s="104"/>
      <c r="K113" s="63"/>
      <c r="L113" s="72"/>
      <c r="M113" s="74"/>
      <c r="N113" s="75"/>
      <c r="O113" s="75"/>
      <c r="P113" s="121"/>
      <c r="Q113" s="76" t="str">
        <f t="shared" si="51"/>
        <v/>
      </c>
      <c r="R113" s="77">
        <f t="shared" si="52"/>
        <v>0</v>
      </c>
      <c r="S113" s="63"/>
      <c r="T113" s="78">
        <f t="shared" si="92"/>
        <v>0</v>
      </c>
      <c r="U113" s="79">
        <f>IF(M113=0,0,IF(G113="Annulation","",IF(assurance="ALPTIS",M113*12*T113/100*#REF!,IF(assurance="APRIL",M113*12*T113/100*#REF!,IF(assurance="ASAF",M113*12*T113/100*#REF!,IF(assurance="NEOLIANE",(#REF!+M113*12*#REF!)*T113/100,IF(assurance="NEOLIANE Prev",(#REF!+M113*12*#REF!)*T113/100,IF(assurance="SWISSLIFE",M113*12*T113/100*#REF!,IF(assurance="AVIVA",M113*12*T113/100*#REF!,IF(assurance="CIPRES",M113*12*T113/100*#REF!,IF(assurance="CEGEMA",M113*12*T113/100*#REF!,IF(assurance=0,0))))))))))))</f>
        <v>0</v>
      </c>
      <c r="V113" s="91" t="str">
        <f t="shared" si="53"/>
        <v/>
      </c>
      <c r="W113" s="91" t="str">
        <f t="shared" si="54"/>
        <v/>
      </c>
      <c r="X113" s="92">
        <f t="shared" si="55"/>
        <v>0</v>
      </c>
      <c r="Y113" s="108">
        <f t="shared" si="56"/>
        <v>0</v>
      </c>
      <c r="Z113" s="106"/>
      <c r="AA113" s="105" t="str">
        <f t="shared" si="57"/>
        <v/>
      </c>
      <c r="AB113" s="63" t="s">
        <v>12</v>
      </c>
      <c r="AC113" s="72"/>
      <c r="AD113" s="101"/>
      <c r="AE113" s="80" t="str">
        <f t="shared" si="90"/>
        <v/>
      </c>
      <c r="AF113" s="72"/>
      <c r="AG113" s="70" t="str">
        <f t="shared" si="58"/>
        <v/>
      </c>
      <c r="AH113" s="81" t="str">
        <f t="shared" ca="1" si="59"/>
        <v/>
      </c>
      <c r="AI113" s="111" t="str">
        <f t="shared" ca="1" si="60"/>
        <v/>
      </c>
      <c r="AJ113" s="89" t="str">
        <f t="shared" si="61"/>
        <v/>
      </c>
      <c r="AK113" s="89" t="str">
        <f t="shared" si="62"/>
        <v/>
      </c>
      <c r="AL113" s="81" t="str">
        <f t="shared" si="63"/>
        <v/>
      </c>
      <c r="AM113" s="74">
        <f t="shared" si="64"/>
        <v>0</v>
      </c>
      <c r="AN113" s="74">
        <f t="shared" si="65"/>
        <v>0</v>
      </c>
      <c r="AO113" s="82">
        <f t="shared" si="66"/>
        <v>0</v>
      </c>
      <c r="AP113" s="74">
        <f t="shared" si="93"/>
        <v>0</v>
      </c>
      <c r="AQ113" s="82">
        <f t="shared" si="67"/>
        <v>0</v>
      </c>
      <c r="AR113" s="83">
        <f t="shared" si="68"/>
        <v>0</v>
      </c>
      <c r="AS113" s="74">
        <f t="shared" si="94"/>
        <v>0</v>
      </c>
      <c r="AT113" s="82">
        <f t="shared" si="69"/>
        <v>0</v>
      </c>
      <c r="AU113" s="83">
        <f t="shared" si="70"/>
        <v>0</v>
      </c>
      <c r="AV113" s="74">
        <f t="shared" si="71"/>
        <v>0</v>
      </c>
      <c r="AW113" s="82">
        <f t="shared" si="72"/>
        <v>0</v>
      </c>
      <c r="AX113" s="83">
        <f t="shared" si="73"/>
        <v>0</v>
      </c>
      <c r="AY113" s="63"/>
      <c r="AZ113" s="84"/>
      <c r="BA113" s="85"/>
      <c r="BB113" s="95"/>
      <c r="BC113" s="86"/>
      <c r="BD113" s="86"/>
      <c r="BE113" s="96"/>
      <c r="BF113" s="69"/>
      <c r="BG113" s="114"/>
      <c r="BH113" s="63">
        <v>1</v>
      </c>
      <c r="BI113" s="68">
        <v>0</v>
      </c>
      <c r="BJ113" s="71"/>
      <c r="BK113" s="87"/>
      <c r="BL113" s="64" t="str">
        <f t="shared" ca="1" si="74"/>
        <v/>
      </c>
      <c r="BM113" s="65"/>
      <c r="BN113" s="66"/>
      <c r="BO113" s="67" t="str">
        <f t="shared" ca="1" si="75"/>
        <v/>
      </c>
      <c r="BP113" s="65"/>
      <c r="BQ113" s="66"/>
      <c r="BR113" s="67" t="str">
        <f t="shared" ca="1" si="76"/>
        <v/>
      </c>
      <c r="BS113" s="65"/>
      <c r="BT113" s="66"/>
      <c r="BU113" s="67" t="str">
        <f t="shared" ca="1" si="77"/>
        <v/>
      </c>
      <c r="BV113" s="65"/>
      <c r="BW113" s="66"/>
      <c r="BX113" s="67" t="str">
        <f t="shared" ca="1" si="78"/>
        <v/>
      </c>
      <c r="BY113" s="65"/>
      <c r="BZ113" s="66"/>
      <c r="CA113" s="67" t="str">
        <f t="shared" ca="1" si="79"/>
        <v/>
      </c>
      <c r="CB113" s="65"/>
      <c r="CC113" s="66"/>
      <c r="CD113" s="67" t="str">
        <f t="shared" ca="1" si="80"/>
        <v/>
      </c>
      <c r="CE113" s="65"/>
      <c r="CF113" s="66"/>
      <c r="CG113" s="67" t="str">
        <f t="shared" ca="1" si="81"/>
        <v/>
      </c>
      <c r="CH113" s="65"/>
      <c r="CI113" s="66"/>
      <c r="CJ113" s="67" t="str">
        <f t="shared" ca="1" si="82"/>
        <v/>
      </c>
      <c r="CK113" s="57"/>
      <c r="CL113" s="59"/>
      <c r="CM113" s="59"/>
      <c r="CN113" s="59"/>
      <c r="CO113" s="59"/>
      <c r="CP113" s="59"/>
      <c r="CQ113" s="59"/>
      <c r="CR113" s="57"/>
      <c r="CS113" s="58"/>
      <c r="CT113" s="90" t="str">
        <f t="shared" si="83"/>
        <v/>
      </c>
      <c r="CU113" s="59"/>
      <c r="CV113" s="60"/>
      <c r="CW113" s="59"/>
      <c r="CX113" s="59"/>
      <c r="CY113" s="59" t="str">
        <f t="shared" si="84"/>
        <v/>
      </c>
      <c r="CZ113" s="59"/>
      <c r="DA113" s="59"/>
      <c r="DB113" s="61"/>
      <c r="DC113" s="59"/>
      <c r="DD113" s="59"/>
      <c r="DE113" s="61"/>
      <c r="DF113" s="61"/>
      <c r="DG113" s="59"/>
      <c r="DH113" s="61"/>
      <c r="DI113" s="61"/>
      <c r="DJ113" s="59"/>
      <c r="DK113" s="59"/>
      <c r="DL113" s="62"/>
      <c r="DM113" s="56">
        <f t="shared" si="85"/>
        <v>0</v>
      </c>
      <c r="DN113" s="88" t="str">
        <f t="shared" si="86"/>
        <v/>
      </c>
      <c r="DO113" s="119" t="str">
        <f t="shared" si="87"/>
        <v/>
      </c>
      <c r="DP113" s="119" t="str">
        <f t="shared" si="88"/>
        <v/>
      </c>
      <c r="DQ113" s="122" t="str">
        <f t="shared" si="89"/>
        <v/>
      </c>
      <c r="DR113" s="122" t="str">
        <f t="shared" si="95"/>
        <v/>
      </c>
    </row>
    <row r="114" spans="1:122" x14ac:dyDescent="0.25">
      <c r="A114" s="184" t="str">
        <f t="shared" si="91"/>
        <v xml:space="preserve">  -  - </v>
      </c>
      <c r="B114" s="98"/>
      <c r="C114" s="97"/>
      <c r="D114" s="93"/>
      <c r="E114" s="71"/>
      <c r="F114" s="73"/>
      <c r="G114" s="103"/>
      <c r="H114" s="71"/>
      <c r="I114" s="105" t="str">
        <f t="shared" si="50"/>
        <v/>
      </c>
      <c r="J114" s="104"/>
      <c r="K114" s="63"/>
      <c r="L114" s="72"/>
      <c r="M114" s="74"/>
      <c r="N114" s="75"/>
      <c r="O114" s="75"/>
      <c r="P114" s="121"/>
      <c r="Q114" s="76" t="str">
        <f t="shared" si="51"/>
        <v/>
      </c>
      <c r="R114" s="77">
        <f t="shared" si="52"/>
        <v>0</v>
      </c>
      <c r="S114" s="63"/>
      <c r="T114" s="78">
        <f t="shared" si="92"/>
        <v>0</v>
      </c>
      <c r="U114" s="79">
        <f>IF(M114=0,0,IF(G114="Annulation","",IF(assurance="ALPTIS",M114*12*T114/100*#REF!,IF(assurance="APRIL",M114*12*T114/100*#REF!,IF(assurance="ASAF",M114*12*T114/100*#REF!,IF(assurance="NEOLIANE",(#REF!+M114*12*#REF!)*T114/100,IF(assurance="NEOLIANE Prev",(#REF!+M114*12*#REF!)*T114/100,IF(assurance="SWISSLIFE",M114*12*T114/100*#REF!,IF(assurance="AVIVA",M114*12*T114/100*#REF!,IF(assurance="CIPRES",M114*12*T114/100*#REF!,IF(assurance="CEGEMA",M114*12*T114/100*#REF!,IF(assurance=0,0))))))))))))</f>
        <v>0</v>
      </c>
      <c r="V114" s="91" t="str">
        <f t="shared" si="53"/>
        <v/>
      </c>
      <c r="W114" s="91" t="str">
        <f t="shared" si="54"/>
        <v/>
      </c>
      <c r="X114" s="92">
        <f t="shared" si="55"/>
        <v>0</v>
      </c>
      <c r="Y114" s="108">
        <f t="shared" si="56"/>
        <v>0</v>
      </c>
      <c r="Z114" s="106"/>
      <c r="AA114" s="105" t="str">
        <f t="shared" si="57"/>
        <v/>
      </c>
      <c r="AB114" s="63" t="s">
        <v>12</v>
      </c>
      <c r="AC114" s="72"/>
      <c r="AD114" s="101"/>
      <c r="AE114" s="80" t="str">
        <f t="shared" si="90"/>
        <v/>
      </c>
      <c r="AF114" s="72"/>
      <c r="AG114" s="70" t="str">
        <f t="shared" si="58"/>
        <v/>
      </c>
      <c r="AH114" s="81" t="str">
        <f t="shared" ca="1" si="59"/>
        <v/>
      </c>
      <c r="AI114" s="111" t="str">
        <f t="shared" ca="1" si="60"/>
        <v/>
      </c>
      <c r="AJ114" s="89" t="str">
        <f t="shared" si="61"/>
        <v/>
      </c>
      <c r="AK114" s="89" t="str">
        <f t="shared" si="62"/>
        <v/>
      </c>
      <c r="AL114" s="81" t="str">
        <f t="shared" si="63"/>
        <v/>
      </c>
      <c r="AM114" s="74">
        <f t="shared" si="64"/>
        <v>0</v>
      </c>
      <c r="AN114" s="74">
        <f t="shared" si="65"/>
        <v>0</v>
      </c>
      <c r="AO114" s="82">
        <f t="shared" si="66"/>
        <v>0</v>
      </c>
      <c r="AP114" s="74">
        <f t="shared" si="93"/>
        <v>0</v>
      </c>
      <c r="AQ114" s="82">
        <f t="shared" si="67"/>
        <v>0</v>
      </c>
      <c r="AR114" s="83">
        <f t="shared" si="68"/>
        <v>0</v>
      </c>
      <c r="AS114" s="74">
        <f t="shared" si="94"/>
        <v>0</v>
      </c>
      <c r="AT114" s="82">
        <f t="shared" si="69"/>
        <v>0</v>
      </c>
      <c r="AU114" s="83">
        <f t="shared" si="70"/>
        <v>0</v>
      </c>
      <c r="AV114" s="74">
        <f t="shared" si="71"/>
        <v>0</v>
      </c>
      <c r="AW114" s="82">
        <f t="shared" si="72"/>
        <v>0</v>
      </c>
      <c r="AX114" s="83">
        <f t="shared" si="73"/>
        <v>0</v>
      </c>
      <c r="AY114" s="63"/>
      <c r="AZ114" s="84"/>
      <c r="BA114" s="85"/>
      <c r="BB114" s="95"/>
      <c r="BC114" s="86"/>
      <c r="BD114" s="86"/>
      <c r="BE114" s="96"/>
      <c r="BF114" s="69"/>
      <c r="BG114" s="114"/>
      <c r="BH114" s="63">
        <v>1</v>
      </c>
      <c r="BI114" s="68">
        <v>0</v>
      </c>
      <c r="BJ114" s="71"/>
      <c r="BK114" s="87"/>
      <c r="BL114" s="64" t="str">
        <f t="shared" ca="1" si="74"/>
        <v/>
      </c>
      <c r="BM114" s="65"/>
      <c r="BN114" s="66"/>
      <c r="BO114" s="67" t="str">
        <f t="shared" ca="1" si="75"/>
        <v/>
      </c>
      <c r="BP114" s="65"/>
      <c r="BQ114" s="66"/>
      <c r="BR114" s="67" t="str">
        <f t="shared" ca="1" si="76"/>
        <v/>
      </c>
      <c r="BS114" s="65"/>
      <c r="BT114" s="66"/>
      <c r="BU114" s="67" t="str">
        <f t="shared" ca="1" si="77"/>
        <v/>
      </c>
      <c r="BV114" s="65"/>
      <c r="BW114" s="66"/>
      <c r="BX114" s="67" t="str">
        <f t="shared" ca="1" si="78"/>
        <v/>
      </c>
      <c r="BY114" s="65"/>
      <c r="BZ114" s="66"/>
      <c r="CA114" s="67" t="str">
        <f t="shared" ca="1" si="79"/>
        <v/>
      </c>
      <c r="CB114" s="65"/>
      <c r="CC114" s="66"/>
      <c r="CD114" s="67" t="str">
        <f t="shared" ca="1" si="80"/>
        <v/>
      </c>
      <c r="CE114" s="65"/>
      <c r="CF114" s="66"/>
      <c r="CG114" s="67" t="str">
        <f t="shared" ca="1" si="81"/>
        <v/>
      </c>
      <c r="CH114" s="65"/>
      <c r="CI114" s="66"/>
      <c r="CJ114" s="67" t="str">
        <f t="shared" ca="1" si="82"/>
        <v/>
      </c>
      <c r="CK114" s="57"/>
      <c r="CL114" s="59"/>
      <c r="CM114" s="59"/>
      <c r="CN114" s="59"/>
      <c r="CO114" s="59"/>
      <c r="CP114" s="59"/>
      <c r="CQ114" s="59"/>
      <c r="CR114" s="57"/>
      <c r="CS114" s="58"/>
      <c r="CT114" s="90" t="str">
        <f t="shared" si="83"/>
        <v/>
      </c>
      <c r="CU114" s="59"/>
      <c r="CV114" s="60"/>
      <c r="CW114" s="59"/>
      <c r="CX114" s="59"/>
      <c r="CY114" s="59" t="str">
        <f t="shared" si="84"/>
        <v/>
      </c>
      <c r="CZ114" s="59"/>
      <c r="DA114" s="59"/>
      <c r="DB114" s="61"/>
      <c r="DC114" s="59"/>
      <c r="DD114" s="59"/>
      <c r="DE114" s="61"/>
      <c r="DF114" s="61"/>
      <c r="DG114" s="59"/>
      <c r="DH114" s="61"/>
      <c r="DI114" s="61"/>
      <c r="DJ114" s="59"/>
      <c r="DK114" s="59"/>
      <c r="DL114" s="62"/>
      <c r="DM114" s="56">
        <f t="shared" si="85"/>
        <v>0</v>
      </c>
      <c r="DN114" s="88" t="str">
        <f t="shared" si="86"/>
        <v/>
      </c>
      <c r="DO114" s="119" t="str">
        <f t="shared" si="87"/>
        <v/>
      </c>
      <c r="DP114" s="119" t="str">
        <f t="shared" si="88"/>
        <v/>
      </c>
      <c r="DQ114" s="122" t="str">
        <f t="shared" si="89"/>
        <v/>
      </c>
      <c r="DR114" s="122" t="str">
        <f t="shared" si="95"/>
        <v/>
      </c>
    </row>
    <row r="115" spans="1:122" x14ac:dyDescent="0.25">
      <c r="A115" s="184" t="str">
        <f t="shared" si="91"/>
        <v xml:space="preserve">  -  - </v>
      </c>
      <c r="B115" s="98"/>
      <c r="C115" s="97"/>
      <c r="D115" s="93"/>
      <c r="E115" s="71"/>
      <c r="F115" s="73"/>
      <c r="G115" s="103"/>
      <c r="H115" s="71"/>
      <c r="I115" s="105" t="str">
        <f t="shared" si="50"/>
        <v/>
      </c>
      <c r="J115" s="104"/>
      <c r="K115" s="63"/>
      <c r="L115" s="72"/>
      <c r="M115" s="74"/>
      <c r="N115" s="75"/>
      <c r="O115" s="75"/>
      <c r="P115" s="121"/>
      <c r="Q115" s="76" t="str">
        <f t="shared" si="51"/>
        <v/>
      </c>
      <c r="R115" s="77">
        <f t="shared" si="52"/>
        <v>0</v>
      </c>
      <c r="S115" s="63"/>
      <c r="T115" s="78">
        <f t="shared" si="92"/>
        <v>0</v>
      </c>
      <c r="U115" s="79">
        <f>IF(M115=0,0,IF(G115="Annulation","",IF(assurance="ALPTIS",M115*12*T115/100*#REF!,IF(assurance="APRIL",M115*12*T115/100*#REF!,IF(assurance="ASAF",M115*12*T115/100*#REF!,IF(assurance="NEOLIANE",(#REF!+M115*12*#REF!)*T115/100,IF(assurance="NEOLIANE Prev",(#REF!+M115*12*#REF!)*T115/100,IF(assurance="SWISSLIFE",M115*12*T115/100*#REF!,IF(assurance="AVIVA",M115*12*T115/100*#REF!,IF(assurance="CIPRES",M115*12*T115/100*#REF!,IF(assurance="CEGEMA",M115*12*T115/100*#REF!,IF(assurance=0,0))))))))))))</f>
        <v>0</v>
      </c>
      <c r="V115" s="91" t="str">
        <f t="shared" si="53"/>
        <v/>
      </c>
      <c r="W115" s="91" t="str">
        <f t="shared" si="54"/>
        <v/>
      </c>
      <c r="X115" s="92">
        <f t="shared" si="55"/>
        <v>0</v>
      </c>
      <c r="Y115" s="108">
        <f t="shared" si="56"/>
        <v>0</v>
      </c>
      <c r="Z115" s="106"/>
      <c r="AA115" s="105" t="str">
        <f t="shared" si="57"/>
        <v/>
      </c>
      <c r="AB115" s="63" t="s">
        <v>12</v>
      </c>
      <c r="AC115" s="72"/>
      <c r="AD115" s="101"/>
      <c r="AE115" s="80" t="str">
        <f t="shared" si="90"/>
        <v/>
      </c>
      <c r="AF115" s="72"/>
      <c r="AG115" s="70" t="str">
        <f t="shared" si="58"/>
        <v/>
      </c>
      <c r="AH115" s="81" t="str">
        <f t="shared" ca="1" si="59"/>
        <v/>
      </c>
      <c r="AI115" s="111" t="str">
        <f t="shared" ca="1" si="60"/>
        <v/>
      </c>
      <c r="AJ115" s="89" t="str">
        <f t="shared" si="61"/>
        <v/>
      </c>
      <c r="AK115" s="89" t="str">
        <f t="shared" si="62"/>
        <v/>
      </c>
      <c r="AL115" s="81" t="str">
        <f t="shared" si="63"/>
        <v/>
      </c>
      <c r="AM115" s="74">
        <f t="shared" si="64"/>
        <v>0</v>
      </c>
      <c r="AN115" s="74">
        <f t="shared" si="65"/>
        <v>0</v>
      </c>
      <c r="AO115" s="82">
        <f t="shared" si="66"/>
        <v>0</v>
      </c>
      <c r="AP115" s="74">
        <f t="shared" si="93"/>
        <v>0</v>
      </c>
      <c r="AQ115" s="82">
        <f t="shared" si="67"/>
        <v>0</v>
      </c>
      <c r="AR115" s="83">
        <f t="shared" si="68"/>
        <v>0</v>
      </c>
      <c r="AS115" s="74">
        <f t="shared" si="94"/>
        <v>0</v>
      </c>
      <c r="AT115" s="82">
        <f t="shared" si="69"/>
        <v>0</v>
      </c>
      <c r="AU115" s="83">
        <f t="shared" si="70"/>
        <v>0</v>
      </c>
      <c r="AV115" s="74">
        <f t="shared" si="71"/>
        <v>0</v>
      </c>
      <c r="AW115" s="82">
        <f t="shared" si="72"/>
        <v>0</v>
      </c>
      <c r="AX115" s="83">
        <f t="shared" si="73"/>
        <v>0</v>
      </c>
      <c r="AY115" s="63"/>
      <c r="AZ115" s="84"/>
      <c r="BA115" s="85"/>
      <c r="BB115" s="95"/>
      <c r="BC115" s="86"/>
      <c r="BD115" s="86"/>
      <c r="BE115" s="96"/>
      <c r="BF115" s="69"/>
      <c r="BG115" s="114"/>
      <c r="BH115" s="63">
        <v>1</v>
      </c>
      <c r="BI115" s="68">
        <v>0</v>
      </c>
      <c r="BJ115" s="71"/>
      <c r="BK115" s="87"/>
      <c r="BL115" s="64" t="str">
        <f t="shared" ca="1" si="74"/>
        <v/>
      </c>
      <c r="BM115" s="65"/>
      <c r="BN115" s="66"/>
      <c r="BO115" s="67" t="str">
        <f t="shared" ca="1" si="75"/>
        <v/>
      </c>
      <c r="BP115" s="65"/>
      <c r="BQ115" s="66"/>
      <c r="BR115" s="67" t="str">
        <f t="shared" ca="1" si="76"/>
        <v/>
      </c>
      <c r="BS115" s="65"/>
      <c r="BT115" s="66"/>
      <c r="BU115" s="67" t="str">
        <f t="shared" ca="1" si="77"/>
        <v/>
      </c>
      <c r="BV115" s="65"/>
      <c r="BW115" s="66"/>
      <c r="BX115" s="67" t="str">
        <f t="shared" ca="1" si="78"/>
        <v/>
      </c>
      <c r="BY115" s="65"/>
      <c r="BZ115" s="66"/>
      <c r="CA115" s="67" t="str">
        <f t="shared" ca="1" si="79"/>
        <v/>
      </c>
      <c r="CB115" s="65"/>
      <c r="CC115" s="66"/>
      <c r="CD115" s="67" t="str">
        <f t="shared" ca="1" si="80"/>
        <v/>
      </c>
      <c r="CE115" s="65"/>
      <c r="CF115" s="66"/>
      <c r="CG115" s="67" t="str">
        <f t="shared" ca="1" si="81"/>
        <v/>
      </c>
      <c r="CH115" s="65"/>
      <c r="CI115" s="66"/>
      <c r="CJ115" s="67" t="str">
        <f t="shared" ca="1" si="82"/>
        <v/>
      </c>
      <c r="CK115" s="57"/>
      <c r="CL115" s="59"/>
      <c r="CM115" s="59"/>
      <c r="CN115" s="59"/>
      <c r="CO115" s="59"/>
      <c r="CP115" s="59"/>
      <c r="CQ115" s="59"/>
      <c r="CR115" s="57"/>
      <c r="CS115" s="58"/>
      <c r="CT115" s="90" t="str">
        <f t="shared" si="83"/>
        <v/>
      </c>
      <c r="CU115" s="59"/>
      <c r="CV115" s="60"/>
      <c r="CW115" s="59"/>
      <c r="CX115" s="59"/>
      <c r="CY115" s="59" t="str">
        <f t="shared" si="84"/>
        <v/>
      </c>
      <c r="CZ115" s="59"/>
      <c r="DA115" s="59"/>
      <c r="DB115" s="61"/>
      <c r="DC115" s="59"/>
      <c r="DD115" s="59"/>
      <c r="DE115" s="61"/>
      <c r="DF115" s="61"/>
      <c r="DG115" s="59"/>
      <c r="DH115" s="61"/>
      <c r="DI115" s="61"/>
      <c r="DJ115" s="59"/>
      <c r="DK115" s="59"/>
      <c r="DL115" s="62"/>
      <c r="DM115" s="56">
        <f t="shared" si="85"/>
        <v>0</v>
      </c>
      <c r="DN115" s="88" t="str">
        <f t="shared" si="86"/>
        <v/>
      </c>
      <c r="DO115" s="119" t="str">
        <f t="shared" si="87"/>
        <v/>
      </c>
      <c r="DP115" s="119" t="str">
        <f t="shared" si="88"/>
        <v/>
      </c>
      <c r="DQ115" s="122" t="str">
        <f t="shared" si="89"/>
        <v/>
      </c>
      <c r="DR115" s="122" t="str">
        <f t="shared" si="95"/>
        <v/>
      </c>
    </row>
    <row r="116" spans="1:122" x14ac:dyDescent="0.25">
      <c r="A116" s="184" t="str">
        <f t="shared" si="91"/>
        <v xml:space="preserve">  -  - </v>
      </c>
      <c r="B116" s="98"/>
      <c r="C116" s="97"/>
      <c r="D116" s="93"/>
      <c r="E116" s="71"/>
      <c r="F116" s="73"/>
      <c r="G116" s="103"/>
      <c r="H116" s="71"/>
      <c r="I116" s="105" t="str">
        <f t="shared" si="50"/>
        <v/>
      </c>
      <c r="J116" s="104"/>
      <c r="K116" s="63"/>
      <c r="L116" s="72"/>
      <c r="M116" s="74"/>
      <c r="N116" s="75"/>
      <c r="O116" s="75"/>
      <c r="P116" s="121"/>
      <c r="Q116" s="76" t="str">
        <f t="shared" si="51"/>
        <v/>
      </c>
      <c r="R116" s="77">
        <f t="shared" si="52"/>
        <v>0</v>
      </c>
      <c r="S116" s="63"/>
      <c r="T116" s="78">
        <f t="shared" si="92"/>
        <v>0</v>
      </c>
      <c r="U116" s="79">
        <f>IF(M116=0,0,IF(G116="Annulation","",IF(assurance="ALPTIS",M116*12*T116/100*#REF!,IF(assurance="APRIL",M116*12*T116/100*#REF!,IF(assurance="ASAF",M116*12*T116/100*#REF!,IF(assurance="NEOLIANE",(#REF!+M116*12*#REF!)*T116/100,IF(assurance="NEOLIANE Prev",(#REF!+M116*12*#REF!)*T116/100,IF(assurance="SWISSLIFE",M116*12*T116/100*#REF!,IF(assurance="AVIVA",M116*12*T116/100*#REF!,IF(assurance="CIPRES",M116*12*T116/100*#REF!,IF(assurance="CEGEMA",M116*12*T116/100*#REF!,IF(assurance=0,0))))))))))))</f>
        <v>0</v>
      </c>
      <c r="V116" s="91" t="str">
        <f t="shared" si="53"/>
        <v/>
      </c>
      <c r="W116" s="91" t="str">
        <f t="shared" si="54"/>
        <v/>
      </c>
      <c r="X116" s="92">
        <f t="shared" si="55"/>
        <v>0</v>
      </c>
      <c r="Y116" s="108">
        <f t="shared" si="56"/>
        <v>0</v>
      </c>
      <c r="Z116" s="106"/>
      <c r="AA116" s="105" t="str">
        <f t="shared" si="57"/>
        <v/>
      </c>
      <c r="AB116" s="63" t="s">
        <v>12</v>
      </c>
      <c r="AC116" s="72"/>
      <c r="AD116" s="101"/>
      <c r="AE116" s="80" t="str">
        <f t="shared" si="90"/>
        <v/>
      </c>
      <c r="AF116" s="72"/>
      <c r="AG116" s="70" t="str">
        <f t="shared" si="58"/>
        <v/>
      </c>
      <c r="AH116" s="81" t="str">
        <f t="shared" ca="1" si="59"/>
        <v/>
      </c>
      <c r="AI116" s="111" t="str">
        <f t="shared" ca="1" si="60"/>
        <v/>
      </c>
      <c r="AJ116" s="89" t="str">
        <f t="shared" si="61"/>
        <v/>
      </c>
      <c r="AK116" s="89" t="str">
        <f t="shared" si="62"/>
        <v/>
      </c>
      <c r="AL116" s="81" t="str">
        <f t="shared" si="63"/>
        <v/>
      </c>
      <c r="AM116" s="74">
        <f t="shared" si="64"/>
        <v>0</v>
      </c>
      <c r="AN116" s="74">
        <f t="shared" si="65"/>
        <v>0</v>
      </c>
      <c r="AO116" s="82">
        <f t="shared" si="66"/>
        <v>0</v>
      </c>
      <c r="AP116" s="74">
        <f t="shared" si="93"/>
        <v>0</v>
      </c>
      <c r="AQ116" s="82">
        <f t="shared" si="67"/>
        <v>0</v>
      </c>
      <c r="AR116" s="83">
        <f t="shared" si="68"/>
        <v>0</v>
      </c>
      <c r="AS116" s="74">
        <f t="shared" si="94"/>
        <v>0</v>
      </c>
      <c r="AT116" s="82">
        <f t="shared" si="69"/>
        <v>0</v>
      </c>
      <c r="AU116" s="83">
        <f t="shared" si="70"/>
        <v>0</v>
      </c>
      <c r="AV116" s="74">
        <f t="shared" si="71"/>
        <v>0</v>
      </c>
      <c r="AW116" s="82">
        <f t="shared" si="72"/>
        <v>0</v>
      </c>
      <c r="AX116" s="83">
        <f t="shared" si="73"/>
        <v>0</v>
      </c>
      <c r="AY116" s="63"/>
      <c r="AZ116" s="84"/>
      <c r="BA116" s="85"/>
      <c r="BB116" s="95"/>
      <c r="BC116" s="86"/>
      <c r="BD116" s="86"/>
      <c r="BE116" s="96"/>
      <c r="BF116" s="69"/>
      <c r="BG116" s="114"/>
      <c r="BH116" s="63">
        <v>1</v>
      </c>
      <c r="BI116" s="68">
        <v>0</v>
      </c>
      <c r="BJ116" s="71"/>
      <c r="BK116" s="87"/>
      <c r="BL116" s="64" t="str">
        <f t="shared" ca="1" si="74"/>
        <v/>
      </c>
      <c r="BM116" s="65"/>
      <c r="BN116" s="66"/>
      <c r="BO116" s="67" t="str">
        <f t="shared" ca="1" si="75"/>
        <v/>
      </c>
      <c r="BP116" s="65"/>
      <c r="BQ116" s="66"/>
      <c r="BR116" s="67" t="str">
        <f t="shared" ca="1" si="76"/>
        <v/>
      </c>
      <c r="BS116" s="65"/>
      <c r="BT116" s="66"/>
      <c r="BU116" s="67" t="str">
        <f t="shared" ca="1" si="77"/>
        <v/>
      </c>
      <c r="BV116" s="65"/>
      <c r="BW116" s="66"/>
      <c r="BX116" s="67" t="str">
        <f t="shared" ca="1" si="78"/>
        <v/>
      </c>
      <c r="BY116" s="65"/>
      <c r="BZ116" s="66"/>
      <c r="CA116" s="67" t="str">
        <f t="shared" ca="1" si="79"/>
        <v/>
      </c>
      <c r="CB116" s="65"/>
      <c r="CC116" s="66"/>
      <c r="CD116" s="67" t="str">
        <f t="shared" ca="1" si="80"/>
        <v/>
      </c>
      <c r="CE116" s="65"/>
      <c r="CF116" s="66"/>
      <c r="CG116" s="67" t="str">
        <f t="shared" ca="1" si="81"/>
        <v/>
      </c>
      <c r="CH116" s="65"/>
      <c r="CI116" s="66"/>
      <c r="CJ116" s="67" t="str">
        <f t="shared" ca="1" si="82"/>
        <v/>
      </c>
      <c r="CK116" s="57"/>
      <c r="CL116" s="59"/>
      <c r="CM116" s="59"/>
      <c r="CN116" s="59"/>
      <c r="CO116" s="59"/>
      <c r="CP116" s="59"/>
      <c r="CQ116" s="59"/>
      <c r="CR116" s="57"/>
      <c r="CS116" s="58"/>
      <c r="CT116" s="90" t="str">
        <f t="shared" si="83"/>
        <v/>
      </c>
      <c r="CU116" s="59"/>
      <c r="CV116" s="60"/>
      <c r="CW116" s="59"/>
      <c r="CX116" s="59"/>
      <c r="CY116" s="59" t="str">
        <f t="shared" si="84"/>
        <v/>
      </c>
      <c r="CZ116" s="59"/>
      <c r="DA116" s="59"/>
      <c r="DB116" s="61"/>
      <c r="DC116" s="59"/>
      <c r="DD116" s="59"/>
      <c r="DE116" s="61"/>
      <c r="DF116" s="61"/>
      <c r="DG116" s="59"/>
      <c r="DH116" s="61"/>
      <c r="DI116" s="61"/>
      <c r="DJ116" s="59"/>
      <c r="DK116" s="59"/>
      <c r="DL116" s="62"/>
      <c r="DM116" s="56">
        <f t="shared" si="85"/>
        <v>0</v>
      </c>
      <c r="DN116" s="88" t="str">
        <f t="shared" si="86"/>
        <v/>
      </c>
      <c r="DO116" s="119" t="str">
        <f t="shared" si="87"/>
        <v/>
      </c>
      <c r="DP116" s="119" t="str">
        <f t="shared" si="88"/>
        <v/>
      </c>
      <c r="DQ116" s="122" t="str">
        <f t="shared" si="89"/>
        <v/>
      </c>
      <c r="DR116" s="122" t="str">
        <f t="shared" si="95"/>
        <v/>
      </c>
    </row>
    <row r="117" spans="1:122" x14ac:dyDescent="0.25">
      <c r="A117" s="184" t="str">
        <f t="shared" si="91"/>
        <v xml:space="preserve">  -  - </v>
      </c>
      <c r="B117" s="98"/>
      <c r="C117" s="97"/>
      <c r="D117" s="93"/>
      <c r="E117" s="71"/>
      <c r="F117" s="73"/>
      <c r="G117" s="103"/>
      <c r="H117" s="71"/>
      <c r="I117" s="105" t="str">
        <f t="shared" si="50"/>
        <v/>
      </c>
      <c r="J117" s="104"/>
      <c r="K117" s="63"/>
      <c r="L117" s="72"/>
      <c r="M117" s="74"/>
      <c r="N117" s="75"/>
      <c r="O117" s="75"/>
      <c r="P117" s="121"/>
      <c r="Q117" s="76" t="str">
        <f t="shared" si="51"/>
        <v/>
      </c>
      <c r="R117" s="77">
        <f t="shared" si="52"/>
        <v>0</v>
      </c>
      <c r="S117" s="63"/>
      <c r="T117" s="78">
        <f t="shared" si="92"/>
        <v>0</v>
      </c>
      <c r="U117" s="79">
        <f>IF(M117=0,0,IF(G117="Annulation","",IF(assurance="ALPTIS",M117*12*T117/100*#REF!,IF(assurance="APRIL",M117*12*T117/100*#REF!,IF(assurance="ASAF",M117*12*T117/100*#REF!,IF(assurance="NEOLIANE",(#REF!+M117*12*#REF!)*T117/100,IF(assurance="NEOLIANE Prev",(#REF!+M117*12*#REF!)*T117/100,IF(assurance="SWISSLIFE",M117*12*T117/100*#REF!,IF(assurance="AVIVA",M117*12*T117/100*#REF!,IF(assurance="CIPRES",M117*12*T117/100*#REF!,IF(assurance="CEGEMA",M117*12*T117/100*#REF!,IF(assurance=0,0))))))))))))</f>
        <v>0</v>
      </c>
      <c r="V117" s="91" t="str">
        <f t="shared" si="53"/>
        <v/>
      </c>
      <c r="W117" s="91" t="str">
        <f t="shared" si="54"/>
        <v/>
      </c>
      <c r="X117" s="92">
        <f t="shared" si="55"/>
        <v>0</v>
      </c>
      <c r="Y117" s="108">
        <f t="shared" si="56"/>
        <v>0</v>
      </c>
      <c r="Z117" s="106"/>
      <c r="AA117" s="105" t="str">
        <f t="shared" si="57"/>
        <v/>
      </c>
      <c r="AB117" s="63" t="s">
        <v>12</v>
      </c>
      <c r="AC117" s="72"/>
      <c r="AD117" s="101"/>
      <c r="AE117" s="80" t="str">
        <f t="shared" si="90"/>
        <v/>
      </c>
      <c r="AF117" s="72"/>
      <c r="AG117" s="70" t="str">
        <f t="shared" si="58"/>
        <v/>
      </c>
      <c r="AH117" s="81" t="str">
        <f t="shared" ca="1" si="59"/>
        <v/>
      </c>
      <c r="AI117" s="111" t="str">
        <f t="shared" ca="1" si="60"/>
        <v/>
      </c>
      <c r="AJ117" s="89" t="str">
        <f t="shared" si="61"/>
        <v/>
      </c>
      <c r="AK117" s="89" t="str">
        <f t="shared" si="62"/>
        <v/>
      </c>
      <c r="AL117" s="81" t="str">
        <f t="shared" si="63"/>
        <v/>
      </c>
      <c r="AM117" s="74">
        <f t="shared" si="64"/>
        <v>0</v>
      </c>
      <c r="AN117" s="74">
        <f t="shared" si="65"/>
        <v>0</v>
      </c>
      <c r="AO117" s="82">
        <f t="shared" si="66"/>
        <v>0</v>
      </c>
      <c r="AP117" s="74">
        <f t="shared" si="93"/>
        <v>0</v>
      </c>
      <c r="AQ117" s="82">
        <f t="shared" si="67"/>
        <v>0</v>
      </c>
      <c r="AR117" s="83">
        <f t="shared" si="68"/>
        <v>0</v>
      </c>
      <c r="AS117" s="74">
        <f t="shared" si="94"/>
        <v>0</v>
      </c>
      <c r="AT117" s="82">
        <f t="shared" si="69"/>
        <v>0</v>
      </c>
      <c r="AU117" s="83">
        <f t="shared" si="70"/>
        <v>0</v>
      </c>
      <c r="AV117" s="74">
        <f t="shared" si="71"/>
        <v>0</v>
      </c>
      <c r="AW117" s="82">
        <f t="shared" si="72"/>
        <v>0</v>
      </c>
      <c r="AX117" s="83">
        <f t="shared" si="73"/>
        <v>0</v>
      </c>
      <c r="AY117" s="63"/>
      <c r="AZ117" s="84"/>
      <c r="BA117" s="85"/>
      <c r="BB117" s="95"/>
      <c r="BC117" s="86"/>
      <c r="BD117" s="86"/>
      <c r="BE117" s="96"/>
      <c r="BF117" s="69"/>
      <c r="BG117" s="114"/>
      <c r="BH117" s="63">
        <v>1</v>
      </c>
      <c r="BI117" s="68">
        <v>0</v>
      </c>
      <c r="BJ117" s="71"/>
      <c r="BK117" s="87"/>
      <c r="BL117" s="64" t="str">
        <f t="shared" ca="1" si="74"/>
        <v/>
      </c>
      <c r="BM117" s="65"/>
      <c r="BN117" s="66"/>
      <c r="BO117" s="67" t="str">
        <f t="shared" ca="1" si="75"/>
        <v/>
      </c>
      <c r="BP117" s="65"/>
      <c r="BQ117" s="66"/>
      <c r="BR117" s="67" t="str">
        <f t="shared" ca="1" si="76"/>
        <v/>
      </c>
      <c r="BS117" s="65"/>
      <c r="BT117" s="66"/>
      <c r="BU117" s="67" t="str">
        <f t="shared" ca="1" si="77"/>
        <v/>
      </c>
      <c r="BV117" s="65"/>
      <c r="BW117" s="66"/>
      <c r="BX117" s="67" t="str">
        <f t="shared" ca="1" si="78"/>
        <v/>
      </c>
      <c r="BY117" s="65"/>
      <c r="BZ117" s="66"/>
      <c r="CA117" s="67" t="str">
        <f t="shared" ca="1" si="79"/>
        <v/>
      </c>
      <c r="CB117" s="65"/>
      <c r="CC117" s="66"/>
      <c r="CD117" s="67" t="str">
        <f t="shared" ca="1" si="80"/>
        <v/>
      </c>
      <c r="CE117" s="65"/>
      <c r="CF117" s="66"/>
      <c r="CG117" s="67" t="str">
        <f t="shared" ca="1" si="81"/>
        <v/>
      </c>
      <c r="CH117" s="65"/>
      <c r="CI117" s="66"/>
      <c r="CJ117" s="67" t="str">
        <f t="shared" ca="1" si="82"/>
        <v/>
      </c>
      <c r="CK117" s="57"/>
      <c r="CL117" s="59"/>
      <c r="CM117" s="59"/>
      <c r="CN117" s="59"/>
      <c r="CO117" s="59"/>
      <c r="CP117" s="59"/>
      <c r="CQ117" s="59"/>
      <c r="CR117" s="57"/>
      <c r="CS117" s="58"/>
      <c r="CT117" s="90" t="str">
        <f t="shared" si="83"/>
        <v/>
      </c>
      <c r="CU117" s="59"/>
      <c r="CV117" s="60"/>
      <c r="CW117" s="59"/>
      <c r="CX117" s="59"/>
      <c r="CY117" s="59" t="str">
        <f t="shared" si="84"/>
        <v/>
      </c>
      <c r="CZ117" s="59"/>
      <c r="DA117" s="59"/>
      <c r="DB117" s="61"/>
      <c r="DC117" s="59"/>
      <c r="DD117" s="59"/>
      <c r="DE117" s="61"/>
      <c r="DF117" s="61"/>
      <c r="DG117" s="59"/>
      <c r="DH117" s="61"/>
      <c r="DI117" s="61"/>
      <c r="DJ117" s="59"/>
      <c r="DK117" s="59"/>
      <c r="DL117" s="62"/>
      <c r="DM117" s="56">
        <f t="shared" si="85"/>
        <v>0</v>
      </c>
      <c r="DN117" s="88" t="str">
        <f t="shared" si="86"/>
        <v/>
      </c>
      <c r="DO117" s="119" t="str">
        <f t="shared" si="87"/>
        <v/>
      </c>
      <c r="DP117" s="119" t="str">
        <f t="shared" si="88"/>
        <v/>
      </c>
      <c r="DQ117" s="122" t="str">
        <f t="shared" si="89"/>
        <v/>
      </c>
      <c r="DR117" s="122" t="str">
        <f t="shared" si="95"/>
        <v/>
      </c>
    </row>
    <row r="118" spans="1:122" x14ac:dyDescent="0.25">
      <c r="A118" s="184" t="str">
        <f t="shared" si="91"/>
        <v xml:space="preserve">  -  - </v>
      </c>
      <c r="B118" s="98"/>
      <c r="C118" s="97"/>
      <c r="D118" s="93"/>
      <c r="E118" s="71"/>
      <c r="F118" s="73"/>
      <c r="G118" s="103"/>
      <c r="H118" s="71"/>
      <c r="I118" s="105" t="str">
        <f t="shared" si="50"/>
        <v/>
      </c>
      <c r="J118" s="104"/>
      <c r="K118" s="63"/>
      <c r="L118" s="72"/>
      <c r="M118" s="74"/>
      <c r="N118" s="75"/>
      <c r="O118" s="75"/>
      <c r="P118" s="121"/>
      <c r="Q118" s="76" t="str">
        <f t="shared" si="51"/>
        <v/>
      </c>
      <c r="R118" s="77">
        <f t="shared" si="52"/>
        <v>0</v>
      </c>
      <c r="S118" s="63"/>
      <c r="T118" s="78">
        <f t="shared" si="92"/>
        <v>0</v>
      </c>
      <c r="U118" s="79">
        <f>IF(M118=0,0,IF(G118="Annulation","",IF(assurance="ALPTIS",M118*12*T118/100*#REF!,IF(assurance="APRIL",M118*12*T118/100*#REF!,IF(assurance="ASAF",M118*12*T118/100*#REF!,IF(assurance="NEOLIANE",(#REF!+M118*12*#REF!)*T118/100,IF(assurance="NEOLIANE Prev",(#REF!+M118*12*#REF!)*T118/100,IF(assurance="SWISSLIFE",M118*12*T118/100*#REF!,IF(assurance="AVIVA",M118*12*T118/100*#REF!,IF(assurance="CIPRES",M118*12*T118/100*#REF!,IF(assurance="CEGEMA",M118*12*T118/100*#REF!,IF(assurance=0,0))))))))))))</f>
        <v>0</v>
      </c>
      <c r="V118" s="91" t="str">
        <f t="shared" si="53"/>
        <v/>
      </c>
      <c r="W118" s="91" t="str">
        <f t="shared" si="54"/>
        <v/>
      </c>
      <c r="X118" s="92">
        <f t="shared" si="55"/>
        <v>0</v>
      </c>
      <c r="Y118" s="108">
        <f t="shared" si="56"/>
        <v>0</v>
      </c>
      <c r="Z118" s="106"/>
      <c r="AA118" s="105" t="str">
        <f t="shared" si="57"/>
        <v/>
      </c>
      <c r="AB118" s="63" t="s">
        <v>12</v>
      </c>
      <c r="AC118" s="72"/>
      <c r="AD118" s="101"/>
      <c r="AE118" s="80" t="str">
        <f t="shared" si="90"/>
        <v/>
      </c>
      <c r="AF118" s="72"/>
      <c r="AG118" s="70" t="str">
        <f t="shared" si="58"/>
        <v/>
      </c>
      <c r="AH118" s="81" t="str">
        <f t="shared" ca="1" si="59"/>
        <v/>
      </c>
      <c r="AI118" s="111" t="str">
        <f t="shared" ca="1" si="60"/>
        <v/>
      </c>
      <c r="AJ118" s="89" t="str">
        <f t="shared" si="61"/>
        <v/>
      </c>
      <c r="AK118" s="89" t="str">
        <f t="shared" si="62"/>
        <v/>
      </c>
      <c r="AL118" s="81" t="str">
        <f t="shared" si="63"/>
        <v/>
      </c>
      <c r="AM118" s="74">
        <f t="shared" si="64"/>
        <v>0</v>
      </c>
      <c r="AN118" s="74">
        <f t="shared" si="65"/>
        <v>0</v>
      </c>
      <c r="AO118" s="82">
        <f t="shared" si="66"/>
        <v>0</v>
      </c>
      <c r="AP118" s="74">
        <f t="shared" si="93"/>
        <v>0</v>
      </c>
      <c r="AQ118" s="82">
        <f t="shared" si="67"/>
        <v>0</v>
      </c>
      <c r="AR118" s="83">
        <f t="shared" si="68"/>
        <v>0</v>
      </c>
      <c r="AS118" s="74">
        <f t="shared" si="94"/>
        <v>0</v>
      </c>
      <c r="AT118" s="82">
        <f t="shared" si="69"/>
        <v>0</v>
      </c>
      <c r="AU118" s="83">
        <f t="shared" si="70"/>
        <v>0</v>
      </c>
      <c r="AV118" s="74">
        <f t="shared" si="71"/>
        <v>0</v>
      </c>
      <c r="AW118" s="82">
        <f t="shared" si="72"/>
        <v>0</v>
      </c>
      <c r="AX118" s="83">
        <f t="shared" si="73"/>
        <v>0</v>
      </c>
      <c r="AY118" s="63"/>
      <c r="AZ118" s="84"/>
      <c r="BA118" s="85"/>
      <c r="BB118" s="95"/>
      <c r="BC118" s="86"/>
      <c r="BD118" s="86"/>
      <c r="BE118" s="96"/>
      <c r="BF118" s="69"/>
      <c r="BG118" s="114"/>
      <c r="BH118" s="63">
        <v>1</v>
      </c>
      <c r="BI118" s="68">
        <v>0</v>
      </c>
      <c r="BJ118" s="71"/>
      <c r="BK118" s="87"/>
      <c r="BL118" s="64" t="str">
        <f t="shared" ca="1" si="74"/>
        <v/>
      </c>
      <c r="BM118" s="65"/>
      <c r="BN118" s="66"/>
      <c r="BO118" s="67" t="str">
        <f t="shared" ca="1" si="75"/>
        <v/>
      </c>
      <c r="BP118" s="65"/>
      <c r="BQ118" s="66"/>
      <c r="BR118" s="67" t="str">
        <f t="shared" ca="1" si="76"/>
        <v/>
      </c>
      <c r="BS118" s="65"/>
      <c r="BT118" s="66"/>
      <c r="BU118" s="67" t="str">
        <f t="shared" ca="1" si="77"/>
        <v/>
      </c>
      <c r="BV118" s="65"/>
      <c r="BW118" s="66"/>
      <c r="BX118" s="67" t="str">
        <f t="shared" ca="1" si="78"/>
        <v/>
      </c>
      <c r="BY118" s="65"/>
      <c r="BZ118" s="66"/>
      <c r="CA118" s="67" t="str">
        <f t="shared" ca="1" si="79"/>
        <v/>
      </c>
      <c r="CB118" s="65"/>
      <c r="CC118" s="66"/>
      <c r="CD118" s="67" t="str">
        <f t="shared" ca="1" si="80"/>
        <v/>
      </c>
      <c r="CE118" s="65"/>
      <c r="CF118" s="66"/>
      <c r="CG118" s="67" t="str">
        <f t="shared" ca="1" si="81"/>
        <v/>
      </c>
      <c r="CH118" s="65"/>
      <c r="CI118" s="66"/>
      <c r="CJ118" s="67" t="str">
        <f t="shared" ca="1" si="82"/>
        <v/>
      </c>
      <c r="CK118" s="57"/>
      <c r="CL118" s="59"/>
      <c r="CM118" s="59"/>
      <c r="CN118" s="59"/>
      <c r="CO118" s="59"/>
      <c r="CP118" s="59"/>
      <c r="CQ118" s="59"/>
      <c r="CR118" s="57"/>
      <c r="CS118" s="58"/>
      <c r="CT118" s="90" t="str">
        <f t="shared" si="83"/>
        <v/>
      </c>
      <c r="CU118" s="59"/>
      <c r="CV118" s="60"/>
      <c r="CW118" s="59"/>
      <c r="CX118" s="59"/>
      <c r="CY118" s="59" t="str">
        <f t="shared" si="84"/>
        <v/>
      </c>
      <c r="CZ118" s="59"/>
      <c r="DA118" s="59"/>
      <c r="DB118" s="61"/>
      <c r="DC118" s="59"/>
      <c r="DD118" s="59"/>
      <c r="DE118" s="61"/>
      <c r="DF118" s="61"/>
      <c r="DG118" s="59"/>
      <c r="DH118" s="61"/>
      <c r="DI118" s="61"/>
      <c r="DJ118" s="59"/>
      <c r="DK118" s="59"/>
      <c r="DL118" s="62"/>
      <c r="DM118" s="56">
        <f t="shared" si="85"/>
        <v>0</v>
      </c>
      <c r="DN118" s="88" t="str">
        <f t="shared" si="86"/>
        <v/>
      </c>
      <c r="DO118" s="119" t="str">
        <f t="shared" si="87"/>
        <v/>
      </c>
      <c r="DP118" s="119" t="str">
        <f t="shared" si="88"/>
        <v/>
      </c>
      <c r="DQ118" s="122" t="str">
        <f t="shared" si="89"/>
        <v/>
      </c>
      <c r="DR118" s="122" t="str">
        <f t="shared" si="95"/>
        <v/>
      </c>
    </row>
    <row r="119" spans="1:122" x14ac:dyDescent="0.25">
      <c r="A119" s="184" t="str">
        <f t="shared" si="91"/>
        <v xml:space="preserve">  -  - </v>
      </c>
      <c r="B119" s="98"/>
      <c r="C119" s="97"/>
      <c r="D119" s="93"/>
      <c r="E119" s="71"/>
      <c r="F119" s="73"/>
      <c r="G119" s="103"/>
      <c r="H119" s="71"/>
      <c r="I119" s="105" t="str">
        <f t="shared" si="50"/>
        <v/>
      </c>
      <c r="J119" s="104"/>
      <c r="K119" s="63"/>
      <c r="L119" s="72"/>
      <c r="M119" s="74"/>
      <c r="N119" s="75"/>
      <c r="O119" s="75"/>
      <c r="P119" s="121"/>
      <c r="Q119" s="76" t="str">
        <f t="shared" si="51"/>
        <v/>
      </c>
      <c r="R119" s="77">
        <f t="shared" si="52"/>
        <v>0</v>
      </c>
      <c r="S119" s="63"/>
      <c r="T119" s="78">
        <f t="shared" si="92"/>
        <v>0</v>
      </c>
      <c r="U119" s="79">
        <f>IF(M119=0,0,IF(G119="Annulation","",IF(assurance="ALPTIS",M119*12*T119/100*#REF!,IF(assurance="APRIL",M119*12*T119/100*#REF!,IF(assurance="ASAF",M119*12*T119/100*#REF!,IF(assurance="NEOLIANE",(#REF!+M119*12*#REF!)*T119/100,IF(assurance="NEOLIANE Prev",(#REF!+M119*12*#REF!)*T119/100,IF(assurance="SWISSLIFE",M119*12*T119/100*#REF!,IF(assurance="AVIVA",M119*12*T119/100*#REF!,IF(assurance="CIPRES",M119*12*T119/100*#REF!,IF(assurance="CEGEMA",M119*12*T119/100*#REF!,IF(assurance=0,0))))))))))))</f>
        <v>0</v>
      </c>
      <c r="V119" s="91" t="str">
        <f t="shared" si="53"/>
        <v/>
      </c>
      <c r="W119" s="91" t="str">
        <f t="shared" si="54"/>
        <v/>
      </c>
      <c r="X119" s="92">
        <f t="shared" si="55"/>
        <v>0</v>
      </c>
      <c r="Y119" s="108">
        <f t="shared" si="56"/>
        <v>0</v>
      </c>
      <c r="Z119" s="106"/>
      <c r="AA119" s="105" t="str">
        <f t="shared" si="57"/>
        <v/>
      </c>
      <c r="AB119" s="63" t="s">
        <v>12</v>
      </c>
      <c r="AC119" s="72"/>
      <c r="AD119" s="101"/>
      <c r="AE119" s="80" t="str">
        <f t="shared" si="90"/>
        <v/>
      </c>
      <c r="AF119" s="72"/>
      <c r="AG119" s="70" t="str">
        <f t="shared" si="58"/>
        <v/>
      </c>
      <c r="AH119" s="81" t="str">
        <f t="shared" ca="1" si="59"/>
        <v/>
      </c>
      <c r="AI119" s="111" t="str">
        <f t="shared" ca="1" si="60"/>
        <v/>
      </c>
      <c r="AJ119" s="89" t="str">
        <f t="shared" si="61"/>
        <v/>
      </c>
      <c r="AK119" s="89" t="str">
        <f t="shared" si="62"/>
        <v/>
      </c>
      <c r="AL119" s="81" t="str">
        <f t="shared" si="63"/>
        <v/>
      </c>
      <c r="AM119" s="74">
        <f t="shared" si="64"/>
        <v>0</v>
      </c>
      <c r="AN119" s="74">
        <f t="shared" si="65"/>
        <v>0</v>
      </c>
      <c r="AO119" s="82">
        <f t="shared" si="66"/>
        <v>0</v>
      </c>
      <c r="AP119" s="74">
        <f t="shared" si="93"/>
        <v>0</v>
      </c>
      <c r="AQ119" s="82">
        <f t="shared" si="67"/>
        <v>0</v>
      </c>
      <c r="AR119" s="83">
        <f t="shared" si="68"/>
        <v>0</v>
      </c>
      <c r="AS119" s="74">
        <f t="shared" si="94"/>
        <v>0</v>
      </c>
      <c r="AT119" s="82">
        <f t="shared" si="69"/>
        <v>0</v>
      </c>
      <c r="AU119" s="83">
        <f t="shared" si="70"/>
        <v>0</v>
      </c>
      <c r="AV119" s="74">
        <f t="shared" si="71"/>
        <v>0</v>
      </c>
      <c r="AW119" s="82">
        <f t="shared" si="72"/>
        <v>0</v>
      </c>
      <c r="AX119" s="83">
        <f t="shared" si="73"/>
        <v>0</v>
      </c>
      <c r="AY119" s="63"/>
      <c r="AZ119" s="84"/>
      <c r="BA119" s="85"/>
      <c r="BB119" s="95"/>
      <c r="BC119" s="86"/>
      <c r="BD119" s="86"/>
      <c r="BE119" s="96"/>
      <c r="BF119" s="69"/>
      <c r="BG119" s="114"/>
      <c r="BH119" s="63">
        <v>1</v>
      </c>
      <c r="BI119" s="68">
        <v>0</v>
      </c>
      <c r="BJ119" s="71"/>
      <c r="BK119" s="87"/>
      <c r="BL119" s="64" t="str">
        <f t="shared" ca="1" si="74"/>
        <v/>
      </c>
      <c r="BM119" s="65"/>
      <c r="BN119" s="66"/>
      <c r="BO119" s="67" t="str">
        <f t="shared" ca="1" si="75"/>
        <v/>
      </c>
      <c r="BP119" s="65"/>
      <c r="BQ119" s="66"/>
      <c r="BR119" s="67" t="str">
        <f t="shared" ca="1" si="76"/>
        <v/>
      </c>
      <c r="BS119" s="65"/>
      <c r="BT119" s="66"/>
      <c r="BU119" s="67" t="str">
        <f t="shared" ca="1" si="77"/>
        <v/>
      </c>
      <c r="BV119" s="65"/>
      <c r="BW119" s="66"/>
      <c r="BX119" s="67" t="str">
        <f t="shared" ca="1" si="78"/>
        <v/>
      </c>
      <c r="BY119" s="65"/>
      <c r="BZ119" s="66"/>
      <c r="CA119" s="67" t="str">
        <f t="shared" ca="1" si="79"/>
        <v/>
      </c>
      <c r="CB119" s="65"/>
      <c r="CC119" s="66"/>
      <c r="CD119" s="67" t="str">
        <f t="shared" ca="1" si="80"/>
        <v/>
      </c>
      <c r="CE119" s="65"/>
      <c r="CF119" s="66"/>
      <c r="CG119" s="67" t="str">
        <f t="shared" ca="1" si="81"/>
        <v/>
      </c>
      <c r="CH119" s="65"/>
      <c r="CI119" s="66"/>
      <c r="CJ119" s="67" t="str">
        <f t="shared" ca="1" si="82"/>
        <v/>
      </c>
      <c r="CK119" s="57"/>
      <c r="CL119" s="59"/>
      <c r="CM119" s="59"/>
      <c r="CN119" s="59"/>
      <c r="CO119" s="59"/>
      <c r="CP119" s="59"/>
      <c r="CQ119" s="59"/>
      <c r="CR119" s="57"/>
      <c r="CS119" s="58"/>
      <c r="CT119" s="90" t="str">
        <f t="shared" si="83"/>
        <v/>
      </c>
      <c r="CU119" s="59"/>
      <c r="CV119" s="60"/>
      <c r="CW119" s="59"/>
      <c r="CX119" s="59"/>
      <c r="CY119" s="59" t="str">
        <f t="shared" si="84"/>
        <v/>
      </c>
      <c r="CZ119" s="59"/>
      <c r="DA119" s="59"/>
      <c r="DB119" s="61"/>
      <c r="DC119" s="59"/>
      <c r="DD119" s="59"/>
      <c r="DE119" s="61"/>
      <c r="DF119" s="61"/>
      <c r="DG119" s="59"/>
      <c r="DH119" s="61"/>
      <c r="DI119" s="61"/>
      <c r="DJ119" s="59"/>
      <c r="DK119" s="59"/>
      <c r="DL119" s="62"/>
      <c r="DM119" s="56">
        <f t="shared" si="85"/>
        <v>0</v>
      </c>
      <c r="DN119" s="88" t="str">
        <f t="shared" si="86"/>
        <v/>
      </c>
      <c r="DO119" s="119" t="str">
        <f t="shared" si="87"/>
        <v/>
      </c>
      <c r="DP119" s="119" t="str">
        <f t="shared" si="88"/>
        <v/>
      </c>
      <c r="DQ119" s="122" t="str">
        <f t="shared" si="89"/>
        <v/>
      </c>
      <c r="DR119" s="122" t="str">
        <f t="shared" si="95"/>
        <v/>
      </c>
    </row>
    <row r="120" spans="1:122" x14ac:dyDescent="0.25">
      <c r="A120" s="184" t="str">
        <f t="shared" si="91"/>
        <v xml:space="preserve">  -  - </v>
      </c>
      <c r="B120" s="98"/>
      <c r="C120" s="97"/>
      <c r="D120" s="93"/>
      <c r="E120" s="71"/>
      <c r="F120" s="73"/>
      <c r="G120" s="103"/>
      <c r="H120" s="71"/>
      <c r="I120" s="105" t="str">
        <f t="shared" si="50"/>
        <v/>
      </c>
      <c r="J120" s="104"/>
      <c r="K120" s="63"/>
      <c r="L120" s="72"/>
      <c r="M120" s="74"/>
      <c r="N120" s="75"/>
      <c r="O120" s="75"/>
      <c r="P120" s="121"/>
      <c r="Q120" s="76" t="str">
        <f t="shared" si="51"/>
        <v/>
      </c>
      <c r="R120" s="77">
        <f t="shared" si="52"/>
        <v>0</v>
      </c>
      <c r="S120" s="63"/>
      <c r="T120" s="78">
        <f t="shared" si="92"/>
        <v>0</v>
      </c>
      <c r="U120" s="79">
        <f>IF(M120=0,0,IF(G120="Annulation","",IF(assurance="ALPTIS",M120*12*T120/100*#REF!,IF(assurance="APRIL",M120*12*T120/100*#REF!,IF(assurance="ASAF",M120*12*T120/100*#REF!,IF(assurance="NEOLIANE",(#REF!+M120*12*#REF!)*T120/100,IF(assurance="NEOLIANE Prev",(#REF!+M120*12*#REF!)*T120/100,IF(assurance="SWISSLIFE",M120*12*T120/100*#REF!,IF(assurance="AVIVA",M120*12*T120/100*#REF!,IF(assurance="CIPRES",M120*12*T120/100*#REF!,IF(assurance="CEGEMA",M120*12*T120/100*#REF!,IF(assurance=0,0))))))))))))</f>
        <v>0</v>
      </c>
      <c r="V120" s="91" t="str">
        <f t="shared" si="53"/>
        <v/>
      </c>
      <c r="W120" s="91" t="str">
        <f t="shared" si="54"/>
        <v/>
      </c>
      <c r="X120" s="92">
        <f t="shared" si="55"/>
        <v>0</v>
      </c>
      <c r="Y120" s="108">
        <f t="shared" si="56"/>
        <v>0</v>
      </c>
      <c r="Z120" s="106"/>
      <c r="AA120" s="105" t="str">
        <f t="shared" si="57"/>
        <v/>
      </c>
      <c r="AB120" s="63" t="s">
        <v>12</v>
      </c>
      <c r="AC120" s="72"/>
      <c r="AD120" s="101"/>
      <c r="AE120" s="80" t="str">
        <f t="shared" si="90"/>
        <v/>
      </c>
      <c r="AF120" s="72"/>
      <c r="AG120" s="70" t="str">
        <f t="shared" si="58"/>
        <v/>
      </c>
      <c r="AH120" s="81" t="str">
        <f t="shared" ca="1" si="59"/>
        <v/>
      </c>
      <c r="AI120" s="111" t="str">
        <f t="shared" ca="1" si="60"/>
        <v/>
      </c>
      <c r="AJ120" s="89" t="str">
        <f t="shared" si="61"/>
        <v/>
      </c>
      <c r="AK120" s="89" t="str">
        <f t="shared" si="62"/>
        <v/>
      </c>
      <c r="AL120" s="81" t="str">
        <f t="shared" si="63"/>
        <v/>
      </c>
      <c r="AM120" s="74">
        <f t="shared" si="64"/>
        <v>0</v>
      </c>
      <c r="AN120" s="74">
        <f t="shared" si="65"/>
        <v>0</v>
      </c>
      <c r="AO120" s="82">
        <f t="shared" si="66"/>
        <v>0</v>
      </c>
      <c r="AP120" s="74">
        <f t="shared" si="93"/>
        <v>0</v>
      </c>
      <c r="AQ120" s="82">
        <f t="shared" si="67"/>
        <v>0</v>
      </c>
      <c r="AR120" s="83">
        <f t="shared" si="68"/>
        <v>0</v>
      </c>
      <c r="AS120" s="74">
        <f t="shared" si="94"/>
        <v>0</v>
      </c>
      <c r="AT120" s="82">
        <f t="shared" si="69"/>
        <v>0</v>
      </c>
      <c r="AU120" s="83">
        <f t="shared" si="70"/>
        <v>0</v>
      </c>
      <c r="AV120" s="74">
        <f t="shared" si="71"/>
        <v>0</v>
      </c>
      <c r="AW120" s="82">
        <f t="shared" si="72"/>
        <v>0</v>
      </c>
      <c r="AX120" s="83">
        <f t="shared" si="73"/>
        <v>0</v>
      </c>
      <c r="AY120" s="63"/>
      <c r="AZ120" s="84"/>
      <c r="BA120" s="85"/>
      <c r="BB120" s="95"/>
      <c r="BC120" s="86"/>
      <c r="BD120" s="86"/>
      <c r="BE120" s="96"/>
      <c r="BF120" s="69"/>
      <c r="BG120" s="114"/>
      <c r="BH120" s="63">
        <v>1</v>
      </c>
      <c r="BI120" s="68">
        <v>0</v>
      </c>
      <c r="BJ120" s="71"/>
      <c r="BK120" s="87"/>
      <c r="BL120" s="64" t="str">
        <f t="shared" ca="1" si="74"/>
        <v/>
      </c>
      <c r="BM120" s="65"/>
      <c r="BN120" s="66"/>
      <c r="BO120" s="67" t="str">
        <f t="shared" ca="1" si="75"/>
        <v/>
      </c>
      <c r="BP120" s="65"/>
      <c r="BQ120" s="66"/>
      <c r="BR120" s="67" t="str">
        <f t="shared" ca="1" si="76"/>
        <v/>
      </c>
      <c r="BS120" s="65"/>
      <c r="BT120" s="66"/>
      <c r="BU120" s="67" t="str">
        <f t="shared" ca="1" si="77"/>
        <v/>
      </c>
      <c r="BV120" s="65"/>
      <c r="BW120" s="66"/>
      <c r="BX120" s="67" t="str">
        <f t="shared" ca="1" si="78"/>
        <v/>
      </c>
      <c r="BY120" s="65"/>
      <c r="BZ120" s="66"/>
      <c r="CA120" s="67" t="str">
        <f t="shared" ca="1" si="79"/>
        <v/>
      </c>
      <c r="CB120" s="65"/>
      <c r="CC120" s="66"/>
      <c r="CD120" s="67" t="str">
        <f t="shared" ca="1" si="80"/>
        <v/>
      </c>
      <c r="CE120" s="65"/>
      <c r="CF120" s="66"/>
      <c r="CG120" s="67" t="str">
        <f t="shared" ca="1" si="81"/>
        <v/>
      </c>
      <c r="CH120" s="65"/>
      <c r="CI120" s="66"/>
      <c r="CJ120" s="67" t="str">
        <f t="shared" ca="1" si="82"/>
        <v/>
      </c>
      <c r="CK120" s="57"/>
      <c r="CL120" s="59"/>
      <c r="CM120" s="59"/>
      <c r="CN120" s="59"/>
      <c r="CO120" s="59"/>
      <c r="CP120" s="59"/>
      <c r="CQ120" s="59"/>
      <c r="CR120" s="57"/>
      <c r="CS120" s="58"/>
      <c r="CT120" s="90" t="str">
        <f t="shared" si="83"/>
        <v/>
      </c>
      <c r="CU120" s="59"/>
      <c r="CV120" s="60"/>
      <c r="CW120" s="59"/>
      <c r="CX120" s="59"/>
      <c r="CY120" s="59" t="str">
        <f t="shared" si="84"/>
        <v/>
      </c>
      <c r="CZ120" s="59"/>
      <c r="DA120" s="59"/>
      <c r="DB120" s="61"/>
      <c r="DC120" s="59"/>
      <c r="DD120" s="59"/>
      <c r="DE120" s="61"/>
      <c r="DF120" s="61"/>
      <c r="DG120" s="59"/>
      <c r="DH120" s="61"/>
      <c r="DI120" s="61"/>
      <c r="DJ120" s="59"/>
      <c r="DK120" s="59"/>
      <c r="DL120" s="62"/>
      <c r="DM120" s="56">
        <f t="shared" si="85"/>
        <v>0</v>
      </c>
      <c r="DN120" s="88" t="str">
        <f t="shared" si="86"/>
        <v/>
      </c>
      <c r="DO120" s="119" t="str">
        <f t="shared" si="87"/>
        <v/>
      </c>
      <c r="DP120" s="119" t="str">
        <f t="shared" si="88"/>
        <v/>
      </c>
      <c r="DQ120" s="122" t="str">
        <f t="shared" si="89"/>
        <v/>
      </c>
      <c r="DR120" s="122" t="str">
        <f t="shared" si="95"/>
        <v/>
      </c>
    </row>
    <row r="121" spans="1:122" x14ac:dyDescent="0.25">
      <c r="A121" s="184" t="str">
        <f t="shared" si="91"/>
        <v xml:space="preserve">  -  - </v>
      </c>
      <c r="B121" s="98"/>
      <c r="C121" s="97"/>
      <c r="D121" s="93"/>
      <c r="E121" s="71"/>
      <c r="F121" s="73"/>
      <c r="G121" s="103"/>
      <c r="H121" s="71"/>
      <c r="I121" s="105" t="str">
        <f t="shared" si="50"/>
        <v/>
      </c>
      <c r="J121" s="104"/>
      <c r="K121" s="63"/>
      <c r="L121" s="72"/>
      <c r="M121" s="74"/>
      <c r="N121" s="75"/>
      <c r="O121" s="75"/>
      <c r="P121" s="121"/>
      <c r="Q121" s="76" t="str">
        <f t="shared" si="51"/>
        <v/>
      </c>
      <c r="R121" s="77">
        <f t="shared" si="52"/>
        <v>0</v>
      </c>
      <c r="S121" s="63"/>
      <c r="T121" s="78">
        <f t="shared" si="92"/>
        <v>0</v>
      </c>
      <c r="U121" s="79">
        <f>IF(M121=0,0,IF(G121="Annulation","",IF(assurance="ALPTIS",M121*12*T121/100*#REF!,IF(assurance="APRIL",M121*12*T121/100*#REF!,IF(assurance="ASAF",M121*12*T121/100*#REF!,IF(assurance="NEOLIANE",(#REF!+M121*12*#REF!)*T121/100,IF(assurance="NEOLIANE Prev",(#REF!+M121*12*#REF!)*T121/100,IF(assurance="SWISSLIFE",M121*12*T121/100*#REF!,IF(assurance="AVIVA",M121*12*T121/100*#REF!,IF(assurance="CIPRES",M121*12*T121/100*#REF!,IF(assurance="CEGEMA",M121*12*T121/100*#REF!,IF(assurance=0,0))))))))))))</f>
        <v>0</v>
      </c>
      <c r="V121" s="91" t="str">
        <f t="shared" si="53"/>
        <v/>
      </c>
      <c r="W121" s="91" t="str">
        <f t="shared" si="54"/>
        <v/>
      </c>
      <c r="X121" s="92">
        <f t="shared" si="55"/>
        <v>0</v>
      </c>
      <c r="Y121" s="108">
        <f t="shared" si="56"/>
        <v>0</v>
      </c>
      <c r="Z121" s="106"/>
      <c r="AA121" s="105" t="str">
        <f t="shared" si="57"/>
        <v/>
      </c>
      <c r="AB121" s="63" t="s">
        <v>12</v>
      </c>
      <c r="AC121" s="72"/>
      <c r="AD121" s="101"/>
      <c r="AE121" s="80" t="str">
        <f t="shared" si="90"/>
        <v/>
      </c>
      <c r="AF121" s="72"/>
      <c r="AG121" s="70" t="str">
        <f t="shared" si="58"/>
        <v/>
      </c>
      <c r="AH121" s="81" t="str">
        <f t="shared" ca="1" si="59"/>
        <v/>
      </c>
      <c r="AI121" s="111" t="str">
        <f t="shared" ca="1" si="60"/>
        <v/>
      </c>
      <c r="AJ121" s="89" t="str">
        <f t="shared" si="61"/>
        <v/>
      </c>
      <c r="AK121" s="89" t="str">
        <f t="shared" si="62"/>
        <v/>
      </c>
      <c r="AL121" s="81" t="str">
        <f t="shared" si="63"/>
        <v/>
      </c>
      <c r="AM121" s="74">
        <f t="shared" si="64"/>
        <v>0</v>
      </c>
      <c r="AN121" s="74">
        <f t="shared" si="65"/>
        <v>0</v>
      </c>
      <c r="AO121" s="82">
        <f t="shared" si="66"/>
        <v>0</v>
      </c>
      <c r="AP121" s="74">
        <f t="shared" si="93"/>
        <v>0</v>
      </c>
      <c r="AQ121" s="82">
        <f t="shared" si="67"/>
        <v>0</v>
      </c>
      <c r="AR121" s="83">
        <f t="shared" si="68"/>
        <v>0</v>
      </c>
      <c r="AS121" s="74">
        <f t="shared" si="94"/>
        <v>0</v>
      </c>
      <c r="AT121" s="82">
        <f t="shared" si="69"/>
        <v>0</v>
      </c>
      <c r="AU121" s="83">
        <f t="shared" si="70"/>
        <v>0</v>
      </c>
      <c r="AV121" s="74">
        <f t="shared" si="71"/>
        <v>0</v>
      </c>
      <c r="AW121" s="82">
        <f t="shared" si="72"/>
        <v>0</v>
      </c>
      <c r="AX121" s="83">
        <f t="shared" si="73"/>
        <v>0</v>
      </c>
      <c r="AY121" s="63"/>
      <c r="AZ121" s="84"/>
      <c r="BA121" s="85"/>
      <c r="BB121" s="95"/>
      <c r="BC121" s="86"/>
      <c r="BD121" s="86"/>
      <c r="BE121" s="96"/>
      <c r="BF121" s="69"/>
      <c r="BG121" s="114"/>
      <c r="BH121" s="63">
        <v>1</v>
      </c>
      <c r="BI121" s="68">
        <v>0</v>
      </c>
      <c r="BJ121" s="71"/>
      <c r="BK121" s="87"/>
      <c r="BL121" s="64" t="str">
        <f t="shared" ca="1" si="74"/>
        <v/>
      </c>
      <c r="BM121" s="65"/>
      <c r="BN121" s="66"/>
      <c r="BO121" s="67" t="str">
        <f t="shared" ca="1" si="75"/>
        <v/>
      </c>
      <c r="BP121" s="65"/>
      <c r="BQ121" s="66"/>
      <c r="BR121" s="67" t="str">
        <f t="shared" ca="1" si="76"/>
        <v/>
      </c>
      <c r="BS121" s="65"/>
      <c r="BT121" s="66"/>
      <c r="BU121" s="67" t="str">
        <f t="shared" ca="1" si="77"/>
        <v/>
      </c>
      <c r="BV121" s="65"/>
      <c r="BW121" s="66"/>
      <c r="BX121" s="67" t="str">
        <f t="shared" ca="1" si="78"/>
        <v/>
      </c>
      <c r="BY121" s="65"/>
      <c r="BZ121" s="66"/>
      <c r="CA121" s="67" t="str">
        <f t="shared" ca="1" si="79"/>
        <v/>
      </c>
      <c r="CB121" s="65"/>
      <c r="CC121" s="66"/>
      <c r="CD121" s="67" t="str">
        <f t="shared" ca="1" si="80"/>
        <v/>
      </c>
      <c r="CE121" s="65"/>
      <c r="CF121" s="66"/>
      <c r="CG121" s="67" t="str">
        <f t="shared" ca="1" si="81"/>
        <v/>
      </c>
      <c r="CH121" s="65"/>
      <c r="CI121" s="66"/>
      <c r="CJ121" s="67" t="str">
        <f t="shared" ca="1" si="82"/>
        <v/>
      </c>
      <c r="CK121" s="57"/>
      <c r="CL121" s="59"/>
      <c r="CM121" s="59"/>
      <c r="CN121" s="59"/>
      <c r="CO121" s="59"/>
      <c r="CP121" s="59"/>
      <c r="CQ121" s="59"/>
      <c r="CR121" s="57"/>
      <c r="CS121" s="58"/>
      <c r="CT121" s="90" t="str">
        <f t="shared" si="83"/>
        <v/>
      </c>
      <c r="CU121" s="59"/>
      <c r="CV121" s="60"/>
      <c r="CW121" s="59"/>
      <c r="CX121" s="59"/>
      <c r="CY121" s="59" t="str">
        <f t="shared" si="84"/>
        <v/>
      </c>
      <c r="CZ121" s="59"/>
      <c r="DA121" s="59"/>
      <c r="DB121" s="61"/>
      <c r="DC121" s="59"/>
      <c r="DD121" s="59"/>
      <c r="DE121" s="61"/>
      <c r="DF121" s="61"/>
      <c r="DG121" s="59"/>
      <c r="DH121" s="61"/>
      <c r="DI121" s="61"/>
      <c r="DJ121" s="59"/>
      <c r="DK121" s="59"/>
      <c r="DL121" s="62"/>
      <c r="DM121" s="56">
        <f t="shared" si="85"/>
        <v>0</v>
      </c>
      <c r="DN121" s="88" t="str">
        <f t="shared" si="86"/>
        <v/>
      </c>
      <c r="DO121" s="119" t="str">
        <f t="shared" si="87"/>
        <v/>
      </c>
      <c r="DP121" s="119" t="str">
        <f t="shared" si="88"/>
        <v/>
      </c>
      <c r="DQ121" s="122" t="str">
        <f t="shared" si="89"/>
        <v/>
      </c>
      <c r="DR121" s="122" t="str">
        <f t="shared" si="95"/>
        <v/>
      </c>
    </row>
    <row r="122" spans="1:122" x14ac:dyDescent="0.25">
      <c r="A122" s="184" t="str">
        <f t="shared" si="91"/>
        <v xml:space="preserve">  -  - </v>
      </c>
      <c r="B122" s="98"/>
      <c r="C122" s="97"/>
      <c r="D122" s="93"/>
      <c r="E122" s="71"/>
      <c r="F122" s="73"/>
      <c r="G122" s="103"/>
      <c r="H122" s="71"/>
      <c r="I122" s="105" t="str">
        <f t="shared" si="50"/>
        <v/>
      </c>
      <c r="J122" s="104"/>
      <c r="K122" s="63"/>
      <c r="L122" s="72"/>
      <c r="M122" s="74"/>
      <c r="N122" s="75"/>
      <c r="O122" s="75"/>
      <c r="P122" s="121"/>
      <c r="Q122" s="76" t="str">
        <f t="shared" si="51"/>
        <v/>
      </c>
      <c r="R122" s="77">
        <f t="shared" si="52"/>
        <v>0</v>
      </c>
      <c r="S122" s="63"/>
      <c r="T122" s="78">
        <f t="shared" si="92"/>
        <v>0</v>
      </c>
      <c r="U122" s="79">
        <f>IF(M122=0,0,IF(G122="Annulation","",IF(assurance="ALPTIS",M122*12*T122/100*#REF!,IF(assurance="APRIL",M122*12*T122/100*#REF!,IF(assurance="ASAF",M122*12*T122/100*#REF!,IF(assurance="NEOLIANE",(#REF!+M122*12*#REF!)*T122/100,IF(assurance="NEOLIANE Prev",(#REF!+M122*12*#REF!)*T122/100,IF(assurance="SWISSLIFE",M122*12*T122/100*#REF!,IF(assurance="AVIVA",M122*12*T122/100*#REF!,IF(assurance="CIPRES",M122*12*T122/100*#REF!,IF(assurance="CEGEMA",M122*12*T122/100*#REF!,IF(assurance=0,0))))))))))))</f>
        <v>0</v>
      </c>
      <c r="V122" s="91" t="str">
        <f t="shared" si="53"/>
        <v/>
      </c>
      <c r="W122" s="91" t="str">
        <f t="shared" si="54"/>
        <v/>
      </c>
      <c r="X122" s="92">
        <f t="shared" si="55"/>
        <v>0</v>
      </c>
      <c r="Y122" s="108">
        <f t="shared" si="56"/>
        <v>0</v>
      </c>
      <c r="Z122" s="106"/>
      <c r="AA122" s="105" t="str">
        <f t="shared" si="57"/>
        <v/>
      </c>
      <c r="AB122" s="63" t="s">
        <v>12</v>
      </c>
      <c r="AC122" s="72"/>
      <c r="AD122" s="101"/>
      <c r="AE122" s="80" t="str">
        <f t="shared" si="90"/>
        <v/>
      </c>
      <c r="AF122" s="72"/>
      <c r="AG122" s="70" t="str">
        <f t="shared" si="58"/>
        <v/>
      </c>
      <c r="AH122" s="81" t="str">
        <f t="shared" ca="1" si="59"/>
        <v/>
      </c>
      <c r="AI122" s="111" t="str">
        <f t="shared" ca="1" si="60"/>
        <v/>
      </c>
      <c r="AJ122" s="89" t="str">
        <f t="shared" si="61"/>
        <v/>
      </c>
      <c r="AK122" s="89" t="str">
        <f t="shared" si="62"/>
        <v/>
      </c>
      <c r="AL122" s="81" t="str">
        <f t="shared" si="63"/>
        <v/>
      </c>
      <c r="AM122" s="74">
        <f t="shared" si="64"/>
        <v>0</v>
      </c>
      <c r="AN122" s="74">
        <f t="shared" si="65"/>
        <v>0</v>
      </c>
      <c r="AO122" s="82">
        <f t="shared" si="66"/>
        <v>0</v>
      </c>
      <c r="AP122" s="74">
        <f t="shared" si="93"/>
        <v>0</v>
      </c>
      <c r="AQ122" s="82">
        <f t="shared" si="67"/>
        <v>0</v>
      </c>
      <c r="AR122" s="83">
        <f t="shared" si="68"/>
        <v>0</v>
      </c>
      <c r="AS122" s="74">
        <f t="shared" si="94"/>
        <v>0</v>
      </c>
      <c r="AT122" s="82">
        <f t="shared" si="69"/>
        <v>0</v>
      </c>
      <c r="AU122" s="83">
        <f t="shared" si="70"/>
        <v>0</v>
      </c>
      <c r="AV122" s="74">
        <f t="shared" si="71"/>
        <v>0</v>
      </c>
      <c r="AW122" s="82">
        <f t="shared" si="72"/>
        <v>0</v>
      </c>
      <c r="AX122" s="83">
        <f t="shared" si="73"/>
        <v>0</v>
      </c>
      <c r="AY122" s="63"/>
      <c r="AZ122" s="84"/>
      <c r="BA122" s="85"/>
      <c r="BB122" s="95"/>
      <c r="BC122" s="86"/>
      <c r="BD122" s="86"/>
      <c r="BE122" s="96"/>
      <c r="BF122" s="69"/>
      <c r="BG122" s="114"/>
      <c r="BH122" s="63">
        <v>1</v>
      </c>
      <c r="BI122" s="68">
        <v>0</v>
      </c>
      <c r="BJ122" s="71"/>
      <c r="BK122" s="87"/>
      <c r="BL122" s="64" t="str">
        <f t="shared" ca="1" si="74"/>
        <v/>
      </c>
      <c r="BM122" s="65"/>
      <c r="BN122" s="66"/>
      <c r="BO122" s="67" t="str">
        <f t="shared" ca="1" si="75"/>
        <v/>
      </c>
      <c r="BP122" s="65"/>
      <c r="BQ122" s="66"/>
      <c r="BR122" s="67" t="str">
        <f t="shared" ca="1" si="76"/>
        <v/>
      </c>
      <c r="BS122" s="65"/>
      <c r="BT122" s="66"/>
      <c r="BU122" s="67" t="str">
        <f t="shared" ca="1" si="77"/>
        <v/>
      </c>
      <c r="BV122" s="65"/>
      <c r="BW122" s="66"/>
      <c r="BX122" s="67" t="str">
        <f t="shared" ca="1" si="78"/>
        <v/>
      </c>
      <c r="BY122" s="65"/>
      <c r="BZ122" s="66"/>
      <c r="CA122" s="67" t="str">
        <f t="shared" ca="1" si="79"/>
        <v/>
      </c>
      <c r="CB122" s="65"/>
      <c r="CC122" s="66"/>
      <c r="CD122" s="67" t="str">
        <f t="shared" ca="1" si="80"/>
        <v/>
      </c>
      <c r="CE122" s="65"/>
      <c r="CF122" s="66"/>
      <c r="CG122" s="67" t="str">
        <f t="shared" ca="1" si="81"/>
        <v/>
      </c>
      <c r="CH122" s="65"/>
      <c r="CI122" s="66"/>
      <c r="CJ122" s="67" t="str">
        <f t="shared" ca="1" si="82"/>
        <v/>
      </c>
      <c r="CK122" s="57"/>
      <c r="CL122" s="59"/>
      <c r="CM122" s="59"/>
      <c r="CN122" s="59"/>
      <c r="CO122" s="59"/>
      <c r="CP122" s="59"/>
      <c r="CQ122" s="59"/>
      <c r="CR122" s="57"/>
      <c r="CS122" s="58"/>
      <c r="CT122" s="90" t="str">
        <f t="shared" si="83"/>
        <v/>
      </c>
      <c r="CU122" s="59"/>
      <c r="CV122" s="60"/>
      <c r="CW122" s="59"/>
      <c r="CX122" s="59"/>
      <c r="CY122" s="59" t="str">
        <f t="shared" si="84"/>
        <v/>
      </c>
      <c r="CZ122" s="59"/>
      <c r="DA122" s="59"/>
      <c r="DB122" s="61"/>
      <c r="DC122" s="59"/>
      <c r="DD122" s="59"/>
      <c r="DE122" s="61"/>
      <c r="DF122" s="61"/>
      <c r="DG122" s="59"/>
      <c r="DH122" s="61"/>
      <c r="DI122" s="61"/>
      <c r="DJ122" s="59"/>
      <c r="DK122" s="59"/>
      <c r="DL122" s="62"/>
      <c r="DM122" s="56">
        <f t="shared" si="85"/>
        <v>0</v>
      </c>
      <c r="DN122" s="88" t="str">
        <f t="shared" si="86"/>
        <v/>
      </c>
      <c r="DO122" s="119" t="str">
        <f t="shared" si="87"/>
        <v/>
      </c>
      <c r="DP122" s="119" t="str">
        <f t="shared" si="88"/>
        <v/>
      </c>
      <c r="DQ122" s="122" t="str">
        <f t="shared" si="89"/>
        <v/>
      </c>
      <c r="DR122" s="122" t="str">
        <f t="shared" si="95"/>
        <v/>
      </c>
    </row>
    <row r="123" spans="1:122" x14ac:dyDescent="0.25">
      <c r="A123" s="184" t="str">
        <f t="shared" si="91"/>
        <v xml:space="preserve">  -  - </v>
      </c>
      <c r="B123" s="98"/>
      <c r="C123" s="97"/>
      <c r="D123" s="93"/>
      <c r="E123" s="71"/>
      <c r="F123" s="73"/>
      <c r="G123" s="103"/>
      <c r="H123" s="71"/>
      <c r="I123" s="105" t="str">
        <f t="shared" si="50"/>
        <v/>
      </c>
      <c r="J123" s="104"/>
      <c r="K123" s="63"/>
      <c r="L123" s="72"/>
      <c r="M123" s="74"/>
      <c r="N123" s="75"/>
      <c r="O123" s="75"/>
      <c r="P123" s="121"/>
      <c r="Q123" s="76" t="str">
        <f t="shared" si="51"/>
        <v/>
      </c>
      <c r="R123" s="77">
        <f t="shared" si="52"/>
        <v>0</v>
      </c>
      <c r="S123" s="63"/>
      <c r="T123" s="78">
        <f t="shared" si="92"/>
        <v>0</v>
      </c>
      <c r="U123" s="79">
        <f>IF(M123=0,0,IF(G123="Annulation","",IF(assurance="ALPTIS",M123*12*T123/100*#REF!,IF(assurance="APRIL",M123*12*T123/100*#REF!,IF(assurance="ASAF",M123*12*T123/100*#REF!,IF(assurance="NEOLIANE",(#REF!+M123*12*#REF!)*T123/100,IF(assurance="NEOLIANE Prev",(#REF!+M123*12*#REF!)*T123/100,IF(assurance="SWISSLIFE",M123*12*T123/100*#REF!,IF(assurance="AVIVA",M123*12*T123/100*#REF!,IF(assurance="CIPRES",M123*12*T123/100*#REF!,IF(assurance="CEGEMA",M123*12*T123/100*#REF!,IF(assurance=0,0))))))))))))</f>
        <v>0</v>
      </c>
      <c r="V123" s="91" t="str">
        <f t="shared" si="53"/>
        <v/>
      </c>
      <c r="W123" s="91" t="str">
        <f t="shared" si="54"/>
        <v/>
      </c>
      <c r="X123" s="92">
        <f t="shared" si="55"/>
        <v>0</v>
      </c>
      <c r="Y123" s="108">
        <f t="shared" si="56"/>
        <v>0</v>
      </c>
      <c r="Z123" s="106"/>
      <c r="AA123" s="105" t="str">
        <f t="shared" si="57"/>
        <v/>
      </c>
      <c r="AB123" s="63" t="s">
        <v>12</v>
      </c>
      <c r="AC123" s="72"/>
      <c r="AD123" s="101"/>
      <c r="AE123" s="80" t="str">
        <f t="shared" si="90"/>
        <v/>
      </c>
      <c r="AF123" s="72"/>
      <c r="AG123" s="70" t="str">
        <f t="shared" si="58"/>
        <v/>
      </c>
      <c r="AH123" s="81" t="str">
        <f t="shared" ca="1" si="59"/>
        <v/>
      </c>
      <c r="AI123" s="111" t="str">
        <f t="shared" ca="1" si="60"/>
        <v/>
      </c>
      <c r="AJ123" s="89" t="str">
        <f t="shared" si="61"/>
        <v/>
      </c>
      <c r="AK123" s="89" t="str">
        <f t="shared" si="62"/>
        <v/>
      </c>
      <c r="AL123" s="81" t="str">
        <f t="shared" si="63"/>
        <v/>
      </c>
      <c r="AM123" s="74">
        <f t="shared" si="64"/>
        <v>0</v>
      </c>
      <c r="AN123" s="74">
        <f t="shared" si="65"/>
        <v>0</v>
      </c>
      <c r="AO123" s="82">
        <f t="shared" si="66"/>
        <v>0</v>
      </c>
      <c r="AP123" s="74">
        <f t="shared" si="93"/>
        <v>0</v>
      </c>
      <c r="AQ123" s="82">
        <f t="shared" si="67"/>
        <v>0</v>
      </c>
      <c r="AR123" s="83">
        <f t="shared" si="68"/>
        <v>0</v>
      </c>
      <c r="AS123" s="74">
        <f t="shared" si="94"/>
        <v>0</v>
      </c>
      <c r="AT123" s="82">
        <f t="shared" si="69"/>
        <v>0</v>
      </c>
      <c r="AU123" s="83">
        <f t="shared" si="70"/>
        <v>0</v>
      </c>
      <c r="AV123" s="74">
        <f t="shared" si="71"/>
        <v>0</v>
      </c>
      <c r="AW123" s="82">
        <f t="shared" si="72"/>
        <v>0</v>
      </c>
      <c r="AX123" s="83">
        <f t="shared" si="73"/>
        <v>0</v>
      </c>
      <c r="AY123" s="63"/>
      <c r="AZ123" s="84"/>
      <c r="BA123" s="85"/>
      <c r="BB123" s="95"/>
      <c r="BC123" s="86"/>
      <c r="BD123" s="86"/>
      <c r="BE123" s="96"/>
      <c r="BF123" s="69"/>
      <c r="BG123" s="114"/>
      <c r="BH123" s="63">
        <v>1</v>
      </c>
      <c r="BI123" s="68">
        <v>0</v>
      </c>
      <c r="BJ123" s="71"/>
      <c r="BK123" s="87"/>
      <c r="BL123" s="64" t="str">
        <f t="shared" ca="1" si="74"/>
        <v/>
      </c>
      <c r="BM123" s="65"/>
      <c r="BN123" s="66"/>
      <c r="BO123" s="67" t="str">
        <f t="shared" ca="1" si="75"/>
        <v/>
      </c>
      <c r="BP123" s="65"/>
      <c r="BQ123" s="66"/>
      <c r="BR123" s="67" t="str">
        <f t="shared" ca="1" si="76"/>
        <v/>
      </c>
      <c r="BS123" s="65"/>
      <c r="BT123" s="66"/>
      <c r="BU123" s="67" t="str">
        <f t="shared" ca="1" si="77"/>
        <v/>
      </c>
      <c r="BV123" s="65"/>
      <c r="BW123" s="66"/>
      <c r="BX123" s="67" t="str">
        <f t="shared" ca="1" si="78"/>
        <v/>
      </c>
      <c r="BY123" s="65"/>
      <c r="BZ123" s="66"/>
      <c r="CA123" s="67" t="str">
        <f t="shared" ca="1" si="79"/>
        <v/>
      </c>
      <c r="CB123" s="65"/>
      <c r="CC123" s="66"/>
      <c r="CD123" s="67" t="str">
        <f t="shared" ca="1" si="80"/>
        <v/>
      </c>
      <c r="CE123" s="65"/>
      <c r="CF123" s="66"/>
      <c r="CG123" s="67" t="str">
        <f t="shared" ca="1" si="81"/>
        <v/>
      </c>
      <c r="CH123" s="65"/>
      <c r="CI123" s="66"/>
      <c r="CJ123" s="67" t="str">
        <f t="shared" ca="1" si="82"/>
        <v/>
      </c>
      <c r="CK123" s="57"/>
      <c r="CL123" s="59"/>
      <c r="CM123" s="59"/>
      <c r="CN123" s="59"/>
      <c r="CO123" s="59"/>
      <c r="CP123" s="59"/>
      <c r="CQ123" s="59"/>
      <c r="CR123" s="57"/>
      <c r="CS123" s="58"/>
      <c r="CT123" s="90" t="str">
        <f t="shared" si="83"/>
        <v/>
      </c>
      <c r="CU123" s="59"/>
      <c r="CV123" s="60"/>
      <c r="CW123" s="59"/>
      <c r="CX123" s="59"/>
      <c r="CY123" s="59" t="str">
        <f t="shared" si="84"/>
        <v/>
      </c>
      <c r="CZ123" s="59"/>
      <c r="DA123" s="59"/>
      <c r="DB123" s="61"/>
      <c r="DC123" s="59"/>
      <c r="DD123" s="59"/>
      <c r="DE123" s="61"/>
      <c r="DF123" s="61"/>
      <c r="DG123" s="59"/>
      <c r="DH123" s="61"/>
      <c r="DI123" s="61"/>
      <c r="DJ123" s="59"/>
      <c r="DK123" s="59"/>
      <c r="DL123" s="62"/>
      <c r="DM123" s="56">
        <f t="shared" si="85"/>
        <v>0</v>
      </c>
      <c r="DN123" s="88" t="str">
        <f t="shared" si="86"/>
        <v/>
      </c>
      <c r="DO123" s="119" t="str">
        <f t="shared" si="87"/>
        <v/>
      </c>
      <c r="DP123" s="119" t="str">
        <f t="shared" si="88"/>
        <v/>
      </c>
      <c r="DQ123" s="122" t="str">
        <f t="shared" si="89"/>
        <v/>
      </c>
      <c r="DR123" s="122" t="str">
        <f t="shared" si="95"/>
        <v/>
      </c>
    </row>
    <row r="124" spans="1:122" x14ac:dyDescent="0.25">
      <c r="A124" s="184" t="str">
        <f t="shared" si="91"/>
        <v xml:space="preserve">  -  - </v>
      </c>
      <c r="B124" s="98"/>
      <c r="C124" s="97"/>
      <c r="D124" s="93"/>
      <c r="E124" s="71"/>
      <c r="F124" s="73"/>
      <c r="G124" s="103"/>
      <c r="H124" s="71"/>
      <c r="I124" s="105" t="str">
        <f t="shared" si="50"/>
        <v/>
      </c>
      <c r="J124" s="104"/>
      <c r="K124" s="63"/>
      <c r="L124" s="72"/>
      <c r="M124" s="74"/>
      <c r="N124" s="75"/>
      <c r="O124" s="75"/>
      <c r="P124" s="121"/>
      <c r="Q124" s="76" t="str">
        <f t="shared" si="51"/>
        <v/>
      </c>
      <c r="R124" s="77">
        <f t="shared" si="52"/>
        <v>0</v>
      </c>
      <c r="S124" s="63"/>
      <c r="T124" s="78">
        <f t="shared" si="92"/>
        <v>0</v>
      </c>
      <c r="U124" s="79">
        <f>IF(M124=0,0,IF(G124="Annulation","",IF(assurance="ALPTIS",M124*12*T124/100*#REF!,IF(assurance="APRIL",M124*12*T124/100*#REF!,IF(assurance="ASAF",M124*12*T124/100*#REF!,IF(assurance="NEOLIANE",(#REF!+M124*12*#REF!)*T124/100,IF(assurance="NEOLIANE Prev",(#REF!+M124*12*#REF!)*T124/100,IF(assurance="SWISSLIFE",M124*12*T124/100*#REF!,IF(assurance="AVIVA",M124*12*T124/100*#REF!,IF(assurance="CIPRES",M124*12*T124/100*#REF!,IF(assurance="CEGEMA",M124*12*T124/100*#REF!,IF(assurance=0,0))))))))))))</f>
        <v>0</v>
      </c>
      <c r="V124" s="91" t="str">
        <f t="shared" si="53"/>
        <v/>
      </c>
      <c r="W124" s="91" t="str">
        <f t="shared" si="54"/>
        <v/>
      </c>
      <c r="X124" s="92">
        <f t="shared" si="55"/>
        <v>0</v>
      </c>
      <c r="Y124" s="108">
        <f t="shared" si="56"/>
        <v>0</v>
      </c>
      <c r="Z124" s="106"/>
      <c r="AA124" s="105" t="str">
        <f t="shared" si="57"/>
        <v/>
      </c>
      <c r="AB124" s="63" t="s">
        <v>12</v>
      </c>
      <c r="AC124" s="72"/>
      <c r="AD124" s="101"/>
      <c r="AE124" s="80" t="str">
        <f t="shared" si="90"/>
        <v/>
      </c>
      <c r="AF124" s="72"/>
      <c r="AG124" s="70" t="str">
        <f t="shared" si="58"/>
        <v/>
      </c>
      <c r="AH124" s="81" t="str">
        <f t="shared" ca="1" si="59"/>
        <v/>
      </c>
      <c r="AI124" s="111" t="str">
        <f t="shared" ca="1" si="60"/>
        <v/>
      </c>
      <c r="AJ124" s="89" t="str">
        <f t="shared" si="61"/>
        <v/>
      </c>
      <c r="AK124" s="89" t="str">
        <f t="shared" si="62"/>
        <v/>
      </c>
      <c r="AL124" s="81" t="str">
        <f t="shared" si="63"/>
        <v/>
      </c>
      <c r="AM124" s="74">
        <f t="shared" si="64"/>
        <v>0</v>
      </c>
      <c r="AN124" s="74">
        <f t="shared" si="65"/>
        <v>0</v>
      </c>
      <c r="AO124" s="82">
        <f t="shared" si="66"/>
        <v>0</v>
      </c>
      <c r="AP124" s="74">
        <f t="shared" si="93"/>
        <v>0</v>
      </c>
      <c r="AQ124" s="82">
        <f t="shared" si="67"/>
        <v>0</v>
      </c>
      <c r="AR124" s="83">
        <f t="shared" si="68"/>
        <v>0</v>
      </c>
      <c r="AS124" s="74">
        <f t="shared" si="94"/>
        <v>0</v>
      </c>
      <c r="AT124" s="82">
        <f t="shared" si="69"/>
        <v>0</v>
      </c>
      <c r="AU124" s="83">
        <f t="shared" si="70"/>
        <v>0</v>
      </c>
      <c r="AV124" s="74">
        <f t="shared" si="71"/>
        <v>0</v>
      </c>
      <c r="AW124" s="82">
        <f t="shared" si="72"/>
        <v>0</v>
      </c>
      <c r="AX124" s="83">
        <f t="shared" si="73"/>
        <v>0</v>
      </c>
      <c r="AY124" s="63"/>
      <c r="AZ124" s="84"/>
      <c r="BA124" s="85"/>
      <c r="BB124" s="95"/>
      <c r="BC124" s="86"/>
      <c r="BD124" s="86"/>
      <c r="BE124" s="96"/>
      <c r="BF124" s="69"/>
      <c r="BG124" s="114"/>
      <c r="BH124" s="63">
        <v>1</v>
      </c>
      <c r="BI124" s="68">
        <v>0</v>
      </c>
      <c r="BJ124" s="71"/>
      <c r="BK124" s="87"/>
      <c r="BL124" s="64" t="str">
        <f t="shared" ca="1" si="74"/>
        <v/>
      </c>
      <c r="BM124" s="65"/>
      <c r="BN124" s="66"/>
      <c r="BO124" s="67" t="str">
        <f t="shared" ca="1" si="75"/>
        <v/>
      </c>
      <c r="BP124" s="65"/>
      <c r="BQ124" s="66"/>
      <c r="BR124" s="67" t="str">
        <f t="shared" ca="1" si="76"/>
        <v/>
      </c>
      <c r="BS124" s="65"/>
      <c r="BT124" s="66"/>
      <c r="BU124" s="67" t="str">
        <f t="shared" ca="1" si="77"/>
        <v/>
      </c>
      <c r="BV124" s="65"/>
      <c r="BW124" s="66"/>
      <c r="BX124" s="67" t="str">
        <f t="shared" ca="1" si="78"/>
        <v/>
      </c>
      <c r="BY124" s="65"/>
      <c r="BZ124" s="66"/>
      <c r="CA124" s="67" t="str">
        <f t="shared" ca="1" si="79"/>
        <v/>
      </c>
      <c r="CB124" s="65"/>
      <c r="CC124" s="66"/>
      <c r="CD124" s="67" t="str">
        <f t="shared" ca="1" si="80"/>
        <v/>
      </c>
      <c r="CE124" s="65"/>
      <c r="CF124" s="66"/>
      <c r="CG124" s="67" t="str">
        <f t="shared" ca="1" si="81"/>
        <v/>
      </c>
      <c r="CH124" s="65"/>
      <c r="CI124" s="66"/>
      <c r="CJ124" s="67" t="str">
        <f t="shared" ca="1" si="82"/>
        <v/>
      </c>
      <c r="CK124" s="57"/>
      <c r="CL124" s="59"/>
      <c r="CM124" s="59"/>
      <c r="CN124" s="59"/>
      <c r="CO124" s="59"/>
      <c r="CP124" s="59"/>
      <c r="CQ124" s="59"/>
      <c r="CR124" s="57"/>
      <c r="CS124" s="58"/>
      <c r="CT124" s="90" t="str">
        <f t="shared" si="83"/>
        <v/>
      </c>
      <c r="CU124" s="59"/>
      <c r="CV124" s="60"/>
      <c r="CW124" s="59"/>
      <c r="CX124" s="59"/>
      <c r="CY124" s="59" t="str">
        <f t="shared" si="84"/>
        <v/>
      </c>
      <c r="CZ124" s="59"/>
      <c r="DA124" s="59"/>
      <c r="DB124" s="61"/>
      <c r="DC124" s="59"/>
      <c r="DD124" s="59"/>
      <c r="DE124" s="61"/>
      <c r="DF124" s="61"/>
      <c r="DG124" s="59"/>
      <c r="DH124" s="61"/>
      <c r="DI124" s="61"/>
      <c r="DJ124" s="59"/>
      <c r="DK124" s="59"/>
      <c r="DL124" s="62"/>
      <c r="DM124" s="56">
        <f t="shared" si="85"/>
        <v>0</v>
      </c>
      <c r="DN124" s="88" t="str">
        <f t="shared" si="86"/>
        <v/>
      </c>
      <c r="DO124" s="119" t="str">
        <f t="shared" si="87"/>
        <v/>
      </c>
      <c r="DP124" s="119" t="str">
        <f t="shared" si="88"/>
        <v/>
      </c>
      <c r="DQ124" s="122" t="str">
        <f t="shared" si="89"/>
        <v/>
      </c>
      <c r="DR124" s="122" t="str">
        <f t="shared" si="95"/>
        <v/>
      </c>
    </row>
    <row r="125" spans="1:122" x14ac:dyDescent="0.25">
      <c r="A125" s="184" t="str">
        <f t="shared" si="91"/>
        <v xml:space="preserve">  -  - </v>
      </c>
      <c r="B125" s="98"/>
      <c r="C125" s="97"/>
      <c r="D125" s="93"/>
      <c r="E125" s="71"/>
      <c r="F125" s="73"/>
      <c r="G125" s="103"/>
      <c r="H125" s="71"/>
      <c r="I125" s="105" t="str">
        <f t="shared" si="50"/>
        <v/>
      </c>
      <c r="J125" s="104"/>
      <c r="K125" s="63"/>
      <c r="L125" s="72"/>
      <c r="M125" s="74"/>
      <c r="N125" s="75"/>
      <c r="O125" s="75"/>
      <c r="P125" s="121"/>
      <c r="Q125" s="76" t="str">
        <f t="shared" si="51"/>
        <v/>
      </c>
      <c r="R125" s="77">
        <f t="shared" si="52"/>
        <v>0</v>
      </c>
      <c r="S125" s="63"/>
      <c r="T125" s="78">
        <f t="shared" si="92"/>
        <v>0</v>
      </c>
      <c r="U125" s="79">
        <f>IF(M125=0,0,IF(G125="Annulation","",IF(assurance="ALPTIS",M125*12*T125/100*#REF!,IF(assurance="APRIL",M125*12*T125/100*#REF!,IF(assurance="ASAF",M125*12*T125/100*#REF!,IF(assurance="NEOLIANE",(#REF!+M125*12*#REF!)*T125/100,IF(assurance="NEOLIANE Prev",(#REF!+M125*12*#REF!)*T125/100,IF(assurance="SWISSLIFE",M125*12*T125/100*#REF!,IF(assurance="AVIVA",M125*12*T125/100*#REF!,IF(assurance="CIPRES",M125*12*T125/100*#REF!,IF(assurance="CEGEMA",M125*12*T125/100*#REF!,IF(assurance=0,0))))))))))))</f>
        <v>0</v>
      </c>
      <c r="V125" s="91" t="str">
        <f t="shared" si="53"/>
        <v/>
      </c>
      <c r="W125" s="91" t="str">
        <f t="shared" si="54"/>
        <v/>
      </c>
      <c r="X125" s="92">
        <f t="shared" si="55"/>
        <v>0</v>
      </c>
      <c r="Y125" s="108">
        <f t="shared" si="56"/>
        <v>0</v>
      </c>
      <c r="Z125" s="106"/>
      <c r="AA125" s="105" t="str">
        <f t="shared" si="57"/>
        <v/>
      </c>
      <c r="AB125" s="63" t="s">
        <v>12</v>
      </c>
      <c r="AC125" s="72"/>
      <c r="AD125" s="101"/>
      <c r="AE125" s="80" t="str">
        <f t="shared" si="90"/>
        <v/>
      </c>
      <c r="AF125" s="72"/>
      <c r="AG125" s="70" t="str">
        <f t="shared" si="58"/>
        <v/>
      </c>
      <c r="AH125" s="81" t="str">
        <f t="shared" ca="1" si="59"/>
        <v/>
      </c>
      <c r="AI125" s="111" t="str">
        <f t="shared" ca="1" si="60"/>
        <v/>
      </c>
      <c r="AJ125" s="89" t="str">
        <f t="shared" si="61"/>
        <v/>
      </c>
      <c r="AK125" s="89" t="str">
        <f t="shared" si="62"/>
        <v/>
      </c>
      <c r="AL125" s="81" t="str">
        <f t="shared" si="63"/>
        <v/>
      </c>
      <c r="AM125" s="74">
        <f t="shared" si="64"/>
        <v>0</v>
      </c>
      <c r="AN125" s="74">
        <f t="shared" si="65"/>
        <v>0</v>
      </c>
      <c r="AO125" s="82">
        <f t="shared" si="66"/>
        <v>0</v>
      </c>
      <c r="AP125" s="74">
        <f t="shared" si="93"/>
        <v>0</v>
      </c>
      <c r="AQ125" s="82">
        <f t="shared" si="67"/>
        <v>0</v>
      </c>
      <c r="AR125" s="83">
        <f t="shared" si="68"/>
        <v>0</v>
      </c>
      <c r="AS125" s="74">
        <f t="shared" si="94"/>
        <v>0</v>
      </c>
      <c r="AT125" s="82">
        <f t="shared" si="69"/>
        <v>0</v>
      </c>
      <c r="AU125" s="83">
        <f t="shared" si="70"/>
        <v>0</v>
      </c>
      <c r="AV125" s="74">
        <f t="shared" si="71"/>
        <v>0</v>
      </c>
      <c r="AW125" s="82">
        <f t="shared" si="72"/>
        <v>0</v>
      </c>
      <c r="AX125" s="83">
        <f t="shared" si="73"/>
        <v>0</v>
      </c>
      <c r="AY125" s="63"/>
      <c r="AZ125" s="84"/>
      <c r="BA125" s="85"/>
      <c r="BB125" s="95"/>
      <c r="BC125" s="86"/>
      <c r="BD125" s="86"/>
      <c r="BE125" s="96"/>
      <c r="BF125" s="69"/>
      <c r="BG125" s="114"/>
      <c r="BH125" s="63">
        <v>1</v>
      </c>
      <c r="BI125" s="68">
        <v>0</v>
      </c>
      <c r="BJ125" s="71"/>
      <c r="BK125" s="87"/>
      <c r="BL125" s="64" t="str">
        <f t="shared" ca="1" si="74"/>
        <v/>
      </c>
      <c r="BM125" s="65"/>
      <c r="BN125" s="66"/>
      <c r="BO125" s="67" t="str">
        <f t="shared" ca="1" si="75"/>
        <v/>
      </c>
      <c r="BP125" s="65"/>
      <c r="BQ125" s="66"/>
      <c r="BR125" s="67" t="str">
        <f t="shared" ca="1" si="76"/>
        <v/>
      </c>
      <c r="BS125" s="65"/>
      <c r="BT125" s="66"/>
      <c r="BU125" s="67" t="str">
        <f t="shared" ca="1" si="77"/>
        <v/>
      </c>
      <c r="BV125" s="65"/>
      <c r="BW125" s="66"/>
      <c r="BX125" s="67" t="str">
        <f t="shared" ca="1" si="78"/>
        <v/>
      </c>
      <c r="BY125" s="65"/>
      <c r="BZ125" s="66"/>
      <c r="CA125" s="67" t="str">
        <f t="shared" ca="1" si="79"/>
        <v/>
      </c>
      <c r="CB125" s="65"/>
      <c r="CC125" s="66"/>
      <c r="CD125" s="67" t="str">
        <f t="shared" ca="1" si="80"/>
        <v/>
      </c>
      <c r="CE125" s="65"/>
      <c r="CF125" s="66"/>
      <c r="CG125" s="67" t="str">
        <f t="shared" ca="1" si="81"/>
        <v/>
      </c>
      <c r="CH125" s="65"/>
      <c r="CI125" s="66"/>
      <c r="CJ125" s="67" t="str">
        <f t="shared" ca="1" si="82"/>
        <v/>
      </c>
      <c r="CK125" s="57"/>
      <c r="CL125" s="59"/>
      <c r="CM125" s="59"/>
      <c r="CN125" s="59"/>
      <c r="CO125" s="59"/>
      <c r="CP125" s="59"/>
      <c r="CQ125" s="59"/>
      <c r="CR125" s="57"/>
      <c r="CS125" s="58"/>
      <c r="CT125" s="90" t="str">
        <f t="shared" si="83"/>
        <v/>
      </c>
      <c r="CU125" s="59"/>
      <c r="CV125" s="60"/>
      <c r="CW125" s="59"/>
      <c r="CX125" s="59"/>
      <c r="CY125" s="59" t="str">
        <f t="shared" si="84"/>
        <v/>
      </c>
      <c r="CZ125" s="59"/>
      <c r="DA125" s="59"/>
      <c r="DB125" s="61"/>
      <c r="DC125" s="59"/>
      <c r="DD125" s="59"/>
      <c r="DE125" s="61"/>
      <c r="DF125" s="61"/>
      <c r="DG125" s="59"/>
      <c r="DH125" s="61"/>
      <c r="DI125" s="61"/>
      <c r="DJ125" s="59"/>
      <c r="DK125" s="59"/>
      <c r="DL125" s="62"/>
      <c r="DM125" s="56">
        <f t="shared" si="85"/>
        <v>0</v>
      </c>
      <c r="DN125" s="88" t="str">
        <f t="shared" si="86"/>
        <v/>
      </c>
      <c r="DO125" s="119" t="str">
        <f t="shared" si="87"/>
        <v/>
      </c>
      <c r="DP125" s="119" t="str">
        <f t="shared" si="88"/>
        <v/>
      </c>
      <c r="DQ125" s="122" t="str">
        <f t="shared" si="89"/>
        <v/>
      </c>
      <c r="DR125" s="122" t="str">
        <f t="shared" si="95"/>
        <v/>
      </c>
    </row>
    <row r="126" spans="1:122" x14ac:dyDescent="0.25">
      <c r="A126" s="184" t="str">
        <f t="shared" si="91"/>
        <v xml:space="preserve">  -  - </v>
      </c>
      <c r="B126" s="98"/>
      <c r="C126" s="97"/>
      <c r="D126" s="93"/>
      <c r="E126" s="71"/>
      <c r="F126" s="73"/>
      <c r="G126" s="103"/>
      <c r="H126" s="71"/>
      <c r="I126" s="105" t="str">
        <f t="shared" si="50"/>
        <v/>
      </c>
      <c r="J126" s="104"/>
      <c r="K126" s="63"/>
      <c r="L126" s="72"/>
      <c r="M126" s="74"/>
      <c r="N126" s="75"/>
      <c r="O126" s="75"/>
      <c r="P126" s="121"/>
      <c r="Q126" s="76" t="str">
        <f t="shared" si="51"/>
        <v/>
      </c>
      <c r="R126" s="77">
        <f t="shared" si="52"/>
        <v>0</v>
      </c>
      <c r="S126" s="63"/>
      <c r="T126" s="78">
        <f t="shared" si="92"/>
        <v>0</v>
      </c>
      <c r="U126" s="79">
        <f>IF(M126=0,0,IF(G126="Annulation","",IF(assurance="ALPTIS",M126*12*T126/100*#REF!,IF(assurance="APRIL",M126*12*T126/100*#REF!,IF(assurance="ASAF",M126*12*T126/100*#REF!,IF(assurance="NEOLIANE",(#REF!+M126*12*#REF!)*T126/100,IF(assurance="NEOLIANE Prev",(#REF!+M126*12*#REF!)*T126/100,IF(assurance="SWISSLIFE",M126*12*T126/100*#REF!,IF(assurance="AVIVA",M126*12*T126/100*#REF!,IF(assurance="CIPRES",M126*12*T126/100*#REF!,IF(assurance="CEGEMA",M126*12*T126/100*#REF!,IF(assurance=0,0))))))))))))</f>
        <v>0</v>
      </c>
      <c r="V126" s="91" t="str">
        <f t="shared" si="53"/>
        <v/>
      </c>
      <c r="W126" s="91" t="str">
        <f t="shared" si="54"/>
        <v/>
      </c>
      <c r="X126" s="92">
        <f t="shared" si="55"/>
        <v>0</v>
      </c>
      <c r="Y126" s="108">
        <f t="shared" si="56"/>
        <v>0</v>
      </c>
      <c r="Z126" s="106"/>
      <c r="AA126" s="105" t="str">
        <f t="shared" si="57"/>
        <v/>
      </c>
      <c r="AB126" s="63" t="s">
        <v>12</v>
      </c>
      <c r="AC126" s="72"/>
      <c r="AD126" s="101"/>
      <c r="AE126" s="80" t="str">
        <f t="shared" si="90"/>
        <v/>
      </c>
      <c r="AF126" s="72"/>
      <c r="AG126" s="70" t="str">
        <f t="shared" si="58"/>
        <v/>
      </c>
      <c r="AH126" s="81" t="str">
        <f t="shared" ca="1" si="59"/>
        <v/>
      </c>
      <c r="AI126" s="111" t="str">
        <f t="shared" ca="1" si="60"/>
        <v/>
      </c>
      <c r="AJ126" s="89" t="str">
        <f t="shared" si="61"/>
        <v/>
      </c>
      <c r="AK126" s="89" t="str">
        <f t="shared" si="62"/>
        <v/>
      </c>
      <c r="AL126" s="81" t="str">
        <f t="shared" si="63"/>
        <v/>
      </c>
      <c r="AM126" s="74">
        <f t="shared" si="64"/>
        <v>0</v>
      </c>
      <c r="AN126" s="74">
        <f t="shared" si="65"/>
        <v>0</v>
      </c>
      <c r="AO126" s="82">
        <f t="shared" si="66"/>
        <v>0</v>
      </c>
      <c r="AP126" s="74">
        <f t="shared" si="93"/>
        <v>0</v>
      </c>
      <c r="AQ126" s="82">
        <f t="shared" si="67"/>
        <v>0</v>
      </c>
      <c r="AR126" s="83">
        <f t="shared" si="68"/>
        <v>0</v>
      </c>
      <c r="AS126" s="74">
        <f t="shared" si="94"/>
        <v>0</v>
      </c>
      <c r="AT126" s="82">
        <f t="shared" si="69"/>
        <v>0</v>
      </c>
      <c r="AU126" s="83">
        <f t="shared" si="70"/>
        <v>0</v>
      </c>
      <c r="AV126" s="74">
        <f t="shared" si="71"/>
        <v>0</v>
      </c>
      <c r="AW126" s="82">
        <f t="shared" si="72"/>
        <v>0</v>
      </c>
      <c r="AX126" s="83">
        <f t="shared" si="73"/>
        <v>0</v>
      </c>
      <c r="AY126" s="63"/>
      <c r="AZ126" s="84"/>
      <c r="BA126" s="85"/>
      <c r="BB126" s="95"/>
      <c r="BC126" s="86"/>
      <c r="BD126" s="86"/>
      <c r="BE126" s="96"/>
      <c r="BF126" s="69"/>
      <c r="BG126" s="114"/>
      <c r="BH126" s="63">
        <v>1</v>
      </c>
      <c r="BI126" s="68">
        <v>0</v>
      </c>
      <c r="BJ126" s="71"/>
      <c r="BK126" s="87"/>
      <c r="BL126" s="64" t="str">
        <f t="shared" ca="1" si="74"/>
        <v/>
      </c>
      <c r="BM126" s="65"/>
      <c r="BN126" s="66"/>
      <c r="BO126" s="67" t="str">
        <f t="shared" ca="1" si="75"/>
        <v/>
      </c>
      <c r="BP126" s="65"/>
      <c r="BQ126" s="66"/>
      <c r="BR126" s="67" t="str">
        <f t="shared" ca="1" si="76"/>
        <v/>
      </c>
      <c r="BS126" s="65"/>
      <c r="BT126" s="66"/>
      <c r="BU126" s="67" t="str">
        <f t="shared" ca="1" si="77"/>
        <v/>
      </c>
      <c r="BV126" s="65"/>
      <c r="BW126" s="66"/>
      <c r="BX126" s="67" t="str">
        <f t="shared" ca="1" si="78"/>
        <v/>
      </c>
      <c r="BY126" s="65"/>
      <c r="BZ126" s="66"/>
      <c r="CA126" s="67" t="str">
        <f t="shared" ca="1" si="79"/>
        <v/>
      </c>
      <c r="CB126" s="65"/>
      <c r="CC126" s="66"/>
      <c r="CD126" s="67" t="str">
        <f t="shared" ca="1" si="80"/>
        <v/>
      </c>
      <c r="CE126" s="65"/>
      <c r="CF126" s="66"/>
      <c r="CG126" s="67" t="str">
        <f t="shared" ca="1" si="81"/>
        <v/>
      </c>
      <c r="CH126" s="65"/>
      <c r="CI126" s="66"/>
      <c r="CJ126" s="67" t="str">
        <f t="shared" ca="1" si="82"/>
        <v/>
      </c>
      <c r="CK126" s="57"/>
      <c r="CL126" s="59"/>
      <c r="CM126" s="59"/>
      <c r="CN126" s="59"/>
      <c r="CO126" s="59"/>
      <c r="CP126" s="59"/>
      <c r="CQ126" s="59"/>
      <c r="CR126" s="57"/>
      <c r="CS126" s="58"/>
      <c r="CT126" s="90" t="str">
        <f t="shared" si="83"/>
        <v/>
      </c>
      <c r="CU126" s="59"/>
      <c r="CV126" s="60"/>
      <c r="CW126" s="59"/>
      <c r="CX126" s="59"/>
      <c r="CY126" s="59" t="str">
        <f t="shared" si="84"/>
        <v/>
      </c>
      <c r="CZ126" s="59"/>
      <c r="DA126" s="59"/>
      <c r="DB126" s="61"/>
      <c r="DC126" s="59"/>
      <c r="DD126" s="59"/>
      <c r="DE126" s="61"/>
      <c r="DF126" s="61"/>
      <c r="DG126" s="59"/>
      <c r="DH126" s="61"/>
      <c r="DI126" s="61"/>
      <c r="DJ126" s="59"/>
      <c r="DK126" s="59"/>
      <c r="DL126" s="62"/>
      <c r="DM126" s="56">
        <f t="shared" si="85"/>
        <v>0</v>
      </c>
      <c r="DN126" s="88" t="str">
        <f t="shared" si="86"/>
        <v/>
      </c>
      <c r="DO126" s="119" t="str">
        <f t="shared" si="87"/>
        <v/>
      </c>
      <c r="DP126" s="119" t="str">
        <f t="shared" si="88"/>
        <v/>
      </c>
      <c r="DQ126" s="122" t="str">
        <f t="shared" si="89"/>
        <v/>
      </c>
      <c r="DR126" s="122" t="str">
        <f t="shared" si="95"/>
        <v/>
      </c>
    </row>
    <row r="127" spans="1:122" x14ac:dyDescent="0.25">
      <c r="A127" s="184" t="str">
        <f t="shared" si="91"/>
        <v xml:space="preserve">  -  - </v>
      </c>
      <c r="B127" s="98"/>
      <c r="C127" s="97"/>
      <c r="D127" s="93"/>
      <c r="E127" s="71"/>
      <c r="F127" s="73"/>
      <c r="G127" s="103"/>
      <c r="H127" s="71"/>
      <c r="I127" s="105" t="str">
        <f t="shared" si="50"/>
        <v/>
      </c>
      <c r="J127" s="104"/>
      <c r="K127" s="63"/>
      <c r="L127" s="72"/>
      <c r="M127" s="74"/>
      <c r="N127" s="75"/>
      <c r="O127" s="75"/>
      <c r="P127" s="121"/>
      <c r="Q127" s="76" t="str">
        <f t="shared" si="51"/>
        <v/>
      </c>
      <c r="R127" s="77">
        <f t="shared" si="52"/>
        <v>0</v>
      </c>
      <c r="S127" s="63"/>
      <c r="T127" s="78">
        <f t="shared" si="92"/>
        <v>0</v>
      </c>
      <c r="U127" s="79">
        <f>IF(M127=0,0,IF(G127="Annulation","",IF(assurance="ALPTIS",M127*12*T127/100*#REF!,IF(assurance="APRIL",M127*12*T127/100*#REF!,IF(assurance="ASAF",M127*12*T127/100*#REF!,IF(assurance="NEOLIANE",(#REF!+M127*12*#REF!)*T127/100,IF(assurance="NEOLIANE Prev",(#REF!+M127*12*#REF!)*T127/100,IF(assurance="SWISSLIFE",M127*12*T127/100*#REF!,IF(assurance="AVIVA",M127*12*T127/100*#REF!,IF(assurance="CIPRES",M127*12*T127/100*#REF!,IF(assurance="CEGEMA",M127*12*T127/100*#REF!,IF(assurance=0,0))))))))))))</f>
        <v>0</v>
      </c>
      <c r="V127" s="91" t="str">
        <f t="shared" si="53"/>
        <v/>
      </c>
      <c r="W127" s="91" t="str">
        <f t="shared" si="54"/>
        <v/>
      </c>
      <c r="X127" s="92">
        <f t="shared" si="55"/>
        <v>0</v>
      </c>
      <c r="Y127" s="108">
        <f t="shared" si="56"/>
        <v>0</v>
      </c>
      <c r="Z127" s="106"/>
      <c r="AA127" s="105" t="str">
        <f t="shared" si="57"/>
        <v/>
      </c>
      <c r="AB127" s="63" t="s">
        <v>12</v>
      </c>
      <c r="AC127" s="72"/>
      <c r="AD127" s="101"/>
      <c r="AE127" s="80" t="str">
        <f t="shared" si="90"/>
        <v/>
      </c>
      <c r="AF127" s="72"/>
      <c r="AG127" s="70" t="str">
        <f t="shared" si="58"/>
        <v/>
      </c>
      <c r="AH127" s="81" t="str">
        <f t="shared" ca="1" si="59"/>
        <v/>
      </c>
      <c r="AI127" s="111" t="str">
        <f t="shared" ca="1" si="60"/>
        <v/>
      </c>
      <c r="AJ127" s="89" t="str">
        <f t="shared" si="61"/>
        <v/>
      </c>
      <c r="AK127" s="89" t="str">
        <f t="shared" si="62"/>
        <v/>
      </c>
      <c r="AL127" s="81" t="str">
        <f t="shared" si="63"/>
        <v/>
      </c>
      <c r="AM127" s="74">
        <f t="shared" si="64"/>
        <v>0</v>
      </c>
      <c r="AN127" s="74">
        <f t="shared" si="65"/>
        <v>0</v>
      </c>
      <c r="AO127" s="82">
        <f t="shared" si="66"/>
        <v>0</v>
      </c>
      <c r="AP127" s="74">
        <f t="shared" si="93"/>
        <v>0</v>
      </c>
      <c r="AQ127" s="82">
        <f t="shared" si="67"/>
        <v>0</v>
      </c>
      <c r="AR127" s="83">
        <f t="shared" si="68"/>
        <v>0</v>
      </c>
      <c r="AS127" s="74">
        <f t="shared" si="94"/>
        <v>0</v>
      </c>
      <c r="AT127" s="82">
        <f t="shared" si="69"/>
        <v>0</v>
      </c>
      <c r="AU127" s="83">
        <f t="shared" si="70"/>
        <v>0</v>
      </c>
      <c r="AV127" s="74">
        <f t="shared" si="71"/>
        <v>0</v>
      </c>
      <c r="AW127" s="82">
        <f t="shared" si="72"/>
        <v>0</v>
      </c>
      <c r="AX127" s="83">
        <f t="shared" si="73"/>
        <v>0</v>
      </c>
      <c r="AY127" s="63"/>
      <c r="AZ127" s="84"/>
      <c r="BA127" s="85"/>
      <c r="BB127" s="95"/>
      <c r="BC127" s="86"/>
      <c r="BD127" s="86"/>
      <c r="BE127" s="96"/>
      <c r="BF127" s="69"/>
      <c r="BG127" s="114"/>
      <c r="BH127" s="63">
        <v>1</v>
      </c>
      <c r="BI127" s="68">
        <v>0</v>
      </c>
      <c r="BJ127" s="71"/>
      <c r="BK127" s="87"/>
      <c r="BL127" s="64" t="str">
        <f t="shared" ca="1" si="74"/>
        <v/>
      </c>
      <c r="BM127" s="65"/>
      <c r="BN127" s="66"/>
      <c r="BO127" s="67" t="str">
        <f t="shared" ca="1" si="75"/>
        <v/>
      </c>
      <c r="BP127" s="65"/>
      <c r="BQ127" s="66"/>
      <c r="BR127" s="67" t="str">
        <f t="shared" ca="1" si="76"/>
        <v/>
      </c>
      <c r="BS127" s="65"/>
      <c r="BT127" s="66"/>
      <c r="BU127" s="67" t="str">
        <f t="shared" ca="1" si="77"/>
        <v/>
      </c>
      <c r="BV127" s="65"/>
      <c r="BW127" s="66"/>
      <c r="BX127" s="67" t="str">
        <f t="shared" ca="1" si="78"/>
        <v/>
      </c>
      <c r="BY127" s="65"/>
      <c r="BZ127" s="66"/>
      <c r="CA127" s="67" t="str">
        <f t="shared" ca="1" si="79"/>
        <v/>
      </c>
      <c r="CB127" s="65"/>
      <c r="CC127" s="66"/>
      <c r="CD127" s="67" t="str">
        <f t="shared" ca="1" si="80"/>
        <v/>
      </c>
      <c r="CE127" s="65"/>
      <c r="CF127" s="66"/>
      <c r="CG127" s="67" t="str">
        <f t="shared" ca="1" si="81"/>
        <v/>
      </c>
      <c r="CH127" s="65"/>
      <c r="CI127" s="66"/>
      <c r="CJ127" s="67" t="str">
        <f t="shared" ca="1" si="82"/>
        <v/>
      </c>
      <c r="CK127" s="57"/>
      <c r="CL127" s="59"/>
      <c r="CM127" s="59"/>
      <c r="CN127" s="59"/>
      <c r="CO127" s="59"/>
      <c r="CP127" s="59"/>
      <c r="CQ127" s="59"/>
      <c r="CR127" s="57"/>
      <c r="CS127" s="58"/>
      <c r="CT127" s="90" t="str">
        <f t="shared" si="83"/>
        <v/>
      </c>
      <c r="CU127" s="59"/>
      <c r="CV127" s="60"/>
      <c r="CW127" s="59"/>
      <c r="CX127" s="59"/>
      <c r="CY127" s="59" t="str">
        <f t="shared" si="84"/>
        <v/>
      </c>
      <c r="CZ127" s="59"/>
      <c r="DA127" s="59"/>
      <c r="DB127" s="61"/>
      <c r="DC127" s="59"/>
      <c r="DD127" s="59"/>
      <c r="DE127" s="61"/>
      <c r="DF127" s="61"/>
      <c r="DG127" s="59"/>
      <c r="DH127" s="61"/>
      <c r="DI127" s="61"/>
      <c r="DJ127" s="59"/>
      <c r="DK127" s="59"/>
      <c r="DL127" s="62"/>
      <c r="DM127" s="56">
        <f t="shared" si="85"/>
        <v>0</v>
      </c>
      <c r="DN127" s="88" t="str">
        <f t="shared" si="86"/>
        <v/>
      </c>
      <c r="DO127" s="119" t="str">
        <f t="shared" si="87"/>
        <v/>
      </c>
      <c r="DP127" s="119" t="str">
        <f t="shared" si="88"/>
        <v/>
      </c>
      <c r="DQ127" s="122" t="str">
        <f t="shared" si="89"/>
        <v/>
      </c>
      <c r="DR127" s="122" t="str">
        <f t="shared" si="95"/>
        <v/>
      </c>
    </row>
    <row r="128" spans="1:122" x14ac:dyDescent="0.25">
      <c r="A128" s="184" t="str">
        <f t="shared" si="91"/>
        <v xml:space="preserve">  -  - </v>
      </c>
      <c r="B128" s="98"/>
      <c r="C128" s="97"/>
      <c r="D128" s="93"/>
      <c r="E128" s="71"/>
      <c r="F128" s="73"/>
      <c r="G128" s="103"/>
      <c r="H128" s="71"/>
      <c r="I128" s="105" t="str">
        <f t="shared" si="50"/>
        <v/>
      </c>
      <c r="J128" s="104"/>
      <c r="K128" s="63"/>
      <c r="L128" s="72"/>
      <c r="M128" s="74"/>
      <c r="N128" s="75"/>
      <c r="O128" s="75"/>
      <c r="P128" s="121"/>
      <c r="Q128" s="76" t="str">
        <f t="shared" si="51"/>
        <v/>
      </c>
      <c r="R128" s="77">
        <f t="shared" si="52"/>
        <v>0</v>
      </c>
      <c r="S128" s="63"/>
      <c r="T128" s="78">
        <f t="shared" si="92"/>
        <v>0</v>
      </c>
      <c r="U128" s="79">
        <f>IF(M128=0,0,IF(G128="Annulation","",IF(assurance="ALPTIS",M128*12*T128/100*#REF!,IF(assurance="APRIL",M128*12*T128/100*#REF!,IF(assurance="ASAF",M128*12*T128/100*#REF!,IF(assurance="NEOLIANE",(#REF!+M128*12*#REF!)*T128/100,IF(assurance="NEOLIANE Prev",(#REF!+M128*12*#REF!)*T128/100,IF(assurance="SWISSLIFE",M128*12*T128/100*#REF!,IF(assurance="AVIVA",M128*12*T128/100*#REF!,IF(assurance="CIPRES",M128*12*T128/100*#REF!,IF(assurance="CEGEMA",M128*12*T128/100*#REF!,IF(assurance=0,0))))))))))))</f>
        <v>0</v>
      </c>
      <c r="V128" s="91" t="str">
        <f t="shared" si="53"/>
        <v/>
      </c>
      <c r="W128" s="91" t="str">
        <f t="shared" si="54"/>
        <v/>
      </c>
      <c r="X128" s="92">
        <f t="shared" si="55"/>
        <v>0</v>
      </c>
      <c r="Y128" s="108">
        <f t="shared" si="56"/>
        <v>0</v>
      </c>
      <c r="Z128" s="106"/>
      <c r="AA128" s="105" t="str">
        <f t="shared" si="57"/>
        <v/>
      </c>
      <c r="AB128" s="63" t="s">
        <v>12</v>
      </c>
      <c r="AC128" s="72"/>
      <c r="AD128" s="101"/>
      <c r="AE128" s="80" t="str">
        <f t="shared" si="90"/>
        <v/>
      </c>
      <c r="AF128" s="72"/>
      <c r="AG128" s="70" t="str">
        <f t="shared" si="58"/>
        <v/>
      </c>
      <c r="AH128" s="81" t="str">
        <f t="shared" ca="1" si="59"/>
        <v/>
      </c>
      <c r="AI128" s="111" t="str">
        <f t="shared" ca="1" si="60"/>
        <v/>
      </c>
      <c r="AJ128" s="89" t="str">
        <f t="shared" si="61"/>
        <v/>
      </c>
      <c r="AK128" s="89" t="str">
        <f t="shared" si="62"/>
        <v/>
      </c>
      <c r="AL128" s="81" t="str">
        <f t="shared" si="63"/>
        <v/>
      </c>
      <c r="AM128" s="74">
        <f t="shared" si="64"/>
        <v>0</v>
      </c>
      <c r="AN128" s="74">
        <f t="shared" si="65"/>
        <v>0</v>
      </c>
      <c r="AO128" s="82">
        <f t="shared" si="66"/>
        <v>0</v>
      </c>
      <c r="AP128" s="74">
        <f t="shared" si="93"/>
        <v>0</v>
      </c>
      <c r="AQ128" s="82">
        <f t="shared" si="67"/>
        <v>0</v>
      </c>
      <c r="AR128" s="83">
        <f t="shared" si="68"/>
        <v>0</v>
      </c>
      <c r="AS128" s="74">
        <f t="shared" si="94"/>
        <v>0</v>
      </c>
      <c r="AT128" s="82">
        <f t="shared" si="69"/>
        <v>0</v>
      </c>
      <c r="AU128" s="83">
        <f t="shared" si="70"/>
        <v>0</v>
      </c>
      <c r="AV128" s="74">
        <f t="shared" si="71"/>
        <v>0</v>
      </c>
      <c r="AW128" s="82">
        <f t="shared" si="72"/>
        <v>0</v>
      </c>
      <c r="AX128" s="83">
        <f t="shared" si="73"/>
        <v>0</v>
      </c>
      <c r="AY128" s="63"/>
      <c r="AZ128" s="84"/>
      <c r="BA128" s="85"/>
      <c r="BB128" s="95"/>
      <c r="BC128" s="86"/>
      <c r="BD128" s="86"/>
      <c r="BE128" s="96"/>
      <c r="BF128" s="69"/>
      <c r="BG128" s="114"/>
      <c r="BH128" s="63">
        <v>1</v>
      </c>
      <c r="BI128" s="68">
        <v>0</v>
      </c>
      <c r="BJ128" s="71"/>
      <c r="BK128" s="87"/>
      <c r="BL128" s="64" t="str">
        <f t="shared" ca="1" si="74"/>
        <v/>
      </c>
      <c r="BM128" s="65"/>
      <c r="BN128" s="66"/>
      <c r="BO128" s="67" t="str">
        <f t="shared" ca="1" si="75"/>
        <v/>
      </c>
      <c r="BP128" s="65"/>
      <c r="BQ128" s="66"/>
      <c r="BR128" s="67" t="str">
        <f t="shared" ca="1" si="76"/>
        <v/>
      </c>
      <c r="BS128" s="65"/>
      <c r="BT128" s="66"/>
      <c r="BU128" s="67" t="str">
        <f t="shared" ca="1" si="77"/>
        <v/>
      </c>
      <c r="BV128" s="65"/>
      <c r="BW128" s="66"/>
      <c r="BX128" s="67" t="str">
        <f t="shared" ca="1" si="78"/>
        <v/>
      </c>
      <c r="BY128" s="65"/>
      <c r="BZ128" s="66"/>
      <c r="CA128" s="67" t="str">
        <f t="shared" ca="1" si="79"/>
        <v/>
      </c>
      <c r="CB128" s="65"/>
      <c r="CC128" s="66"/>
      <c r="CD128" s="67" t="str">
        <f t="shared" ca="1" si="80"/>
        <v/>
      </c>
      <c r="CE128" s="65"/>
      <c r="CF128" s="66"/>
      <c r="CG128" s="67" t="str">
        <f t="shared" ca="1" si="81"/>
        <v/>
      </c>
      <c r="CH128" s="65"/>
      <c r="CI128" s="66"/>
      <c r="CJ128" s="67" t="str">
        <f t="shared" ca="1" si="82"/>
        <v/>
      </c>
      <c r="CK128" s="57"/>
      <c r="CL128" s="59"/>
      <c r="CM128" s="59"/>
      <c r="CN128" s="59"/>
      <c r="CO128" s="59"/>
      <c r="CP128" s="59"/>
      <c r="CQ128" s="59"/>
      <c r="CR128" s="57"/>
      <c r="CS128" s="58"/>
      <c r="CT128" s="90" t="str">
        <f t="shared" si="83"/>
        <v/>
      </c>
      <c r="CU128" s="59"/>
      <c r="CV128" s="60"/>
      <c r="CW128" s="59"/>
      <c r="CX128" s="59"/>
      <c r="CY128" s="59" t="str">
        <f t="shared" si="84"/>
        <v/>
      </c>
      <c r="CZ128" s="59"/>
      <c r="DA128" s="59"/>
      <c r="DB128" s="61"/>
      <c r="DC128" s="59"/>
      <c r="DD128" s="59"/>
      <c r="DE128" s="61"/>
      <c r="DF128" s="61"/>
      <c r="DG128" s="59"/>
      <c r="DH128" s="61"/>
      <c r="DI128" s="61"/>
      <c r="DJ128" s="59"/>
      <c r="DK128" s="59"/>
      <c r="DL128" s="62"/>
      <c r="DM128" s="56">
        <f t="shared" si="85"/>
        <v>0</v>
      </c>
      <c r="DN128" s="88" t="str">
        <f t="shared" si="86"/>
        <v/>
      </c>
      <c r="DO128" s="119" t="str">
        <f t="shared" si="87"/>
        <v/>
      </c>
      <c r="DP128" s="119" t="str">
        <f t="shared" si="88"/>
        <v/>
      </c>
      <c r="DQ128" s="122" t="str">
        <f t="shared" si="89"/>
        <v/>
      </c>
      <c r="DR128" s="122" t="str">
        <f t="shared" si="95"/>
        <v/>
      </c>
    </row>
    <row r="129" spans="1:122" x14ac:dyDescent="0.25">
      <c r="A129" s="184" t="str">
        <f t="shared" si="91"/>
        <v xml:space="preserve">  -  - </v>
      </c>
      <c r="B129" s="98"/>
      <c r="C129" s="97"/>
      <c r="D129" s="93"/>
      <c r="E129" s="71"/>
      <c r="F129" s="73"/>
      <c r="G129" s="103"/>
      <c r="H129" s="71"/>
      <c r="I129" s="105" t="str">
        <f t="shared" si="50"/>
        <v/>
      </c>
      <c r="J129" s="104"/>
      <c r="K129" s="63"/>
      <c r="L129" s="72"/>
      <c r="M129" s="74"/>
      <c r="N129" s="75"/>
      <c r="O129" s="75"/>
      <c r="P129" s="121"/>
      <c r="Q129" s="76" t="str">
        <f t="shared" si="51"/>
        <v/>
      </c>
      <c r="R129" s="77">
        <f t="shared" si="52"/>
        <v>0</v>
      </c>
      <c r="S129" s="63"/>
      <c r="T129" s="78">
        <f t="shared" si="92"/>
        <v>0</v>
      </c>
      <c r="U129" s="79">
        <f>IF(M129=0,0,IF(G129="Annulation","",IF(assurance="ALPTIS",M129*12*T129/100*#REF!,IF(assurance="APRIL",M129*12*T129/100*#REF!,IF(assurance="ASAF",M129*12*T129/100*#REF!,IF(assurance="NEOLIANE",(#REF!+M129*12*#REF!)*T129/100,IF(assurance="NEOLIANE Prev",(#REF!+M129*12*#REF!)*T129/100,IF(assurance="SWISSLIFE",M129*12*T129/100*#REF!,IF(assurance="AVIVA",M129*12*T129/100*#REF!,IF(assurance="CIPRES",M129*12*T129/100*#REF!,IF(assurance="CEGEMA",M129*12*T129/100*#REF!,IF(assurance=0,0))))))))))))</f>
        <v>0</v>
      </c>
      <c r="V129" s="91" t="str">
        <f t="shared" si="53"/>
        <v/>
      </c>
      <c r="W129" s="91" t="str">
        <f t="shared" si="54"/>
        <v/>
      </c>
      <c r="X129" s="92">
        <f t="shared" si="55"/>
        <v>0</v>
      </c>
      <c r="Y129" s="108">
        <f t="shared" si="56"/>
        <v>0</v>
      </c>
      <c r="Z129" s="106"/>
      <c r="AA129" s="105" t="str">
        <f t="shared" si="57"/>
        <v/>
      </c>
      <c r="AB129" s="63" t="s">
        <v>12</v>
      </c>
      <c r="AC129" s="72"/>
      <c r="AD129" s="101"/>
      <c r="AE129" s="80" t="str">
        <f t="shared" si="90"/>
        <v/>
      </c>
      <c r="AF129" s="72"/>
      <c r="AG129" s="70" t="str">
        <f t="shared" si="58"/>
        <v/>
      </c>
      <c r="AH129" s="81" t="str">
        <f t="shared" ca="1" si="59"/>
        <v/>
      </c>
      <c r="AI129" s="111" t="str">
        <f t="shared" ca="1" si="60"/>
        <v/>
      </c>
      <c r="AJ129" s="89" t="str">
        <f t="shared" si="61"/>
        <v/>
      </c>
      <c r="AK129" s="89" t="str">
        <f t="shared" si="62"/>
        <v/>
      </c>
      <c r="AL129" s="81" t="str">
        <f t="shared" si="63"/>
        <v/>
      </c>
      <c r="AM129" s="74">
        <f t="shared" si="64"/>
        <v>0</v>
      </c>
      <c r="AN129" s="74">
        <f t="shared" si="65"/>
        <v>0</v>
      </c>
      <c r="AO129" s="82">
        <f t="shared" si="66"/>
        <v>0</v>
      </c>
      <c r="AP129" s="74">
        <f t="shared" si="93"/>
        <v>0</v>
      </c>
      <c r="AQ129" s="82">
        <f t="shared" si="67"/>
        <v>0</v>
      </c>
      <c r="AR129" s="83">
        <f t="shared" si="68"/>
        <v>0</v>
      </c>
      <c r="AS129" s="74">
        <f t="shared" si="94"/>
        <v>0</v>
      </c>
      <c r="AT129" s="82">
        <f t="shared" si="69"/>
        <v>0</v>
      </c>
      <c r="AU129" s="83">
        <f t="shared" si="70"/>
        <v>0</v>
      </c>
      <c r="AV129" s="74">
        <f t="shared" si="71"/>
        <v>0</v>
      </c>
      <c r="AW129" s="82">
        <f t="shared" si="72"/>
        <v>0</v>
      </c>
      <c r="AX129" s="83">
        <f t="shared" si="73"/>
        <v>0</v>
      </c>
      <c r="AY129" s="63"/>
      <c r="AZ129" s="84"/>
      <c r="BA129" s="85"/>
      <c r="BB129" s="95"/>
      <c r="BC129" s="86"/>
      <c r="BD129" s="86"/>
      <c r="BE129" s="96"/>
      <c r="BF129" s="69"/>
      <c r="BG129" s="114"/>
      <c r="BH129" s="63">
        <v>1</v>
      </c>
      <c r="BI129" s="68">
        <v>0</v>
      </c>
      <c r="BJ129" s="71"/>
      <c r="BK129" s="87"/>
      <c r="BL129" s="64" t="str">
        <f t="shared" ca="1" si="74"/>
        <v/>
      </c>
      <c r="BM129" s="65"/>
      <c r="BN129" s="66"/>
      <c r="BO129" s="67" t="str">
        <f t="shared" ca="1" si="75"/>
        <v/>
      </c>
      <c r="BP129" s="65"/>
      <c r="BQ129" s="66"/>
      <c r="BR129" s="67" t="str">
        <f t="shared" ca="1" si="76"/>
        <v/>
      </c>
      <c r="BS129" s="65"/>
      <c r="BT129" s="66"/>
      <c r="BU129" s="67" t="str">
        <f t="shared" ca="1" si="77"/>
        <v/>
      </c>
      <c r="BV129" s="65"/>
      <c r="BW129" s="66"/>
      <c r="BX129" s="67" t="str">
        <f t="shared" ca="1" si="78"/>
        <v/>
      </c>
      <c r="BY129" s="65"/>
      <c r="BZ129" s="66"/>
      <c r="CA129" s="67" t="str">
        <f t="shared" ca="1" si="79"/>
        <v/>
      </c>
      <c r="CB129" s="65"/>
      <c r="CC129" s="66"/>
      <c r="CD129" s="67" t="str">
        <f t="shared" ca="1" si="80"/>
        <v/>
      </c>
      <c r="CE129" s="65"/>
      <c r="CF129" s="66"/>
      <c r="CG129" s="67" t="str">
        <f t="shared" ca="1" si="81"/>
        <v/>
      </c>
      <c r="CH129" s="65"/>
      <c r="CI129" s="66"/>
      <c r="CJ129" s="67" t="str">
        <f t="shared" ca="1" si="82"/>
        <v/>
      </c>
      <c r="CK129" s="57"/>
      <c r="CL129" s="59"/>
      <c r="CM129" s="59"/>
      <c r="CN129" s="59"/>
      <c r="CO129" s="59"/>
      <c r="CP129" s="59"/>
      <c r="CQ129" s="59"/>
      <c r="CR129" s="57"/>
      <c r="CS129" s="58"/>
      <c r="CT129" s="90" t="str">
        <f t="shared" si="83"/>
        <v/>
      </c>
      <c r="CU129" s="59"/>
      <c r="CV129" s="60"/>
      <c r="CW129" s="59"/>
      <c r="CX129" s="59"/>
      <c r="CY129" s="59" t="str">
        <f t="shared" si="84"/>
        <v/>
      </c>
      <c r="CZ129" s="59"/>
      <c r="DA129" s="59"/>
      <c r="DB129" s="61"/>
      <c r="DC129" s="59"/>
      <c r="DD129" s="59"/>
      <c r="DE129" s="61"/>
      <c r="DF129" s="61"/>
      <c r="DG129" s="59"/>
      <c r="DH129" s="61"/>
      <c r="DI129" s="61"/>
      <c r="DJ129" s="59"/>
      <c r="DK129" s="59"/>
      <c r="DL129" s="62"/>
      <c r="DM129" s="56">
        <f t="shared" si="85"/>
        <v>0</v>
      </c>
      <c r="DN129" s="88" t="str">
        <f t="shared" si="86"/>
        <v/>
      </c>
      <c r="DO129" s="119" t="str">
        <f t="shared" si="87"/>
        <v/>
      </c>
      <c r="DP129" s="119" t="str">
        <f t="shared" si="88"/>
        <v/>
      </c>
      <c r="DQ129" s="122" t="str">
        <f t="shared" si="89"/>
        <v/>
      </c>
      <c r="DR129" s="122" t="str">
        <f t="shared" si="95"/>
        <v/>
      </c>
    </row>
    <row r="130" spans="1:122" x14ac:dyDescent="0.25">
      <c r="A130" s="184" t="str">
        <f t="shared" si="91"/>
        <v xml:space="preserve">  -  - </v>
      </c>
      <c r="B130" s="98"/>
      <c r="C130" s="97"/>
      <c r="D130" s="93"/>
      <c r="E130" s="71"/>
      <c r="F130" s="73"/>
      <c r="G130" s="103"/>
      <c r="H130" s="71"/>
      <c r="I130" s="105" t="str">
        <f t="shared" ref="I130:I193" si="96">IF(G130="Annulation","",IF(H130=0,"",E130-H130))</f>
        <v/>
      </c>
      <c r="J130" s="104"/>
      <c r="K130" s="63"/>
      <c r="L130" s="72"/>
      <c r="M130" s="74"/>
      <c r="N130" s="75"/>
      <c r="O130" s="75"/>
      <c r="P130" s="121"/>
      <c r="Q130" s="76" t="str">
        <f t="shared" ref="Q130:Q193" si="97">IF(COUNT(AD130)=0,"",AD130)</f>
        <v/>
      </c>
      <c r="R130" s="77">
        <f t="shared" ref="R130:R193" si="98">SUM(M130*12)</f>
        <v>0</v>
      </c>
      <c r="S130" s="63"/>
      <c r="T130" s="78">
        <f t="shared" si="92"/>
        <v>0</v>
      </c>
      <c r="U130" s="79">
        <f>IF(M130=0,0,IF(G130="Annulation","",IF(assurance="ALPTIS",M130*12*T130/100*#REF!,IF(assurance="APRIL",M130*12*T130/100*#REF!,IF(assurance="ASAF",M130*12*T130/100*#REF!,IF(assurance="NEOLIANE",(#REF!+M130*12*#REF!)*T130/100,IF(assurance="NEOLIANE Prev",(#REF!+M130*12*#REF!)*T130/100,IF(assurance="SWISSLIFE",M130*12*T130/100*#REF!,IF(assurance="AVIVA",M130*12*T130/100*#REF!,IF(assurance="CIPRES",M130*12*T130/100*#REF!,IF(assurance="CEGEMA",M130*12*T130/100*#REF!,IF(assurance=0,0))))))))))))</f>
        <v>0</v>
      </c>
      <c r="V130" s="91" t="str">
        <f t="shared" ref="V130:V193" si="99">IF(M130="","",IF(G130="Annulation","",IF(typecomm="Précompte",SUM((M130-O130)*T130/100*12)+O130*12*0.15,IF(typecomm="Précompte 1",SUM((M130-O130)*T130/100*12)+O130*12*0.15,IF(typecomm="Linéaire",0,IF(typecomm=0,0))))))</f>
        <v/>
      </c>
      <c r="W130" s="91" t="str">
        <f t="shared" ref="W130:W193" si="100">IF(M130="","",IF(G130="Annulation","",IF(typecomm="Linéaire",SUM((M130-O130)*T130/100)+O130*0.15,IF(typecomm="Précompte 1",0,IF(typecomm="Précompte",0,IF(typecomm=0,0))))))</f>
        <v/>
      </c>
      <c r="X130" s="92">
        <f t="shared" ref="X130:X193" si="101">IF(G130="Annulation",0,IF(typecomm="Linéaire",0,IF(typecomm="Précompte 1",V130-U130,IF(mens=0,0,IF(typecomm="Précompte",V130-U130,IF(typecomm=0,0))))))</f>
        <v>0</v>
      </c>
      <c r="Y130" s="108">
        <f t="shared" ref="Y130:Y193" si="102">IF(G130="Annulation",0,IF(M130="",0,IF(typecomm="Linéaire",SUM(W130-U130/12),IF(typecomm="Précompte 1",0,IF(typecomm="Précompte",0,IF(typecomm=0,0))))))</f>
        <v>0</v>
      </c>
      <c r="Z130" s="106"/>
      <c r="AA130" s="105" t="str">
        <f t="shared" ref="AA130:AA193" si="103">IF(Z130="","",IF(G130="Annulation","",IF(E130="",0,Z130-E130)))</f>
        <v/>
      </c>
      <c r="AB130" s="63" t="s">
        <v>12</v>
      </c>
      <c r="AC130" s="72"/>
      <c r="AD130" s="101"/>
      <c r="AE130" s="80" t="str">
        <f t="shared" si="90"/>
        <v/>
      </c>
      <c r="AF130" s="72"/>
      <c r="AG130" s="70" t="str">
        <f t="shared" ref="AG130:AG193" si="104">(IF(COUNT(Z130)=0,"",IF(G130="Annulation","",IF(K130="SWISSLIFE",Z130+365,IF(K130="AVIVA",Z130+365,IF(K130="NEOLIANE Prev",Z130+365,IF(Z130&lt;42370,42370,IF(Z130&lt;42736,42736,IF(Z130&lt;43101,43101,IF(Z130&lt;43466,43466,IF(Z130&lt;43831,43831,IF(Z130&lt;44197,44197,IF(Z130&lt;44562,44562,IF(Z130&lt;44927,44927))))))))))))))</f>
        <v/>
      </c>
      <c r="AH130" s="81" t="str">
        <f t="shared" ref="AH130:AH193" ca="1" si="105">(IF(COUNT(Z130)=0,"",IF(G130="Annulation","",IF(Z130&gt;0,(Z130-TODAY())/(-365),0))))</f>
        <v/>
      </c>
      <c r="AI130" s="111" t="str">
        <f t="shared" ref="AI130:AI193" ca="1" si="106">(IF(COUNT(Z130)=0,"",IF(G130="Annulation","",IF(K130="SWISSLIFE",Z130+365+IF(Z130&gt;TODAY(),0,365*(DATEDIF(Z130,TODAY(),"Y"))),IF(K130="AVIVA",Z130+365+IF(Z130&gt;TODAY(),0,365*(DATEDIF(Z130,TODAY(),"Y"))),IF(K130="NEOLIANE Prev",Z130+365+IF(Z130&gt;TODAY(),0,365*(DATEDIF(Z130,TODAY(),"Y"))),IF(Z130&lt;=43252,43466,43831))))+365*(année-2018)+IF(année&gt;=2020,1)+IF(((IF(K130="SWISSLIFE",Z130+365+IF(Z130&gt;TODAY(),0,365*(DATEDIF(Z130,TODAY(),"Y"))),IF(K130="AVIVA",Z130+365+IF(Z130&gt;TODAY(),0,365*(DATEDIF(Z130,TODAY(),"Y"))),IF(K130="NEOLIANE Prev",Z130+365+IF(Z130&gt;TODAY(),0,365*(DATEDIF(Z130,TODAY(),"Y"))),IF(Z130&lt;=43252,43466,43831))))+365*(année-2018)+IF(année&gt;=2020,1))-62)&lt;TODAY(),365))))</f>
        <v/>
      </c>
      <c r="AJ130" s="89" t="str">
        <f t="shared" ref="AJ130:AJ193" si="107">IF(G130="Annulation","",IF(Z130="","",AI130-62))</f>
        <v/>
      </c>
      <c r="AK130" s="89" t="str">
        <f t="shared" ref="AK130:AK193" si="108">IF(G130="Annulation","",IF(Z130="","",AI130-92))</f>
        <v/>
      </c>
      <c r="AL130" s="81" t="str">
        <f t="shared" ref="AL130:AL193" si="109">(IF(COUNT(Z130)=0,"",IF(G130="Annulation","",IF(Z130&gt;0,(Z130-AI130)/(-365),0))))</f>
        <v/>
      </c>
      <c r="AM130" s="74">
        <f t="shared" ref="AM130:AM193" si="110">IF(G130="Annulation","",IF(Z130&lt;42736,M130,0))</f>
        <v>0</v>
      </c>
      <c r="AN130" s="74">
        <f t="shared" ref="AN130:AN193" si="111">IF(G130="Annulation","",IF(Z130&gt;=42736,IF(Z130&lt;43101,M130,0),0))</f>
        <v>0</v>
      </c>
      <c r="AO130" s="82">
        <f t="shared" ref="AO130:AO193" si="112">IF(G130="Annulation","",IF(AM130&gt;0,IF(AM130&gt;0,(AM130-AN130)/AM130*(-1),),0))</f>
        <v>0</v>
      </c>
      <c r="AP130" s="74">
        <f t="shared" si="93"/>
        <v>0</v>
      </c>
      <c r="AQ130" s="82">
        <f t="shared" ref="AQ130:AQ193" si="113">IF(G130="Annulation","",IF(AN130&gt;0,(AN130-AP130)/AN130*(-1),))</f>
        <v>0</v>
      </c>
      <c r="AR130" s="83">
        <f t="shared" ref="AR130:AR193" si="114">IF(G130="Annulation","",IF(AND(AM130&lt;=0,AN130&lt;=0,AO130&lt;=0),0,IF(AND(AM130&lt;=0,AN130&lt;=0,AO130&gt;0),(AP130-AO130)/AO130,0+IF(AND(AM130&lt;=0,AN130&gt;0,AO130&lt;=0),(AP130-AN130)/AN130,0+IF(AND(AM130&gt;0,AN130&lt;=0,AO130&lt;=0),(AP130-AM130)/AM130,0+IF(AND(AM130&lt;=0,AN130&gt;0,AO130&gt;0),(AP130-AN130)/AN130,0+IF(AND(AM130&gt;0,AN130&lt;=0,AO130&gt;0),(AP130-AM130)/AM130,0+IF(AND(AM130&lt;=0,AN130&gt;0,AO130&gt;0),(AP130-AN130)/AN130,0+IF(AND(AM130&gt;0,AN130&gt;0,AO130&lt;=0),(AP130-AM130)/AM130,0+IF(AND(AM130&gt;0,AN130&gt;0,AO130&gt;0),(AP130-AM130)/AM130,0))))))))))</f>
        <v>0</v>
      </c>
      <c r="AS130" s="74">
        <f t="shared" si="94"/>
        <v>0</v>
      </c>
      <c r="AT130" s="82">
        <f t="shared" ref="AT130:AT193" si="115">IF(G130="Annulation","",IF(AP130&gt;0,(AP130-AS130)/AP130*(-1),0))</f>
        <v>0</v>
      </c>
      <c r="AU130" s="83">
        <f t="shared" ref="AU130:AU193" si="116">IF(G130="Annulation","",IF(AS130&gt;0,IF(AM130&gt;0,(AM130-AS130)/(-AM130),IF(AN130&gt;0,(AN130-AS130)/(-AN130),IF(AP130&gt;0,(AP130-AS130)/(-AP130),0))),0))</f>
        <v>0</v>
      </c>
      <c r="AV130" s="74">
        <f t="shared" ref="AV130:AV193" si="117">IF(G130="Annulation","",IF(Z130&gt;=43831,IF(Z130&lt;44197,M130,0),0))</f>
        <v>0</v>
      </c>
      <c r="AW130" s="82">
        <f t="shared" ref="AW130:AW193" si="118">IF(G130="Annulation","",IF(AS130&gt;0,(AS130-AV130)/AS130*(-1),0))</f>
        <v>0</v>
      </c>
      <c r="AX130" s="83">
        <f t="shared" ref="AX130:AX193" si="119">IF(G130="Annulation","",(IF(AM130&gt;0,(AM130-AV130)/(-AM130),IF(AN130&gt;0,(AN130-AV130)/(-AN130),IF(AP130&gt;0,(AP130-AV130)/(-AP130),IF(AS130&gt;0,(AS130-AV130)/(-AS130),0))))))</f>
        <v>0</v>
      </c>
      <c r="AY130" s="63"/>
      <c r="AZ130" s="84"/>
      <c r="BA130" s="85"/>
      <c r="BB130" s="95"/>
      <c r="BC130" s="86"/>
      <c r="BD130" s="86"/>
      <c r="BE130" s="96"/>
      <c r="BF130" s="69"/>
      <c r="BG130" s="114"/>
      <c r="BH130" s="63">
        <v>1</v>
      </c>
      <c r="BI130" s="68">
        <v>0</v>
      </c>
      <c r="BJ130" s="71"/>
      <c r="BK130" s="87"/>
      <c r="BL130" s="64" t="str">
        <f t="shared" ref="BL130:BL193" ca="1" si="120">IF(DATEDIF(BJ130,TODAY(),"Y")=118,"",DATEDIF(BJ130,TODAY(),"Y"))</f>
        <v/>
      </c>
      <c r="BM130" s="65"/>
      <c r="BN130" s="66"/>
      <c r="BO130" s="67" t="str">
        <f t="shared" ref="BO130:BO193" ca="1" si="121">IF(DATEDIF(BM130,TODAY(),"Y")=118,"",DATEDIF(BM130,TODAY(),"Y"))</f>
        <v/>
      </c>
      <c r="BP130" s="65"/>
      <c r="BQ130" s="66"/>
      <c r="BR130" s="67" t="str">
        <f t="shared" ref="BR130:BR193" ca="1" si="122">IF(DATEDIF(BP130,TODAY(),"Y")=118,"",DATEDIF(BP130,TODAY(),"Y"))</f>
        <v/>
      </c>
      <c r="BS130" s="65"/>
      <c r="BT130" s="66"/>
      <c r="BU130" s="67" t="str">
        <f t="shared" ref="BU130:BU193" ca="1" si="123">IF(DATEDIF(BS130,TODAY(),"Y")=118,"",DATEDIF(BS130,TODAY(),"Y"))</f>
        <v/>
      </c>
      <c r="BV130" s="65"/>
      <c r="BW130" s="66"/>
      <c r="BX130" s="67" t="str">
        <f t="shared" ref="BX130:BX193" ca="1" si="124">IF(DATEDIF(BV130,TODAY(),"Y")=118,"",DATEDIF(BV130,TODAY(),"Y"))</f>
        <v/>
      </c>
      <c r="BY130" s="65"/>
      <c r="BZ130" s="66"/>
      <c r="CA130" s="67" t="str">
        <f t="shared" ref="CA130:CA193" ca="1" si="125">IF(DATEDIF(BY130,TODAY(),"Y")=118,"",DATEDIF(BY130,TODAY(),"Y"))</f>
        <v/>
      </c>
      <c r="CB130" s="65"/>
      <c r="CC130" s="66"/>
      <c r="CD130" s="67" t="str">
        <f t="shared" ref="CD130:CD193" ca="1" si="126">IF(DATEDIF(CB130,TODAY(),"Y")=118,"",DATEDIF(CB130,TODAY(),"Y"))</f>
        <v/>
      </c>
      <c r="CE130" s="65"/>
      <c r="CF130" s="66"/>
      <c r="CG130" s="67" t="str">
        <f t="shared" ref="CG130:CG193" ca="1" si="127">IF(DATEDIF(CE130,TODAY(),"Y")=118,"",DATEDIF(CE130,TODAY(),"Y"))</f>
        <v/>
      </c>
      <c r="CH130" s="65"/>
      <c r="CI130" s="66"/>
      <c r="CJ130" s="67" t="str">
        <f t="shared" ref="CJ130:CJ193" ca="1" si="128">IF(DATEDIF(CH130,TODAY(),"Y")=118,"",DATEDIF(CH130,TODAY(),"Y"))</f>
        <v/>
      </c>
      <c r="CK130" s="57"/>
      <c r="CL130" s="59"/>
      <c r="CM130" s="59"/>
      <c r="CN130" s="59"/>
      <c r="CO130" s="59"/>
      <c r="CP130" s="59"/>
      <c r="CQ130" s="59"/>
      <c r="CR130" s="57"/>
      <c r="CS130" s="58"/>
      <c r="CT130" s="90" t="str">
        <f t="shared" ref="CT130:CT193" si="129">IF(J130="Prev. Pro",IF(BL130=118,"",BL130),"")</f>
        <v/>
      </c>
      <c r="CU130" s="59"/>
      <c r="CV130" s="60"/>
      <c r="CW130" s="59"/>
      <c r="CX130" s="59"/>
      <c r="CY130" s="59" t="str">
        <f t="shared" ref="CY130:CY193" si="130">IF(J130&lt;&gt;"Prev. Pro","",IF(AC130="","Non",IF(J130="Prev. Pro","Oui","Non")))</f>
        <v/>
      </c>
      <c r="CZ130" s="59"/>
      <c r="DA130" s="59"/>
      <c r="DB130" s="61"/>
      <c r="DC130" s="59"/>
      <c r="DD130" s="59"/>
      <c r="DE130" s="61"/>
      <c r="DF130" s="61"/>
      <c r="DG130" s="59"/>
      <c r="DH130" s="61"/>
      <c r="DI130" s="61"/>
      <c r="DJ130" s="59"/>
      <c r="DK130" s="59"/>
      <c r="DL130" s="62"/>
      <c r="DM130" s="56">
        <f t="shared" ref="DM130:DM193" si="131">Infoman</f>
        <v>0</v>
      </c>
      <c r="DN130" s="88" t="str">
        <f t="shared" ref="DN130:DN193" si="132">IF(C130=0,"",IF((IF(C130=0,"",IF(BJ130=0,"KO",IF(J130="Santé Individuelle",IF(COUNTBLANK(C130)+COUNTBLANK(K130)+COUNTBLANK(N130)+COUNTBLANK(L130)+COUNTBLANK(AZ130)+COUNTBLANK(BB130)+COUNTBLANK(BE130)+COUNTBLANK(BF130)+COUNTBLANK(Z130)+COUNTBLANK(BA130)+COUNTBLANK(BC130)+COUNTBLANK(BJ130)+COUNTBLANK(BK130)+COUNTBLANK(BM130)+COUNTBLANK(BN130)+COUNTBLANK(BP130)+COUNTBLANK(BQ130)+COUNTBLANK(BS130)+COUNTBLANK(BT130)+COUNTBLANK(BV130)+COUNTBLANK(BW130)+COUNTBLANK(BY130)+COUNTBLANK(BZ130)+COUNTBLANK(CB130)+COUNTBLANK(CC130)+COUNTBLANK(CE130)+COUNTBLANK(CF130)+COUNTBLANK(CH130)+COUNTBLANK(CI130)=18-2*(BH130+BI130),"OK",IF(COUNTBLANK(L130)+COUNTBLANK(AZ130)+COUNTBLANK(BB130)+COUNTBLANK(BE130)+COUNTBLANK(J130)+COUNTBLANK(C130)+COUNTBLANK(K130)+COUNTBLANK(N130)+COUNTBLANK(Z130)+COUNTBLANK(BC130)+COUNTBLANK(BA130)+COUNTBLANK(BJ130)+COUNTBLANK(BK130)=4,"Mini",IF(COUNTBLANK(C130)+COUNTBLANK(K130)+COUNTBLANK(N130)+COUNTBLANK(Z130)+COUNTBLANK(BA130)+COUNTBLANK(BC130)+COUNTBLANK(BJ130)+COUNTBLANK(BK130)+COUNTBLANK(BM130)+COUNTBLANK(BN130)+COUNTBLANK(BP130)+COUNTBLANK(BQ130)+COUNTBLANK(BS130)+COUNTBLANK(BT130)+COUNTBLANK(BV130)+COUNTBLANK(BW130)+COUNTBLANK(BY130)+COUNTBLANK(BZ130)+COUNTBLANK(CB130)+COUNTBLANK(CC130)+COUNTBLANK(CE130)+COUNTBLANK(CF130)+COUNTBLANK(CH130)+COUNTBLANK(CI130)=18-2*(BH130+BI130),"Mini","KO"))),IF(COUNTBLANK(L130)+COUNTBLANK(AZ130)+COUNTBLANK(BB130)+COUNTBLANK(BE130)+COUNTBLANK(J130)+COUNTBLANK(C130)+COUNTBLANK(K130)+COUNTBLANK(N130)+COUNTBLANK(Z130)+COUNTBLANK(BC130)+COUNTBLANK(BA130)+COUNTBLANK(BJ130)+COUNTBLANK(BK130)=0,"OK",IF(COUNTBLANK(J130)+COUNTBLANK(C130)+COUNTBLANK(K130)+COUNTBLANK(N130)+COUNTBLANK(Z130)+COUNTBLANK(BC130)+COUNTBLANK(BA130)+COUNTBLANK(BJ130)+COUNTBLANK(BK130)=0,"Mini","KO"))))))="OK",IF(G130="Pré 2018 OK","AJ",(IF(C130=0,"",IF(BJ130=0,"KO",IF(J130="Santé Individuelle",IF(COUNTBLANK(C130)+COUNTBLANK(K130)+COUNTBLANK(N130)+COUNTBLANK(L130)+COUNTBLANK(AZ130)+COUNTBLANK(BB130)+COUNTBLANK(BE130)+COUNTBLANK(BF130)+COUNTBLANK(Z130)+COUNTBLANK(BA130)+COUNTBLANK(BC130)+COUNTBLANK(BJ130)+COUNTBLANK(BK130)+COUNTBLANK(BM130)+COUNTBLANK(BN130)+COUNTBLANK(BP130)+COUNTBLANK(BQ130)+COUNTBLANK(BS130)+COUNTBLANK(BT130)+COUNTBLANK(BV130)+COUNTBLANK(BW130)+COUNTBLANK(BY130)+COUNTBLANK(BZ130)+COUNTBLANK(CB130)+COUNTBLANK(CC130)+COUNTBLANK(CE130)+COUNTBLANK(CF130)+COUNTBLANK(CH130)+COUNTBLANK(CI130)=18-2*(BH130+BI130),"OK",IF(COUNTBLANK(L130)+COUNTBLANK(AZ130)+COUNTBLANK(BB130)+COUNTBLANK(BE130)+COUNTBLANK(J130)+COUNTBLANK(C130)+COUNTBLANK(K130)+COUNTBLANK(N130)+COUNTBLANK(Z130)+COUNTBLANK(BC130)+COUNTBLANK(BA130)+COUNTBLANK(BJ130)+COUNTBLANK(BK130)=4,"Mini",IF(COUNTBLANK(C130)+COUNTBLANK(K130)+COUNTBLANK(N130)+COUNTBLANK(Z130)+COUNTBLANK(BA130)+COUNTBLANK(BC130)+COUNTBLANK(BJ130)+COUNTBLANK(BK130)+COUNTBLANK(BM130)+COUNTBLANK(BN130)+COUNTBLANK(BP130)+COUNTBLANK(BQ130)+COUNTBLANK(BS130)+COUNTBLANK(BT130)+COUNTBLANK(BV130)+COUNTBLANK(BW130)+COUNTBLANK(BY130)+COUNTBLANK(BZ130)+COUNTBLANK(CB130)+COUNTBLANK(CC130)+COUNTBLANK(CE130)+COUNTBLANK(CF130)+COUNTBLANK(CH130)+COUNTBLANK(CI130)=18-2*(BH130+BI130),"Mini","KO"))),IF(COUNTBLANK(L130)+COUNTBLANK(AZ130)+COUNTBLANK(BB130)+COUNTBLANK(BE130)+COUNTBLANK(J130)+COUNTBLANK(C130)+COUNTBLANK(K130)+COUNTBLANK(N130)+COUNTBLANK(Z130)+COUNTBLANK(BC130)+COUNTBLANK(BA130)+COUNTBLANK(BJ130)+COUNTBLANK(BK130)=0,"OK",IF(COUNTBLANK(J130)+COUNTBLANK(C130)+COUNTBLANK(K130)+COUNTBLANK(N130)+COUNTBLANK(Z130)+COUNTBLANK(BC130)+COUNTBLANK(BA130)+COUNTBLANK(BJ130)+COUNTBLANK(BK130)=0,"Mini","KO"))))))),(IF(C130=0,"",IF(BJ130=0,"KO",IF(J130="Santé Individuelle",IF(COUNTBLANK(C130)+COUNTBLANK(K130)+COUNTBLANK(N130)+COUNTBLANK(L130)+COUNTBLANK(AZ130)+COUNTBLANK(BB130)+COUNTBLANK(BE130)+COUNTBLANK(BF130)+COUNTBLANK(Z130)+COUNTBLANK(BA130)+COUNTBLANK(BC130)+COUNTBLANK(BJ130)+COUNTBLANK(BK130)+COUNTBLANK(BM130)+COUNTBLANK(BN130)+COUNTBLANK(BP130)+COUNTBLANK(BQ130)+COUNTBLANK(BS130)+COUNTBLANK(BT130)+COUNTBLANK(BV130)+COUNTBLANK(BW130)+COUNTBLANK(BY130)+COUNTBLANK(BZ130)+COUNTBLANK(CB130)+COUNTBLANK(CC130)+COUNTBLANK(CE130)+COUNTBLANK(CF130)+COUNTBLANK(CH130)+COUNTBLANK(CI130)=18-2*(BH130+BI130),"OK",IF(COUNTBLANK(L130)+COUNTBLANK(AZ130)+COUNTBLANK(BB130)+COUNTBLANK(BE130)+COUNTBLANK(J130)+COUNTBLANK(C130)+COUNTBLANK(K130)+COUNTBLANK(N130)+COUNTBLANK(Z130)+COUNTBLANK(BC130)+COUNTBLANK(BA130)+COUNTBLANK(BJ130)+COUNTBLANK(BK130)=4,"Mini",IF(COUNTBLANK(C130)+COUNTBLANK(K130)+COUNTBLANK(N130)+COUNTBLANK(Z130)+COUNTBLANK(BA130)+COUNTBLANK(BC130)+COUNTBLANK(BJ130)+COUNTBLANK(BK130)+COUNTBLANK(BM130)+COUNTBLANK(BN130)+COUNTBLANK(BP130)+COUNTBLANK(BQ130)+COUNTBLANK(BS130)+COUNTBLANK(BT130)+COUNTBLANK(BV130)+COUNTBLANK(BW130)+COUNTBLANK(BY130)+COUNTBLANK(BZ130)+COUNTBLANK(CB130)+COUNTBLANK(CC130)+COUNTBLANK(CE130)+COUNTBLANK(CF130)+COUNTBLANK(CH130)+COUNTBLANK(CI130)=18-2*(BH130+BI130),"Mini","KO"))),IF(COUNTBLANK(L130)+COUNTBLANK(AZ130)+COUNTBLANK(BB130)+COUNTBLANK(BE130)+COUNTBLANK(J130)+COUNTBLANK(C130)+COUNTBLANK(K130)+COUNTBLANK(N130)+COUNTBLANK(Z130)+COUNTBLANK(BC130)+COUNTBLANK(BA130)+COUNTBLANK(BJ130)+COUNTBLANK(BK130)=0,"OK",IF(COUNTBLANK(J130)+COUNTBLANK(C130)+COUNTBLANK(K130)+COUNTBLANK(N130)+COUNTBLANK(Z130)+COUNTBLANK(BC130)+COUNTBLANK(BA130)+COUNTBLANK(BJ130)+COUNTBLANK(BK130)=0,"Mini","KO"))))))))</f>
        <v/>
      </c>
      <c r="DO130" s="119" t="str">
        <f t="shared" ref="DO130:DO193" si="133">IF(C130="","",C130)</f>
        <v/>
      </c>
      <c r="DP130" s="119" t="str">
        <f t="shared" ref="DP130:DP193" si="134">IF(BB130="","",BB130)</f>
        <v/>
      </c>
      <c r="DQ130" s="122" t="str">
        <f t="shared" ref="DQ130:DQ193" si="135">IF(C130="","",IF(J130="Santé Individuelle",CONCATENATE((IF(BH130=1,CONCATENATE("Étude Mutuelles 2019 pour ",F130," ",C130),IF(BH130=2,CONCATENATE("Étude Mutuelles 2019 pour Monsieur et Madame ",C130)))),(IF(BI130=0," [ Mathieu CEDELLE - ASSURE DIRECT ]",IF(BI130=1," + 1 Enfant [ Mathieu CEDELLE - ASSURE DIRECT ]",IF(BI130&gt;1,CONCATENATE(" + ",BI130," Enfants [ Mathieu CEDELLE - ASSURE DIRECT ]")))))),IF(J130="Prev. Pro",CONCATENATE((IF(BH130=1,CONCATENATE("Étude Prévoyance Pro 2019 pour ",F130," ",C130),IF(BH130=2,CONCATENATE("Étude Prévoyance Pro 2019 pour Monsieur et Madame ",C130)))),(IF(BI130=0," [ Mathieu CEDELLE - ASSURE DIRECT ]",IF(BI130=1," + 1 Enfant [ Mathieu CEDELLE - ASSURE DIRECT ]",IF(BI130&gt;1,CONCATENATE(" + ",BI130," Enfants [ Mathieu CEDELLE - ASSURE DIRECT ]")))))),CONCATENATE((IF(BH130=1,CONCATENATE("Étude Assurances 2019 pour ",F130," ",C130),IF(BH130=2,CONCATENATE("Étude Assurances 2019 pour Monsieur et Madame ",C130)))),(IF(BI130=0," [ Mathieu CEDELLE - ASSURE DIRECT ]",IF(BI130=1," + 1 Enfant [ Mathieu CEDELLE - ASSURE DIRECT ]",IF(BI130&gt;1,CONCATENATE(" + ",BI130," Enfants [ Mathieu CEDELLE - ASSURE DIRECT ]")))))))))</f>
        <v/>
      </c>
      <c r="DR130" s="122" t="str">
        <f t="shared" si="95"/>
        <v/>
      </c>
    </row>
    <row r="131" spans="1:122" x14ac:dyDescent="0.25">
      <c r="A131" s="184" t="str">
        <f t="shared" si="91"/>
        <v xml:space="preserve">  -  - </v>
      </c>
      <c r="B131" s="98"/>
      <c r="C131" s="97"/>
      <c r="D131" s="93"/>
      <c r="E131" s="71"/>
      <c r="F131" s="73"/>
      <c r="G131" s="103"/>
      <c r="H131" s="71"/>
      <c r="I131" s="105" t="str">
        <f t="shared" si="96"/>
        <v/>
      </c>
      <c r="J131" s="104"/>
      <c r="K131" s="63"/>
      <c r="L131" s="72"/>
      <c r="M131" s="74"/>
      <c r="N131" s="75"/>
      <c r="O131" s="75"/>
      <c r="P131" s="121"/>
      <c r="Q131" s="76" t="str">
        <f t="shared" si="97"/>
        <v/>
      </c>
      <c r="R131" s="77">
        <f t="shared" si="98"/>
        <v>0</v>
      </c>
      <c r="S131" s="63"/>
      <c r="T131" s="78">
        <f t="shared" si="92"/>
        <v>0</v>
      </c>
      <c r="U131" s="79">
        <f>IF(M131=0,0,IF(G131="Annulation","",IF(assurance="ALPTIS",M131*12*T131/100*#REF!,IF(assurance="APRIL",M131*12*T131/100*#REF!,IF(assurance="ASAF",M131*12*T131/100*#REF!,IF(assurance="NEOLIANE",(#REF!+M131*12*#REF!)*T131/100,IF(assurance="NEOLIANE Prev",(#REF!+M131*12*#REF!)*T131/100,IF(assurance="SWISSLIFE",M131*12*T131/100*#REF!,IF(assurance="AVIVA",M131*12*T131/100*#REF!,IF(assurance="CIPRES",M131*12*T131/100*#REF!,IF(assurance="CEGEMA",M131*12*T131/100*#REF!,IF(assurance=0,0))))))))))))</f>
        <v>0</v>
      </c>
      <c r="V131" s="91" t="str">
        <f t="shared" si="99"/>
        <v/>
      </c>
      <c r="W131" s="91" t="str">
        <f t="shared" si="100"/>
        <v/>
      </c>
      <c r="X131" s="92">
        <f t="shared" si="101"/>
        <v>0</v>
      </c>
      <c r="Y131" s="108">
        <f t="shared" si="102"/>
        <v>0</v>
      </c>
      <c r="Z131" s="106"/>
      <c r="AA131" s="105" t="str">
        <f t="shared" si="103"/>
        <v/>
      </c>
      <c r="AB131" s="63" t="s">
        <v>12</v>
      </c>
      <c r="AC131" s="72"/>
      <c r="AD131" s="101"/>
      <c r="AE131" s="80" t="str">
        <f t="shared" si="90"/>
        <v/>
      </c>
      <c r="AF131" s="72"/>
      <c r="AG131" s="70" t="str">
        <f t="shared" si="104"/>
        <v/>
      </c>
      <c r="AH131" s="81" t="str">
        <f t="shared" ca="1" si="105"/>
        <v/>
      </c>
      <c r="AI131" s="111" t="str">
        <f t="shared" ca="1" si="106"/>
        <v/>
      </c>
      <c r="AJ131" s="89" t="str">
        <f t="shared" si="107"/>
        <v/>
      </c>
      <c r="AK131" s="89" t="str">
        <f t="shared" si="108"/>
        <v/>
      </c>
      <c r="AL131" s="81" t="str">
        <f t="shared" si="109"/>
        <v/>
      </c>
      <c r="AM131" s="74">
        <f t="shared" si="110"/>
        <v>0</v>
      </c>
      <c r="AN131" s="74">
        <f t="shared" si="111"/>
        <v>0</v>
      </c>
      <c r="AO131" s="82">
        <f t="shared" si="112"/>
        <v>0</v>
      </c>
      <c r="AP131" s="74">
        <f t="shared" si="93"/>
        <v>0</v>
      </c>
      <c r="AQ131" s="82">
        <f t="shared" si="113"/>
        <v>0</v>
      </c>
      <c r="AR131" s="83">
        <f t="shared" si="114"/>
        <v>0</v>
      </c>
      <c r="AS131" s="74">
        <f t="shared" si="94"/>
        <v>0</v>
      </c>
      <c r="AT131" s="82">
        <f t="shared" si="115"/>
        <v>0</v>
      </c>
      <c r="AU131" s="83">
        <f t="shared" si="116"/>
        <v>0</v>
      </c>
      <c r="AV131" s="74">
        <f t="shared" si="117"/>
        <v>0</v>
      </c>
      <c r="AW131" s="82">
        <f t="shared" si="118"/>
        <v>0</v>
      </c>
      <c r="AX131" s="83">
        <f t="shared" si="119"/>
        <v>0</v>
      </c>
      <c r="AY131" s="63"/>
      <c r="AZ131" s="84"/>
      <c r="BA131" s="85"/>
      <c r="BB131" s="95"/>
      <c r="BC131" s="86"/>
      <c r="BD131" s="86"/>
      <c r="BE131" s="96"/>
      <c r="BF131" s="69"/>
      <c r="BG131" s="114"/>
      <c r="BH131" s="63">
        <v>1</v>
      </c>
      <c r="BI131" s="68">
        <v>0</v>
      </c>
      <c r="BJ131" s="71"/>
      <c r="BK131" s="87"/>
      <c r="BL131" s="64" t="str">
        <f t="shared" ca="1" si="120"/>
        <v/>
      </c>
      <c r="BM131" s="65"/>
      <c r="BN131" s="66"/>
      <c r="BO131" s="67" t="str">
        <f t="shared" ca="1" si="121"/>
        <v/>
      </c>
      <c r="BP131" s="65"/>
      <c r="BQ131" s="66"/>
      <c r="BR131" s="67" t="str">
        <f t="shared" ca="1" si="122"/>
        <v/>
      </c>
      <c r="BS131" s="65"/>
      <c r="BT131" s="66"/>
      <c r="BU131" s="67" t="str">
        <f t="shared" ca="1" si="123"/>
        <v/>
      </c>
      <c r="BV131" s="65"/>
      <c r="BW131" s="66"/>
      <c r="BX131" s="67" t="str">
        <f t="shared" ca="1" si="124"/>
        <v/>
      </c>
      <c r="BY131" s="65"/>
      <c r="BZ131" s="66"/>
      <c r="CA131" s="67" t="str">
        <f t="shared" ca="1" si="125"/>
        <v/>
      </c>
      <c r="CB131" s="65"/>
      <c r="CC131" s="66"/>
      <c r="CD131" s="67" t="str">
        <f t="shared" ca="1" si="126"/>
        <v/>
      </c>
      <c r="CE131" s="65"/>
      <c r="CF131" s="66"/>
      <c r="CG131" s="67" t="str">
        <f t="shared" ca="1" si="127"/>
        <v/>
      </c>
      <c r="CH131" s="65"/>
      <c r="CI131" s="66"/>
      <c r="CJ131" s="67" t="str">
        <f t="shared" ca="1" si="128"/>
        <v/>
      </c>
      <c r="CK131" s="57"/>
      <c r="CL131" s="59"/>
      <c r="CM131" s="59"/>
      <c r="CN131" s="59"/>
      <c r="CO131" s="59"/>
      <c r="CP131" s="59"/>
      <c r="CQ131" s="59"/>
      <c r="CR131" s="57"/>
      <c r="CS131" s="58"/>
      <c r="CT131" s="90" t="str">
        <f t="shared" si="129"/>
        <v/>
      </c>
      <c r="CU131" s="59"/>
      <c r="CV131" s="60"/>
      <c r="CW131" s="59"/>
      <c r="CX131" s="59"/>
      <c r="CY131" s="59" t="str">
        <f t="shared" si="130"/>
        <v/>
      </c>
      <c r="CZ131" s="59"/>
      <c r="DA131" s="59"/>
      <c r="DB131" s="61"/>
      <c r="DC131" s="59"/>
      <c r="DD131" s="59"/>
      <c r="DE131" s="61"/>
      <c r="DF131" s="61"/>
      <c r="DG131" s="59"/>
      <c r="DH131" s="61"/>
      <c r="DI131" s="61"/>
      <c r="DJ131" s="59"/>
      <c r="DK131" s="59"/>
      <c r="DL131" s="62"/>
      <c r="DM131" s="56">
        <f t="shared" si="131"/>
        <v>0</v>
      </c>
      <c r="DN131" s="88" t="str">
        <f t="shared" si="132"/>
        <v/>
      </c>
      <c r="DO131" s="119" t="str">
        <f t="shared" si="133"/>
        <v/>
      </c>
      <c r="DP131" s="119" t="str">
        <f t="shared" si="134"/>
        <v/>
      </c>
      <c r="DQ131" s="122" t="str">
        <f t="shared" si="135"/>
        <v/>
      </c>
      <c r="DR131" s="122" t="str">
        <f t="shared" si="95"/>
        <v/>
      </c>
    </row>
    <row r="132" spans="1:122" x14ac:dyDescent="0.25">
      <c r="A132" s="184" t="str">
        <f t="shared" si="91"/>
        <v xml:space="preserve">  -  - </v>
      </c>
      <c r="B132" s="98"/>
      <c r="C132" s="97"/>
      <c r="D132" s="93"/>
      <c r="E132" s="71"/>
      <c r="F132" s="73"/>
      <c r="G132" s="103"/>
      <c r="H132" s="71"/>
      <c r="I132" s="105" t="str">
        <f t="shared" si="96"/>
        <v/>
      </c>
      <c r="J132" s="104"/>
      <c r="K132" s="63"/>
      <c r="L132" s="72"/>
      <c r="M132" s="74"/>
      <c r="N132" s="75"/>
      <c r="O132" s="75"/>
      <c r="P132" s="121"/>
      <c r="Q132" s="76" t="str">
        <f t="shared" si="97"/>
        <v/>
      </c>
      <c r="R132" s="77">
        <f t="shared" si="98"/>
        <v>0</v>
      </c>
      <c r="S132" s="63"/>
      <c r="T132" s="78">
        <f t="shared" si="92"/>
        <v>0</v>
      </c>
      <c r="U132" s="79">
        <f>IF(M132=0,0,IF(G132="Annulation","",IF(assurance="ALPTIS",M132*12*T132/100*#REF!,IF(assurance="APRIL",M132*12*T132/100*#REF!,IF(assurance="ASAF",M132*12*T132/100*#REF!,IF(assurance="NEOLIANE",(#REF!+M132*12*#REF!)*T132/100,IF(assurance="NEOLIANE Prev",(#REF!+M132*12*#REF!)*T132/100,IF(assurance="SWISSLIFE",M132*12*T132/100*#REF!,IF(assurance="AVIVA",M132*12*T132/100*#REF!,IF(assurance="CIPRES",M132*12*T132/100*#REF!,IF(assurance="CEGEMA",M132*12*T132/100*#REF!,IF(assurance=0,0))))))))))))</f>
        <v>0</v>
      </c>
      <c r="V132" s="91" t="str">
        <f t="shared" si="99"/>
        <v/>
      </c>
      <c r="W132" s="91" t="str">
        <f t="shared" si="100"/>
        <v/>
      </c>
      <c r="X132" s="92">
        <f t="shared" si="101"/>
        <v>0</v>
      </c>
      <c r="Y132" s="108">
        <f t="shared" si="102"/>
        <v>0</v>
      </c>
      <c r="Z132" s="106"/>
      <c r="AA132" s="105" t="str">
        <f t="shared" si="103"/>
        <v/>
      </c>
      <c r="AB132" s="63" t="s">
        <v>12</v>
      </c>
      <c r="AC132" s="72"/>
      <c r="AD132" s="101"/>
      <c r="AE132" s="80" t="str">
        <f t="shared" si="90"/>
        <v/>
      </c>
      <c r="AF132" s="72"/>
      <c r="AG132" s="70" t="str">
        <f t="shared" si="104"/>
        <v/>
      </c>
      <c r="AH132" s="81" t="str">
        <f t="shared" ca="1" si="105"/>
        <v/>
      </c>
      <c r="AI132" s="111" t="str">
        <f t="shared" ca="1" si="106"/>
        <v/>
      </c>
      <c r="AJ132" s="89" t="str">
        <f t="shared" si="107"/>
        <v/>
      </c>
      <c r="AK132" s="89" t="str">
        <f t="shared" si="108"/>
        <v/>
      </c>
      <c r="AL132" s="81" t="str">
        <f t="shared" si="109"/>
        <v/>
      </c>
      <c r="AM132" s="74">
        <f t="shared" si="110"/>
        <v>0</v>
      </c>
      <c r="AN132" s="74">
        <f t="shared" si="111"/>
        <v>0</v>
      </c>
      <c r="AO132" s="82">
        <f t="shared" si="112"/>
        <v>0</v>
      </c>
      <c r="AP132" s="74">
        <f t="shared" si="93"/>
        <v>0</v>
      </c>
      <c r="AQ132" s="82">
        <f t="shared" si="113"/>
        <v>0</v>
      </c>
      <c r="AR132" s="83">
        <f t="shared" si="114"/>
        <v>0</v>
      </c>
      <c r="AS132" s="74">
        <f t="shared" si="94"/>
        <v>0</v>
      </c>
      <c r="AT132" s="82">
        <f t="shared" si="115"/>
        <v>0</v>
      </c>
      <c r="AU132" s="83">
        <f t="shared" si="116"/>
        <v>0</v>
      </c>
      <c r="AV132" s="74">
        <f t="shared" si="117"/>
        <v>0</v>
      </c>
      <c r="AW132" s="82">
        <f t="shared" si="118"/>
        <v>0</v>
      </c>
      <c r="AX132" s="83">
        <f t="shared" si="119"/>
        <v>0</v>
      </c>
      <c r="AY132" s="63"/>
      <c r="AZ132" s="84"/>
      <c r="BA132" s="85"/>
      <c r="BB132" s="95"/>
      <c r="BC132" s="86"/>
      <c r="BD132" s="86"/>
      <c r="BE132" s="96"/>
      <c r="BF132" s="69"/>
      <c r="BG132" s="114"/>
      <c r="BH132" s="63">
        <v>1</v>
      </c>
      <c r="BI132" s="68">
        <v>0</v>
      </c>
      <c r="BJ132" s="71"/>
      <c r="BK132" s="87"/>
      <c r="BL132" s="64" t="str">
        <f t="shared" ca="1" si="120"/>
        <v/>
      </c>
      <c r="BM132" s="65"/>
      <c r="BN132" s="66"/>
      <c r="BO132" s="67" t="str">
        <f t="shared" ca="1" si="121"/>
        <v/>
      </c>
      <c r="BP132" s="65"/>
      <c r="BQ132" s="66"/>
      <c r="BR132" s="67" t="str">
        <f t="shared" ca="1" si="122"/>
        <v/>
      </c>
      <c r="BS132" s="65"/>
      <c r="BT132" s="66"/>
      <c r="BU132" s="67" t="str">
        <f t="shared" ca="1" si="123"/>
        <v/>
      </c>
      <c r="BV132" s="65"/>
      <c r="BW132" s="66"/>
      <c r="BX132" s="67" t="str">
        <f t="shared" ca="1" si="124"/>
        <v/>
      </c>
      <c r="BY132" s="65"/>
      <c r="BZ132" s="66"/>
      <c r="CA132" s="67" t="str">
        <f t="shared" ca="1" si="125"/>
        <v/>
      </c>
      <c r="CB132" s="65"/>
      <c r="CC132" s="66"/>
      <c r="CD132" s="67" t="str">
        <f t="shared" ca="1" si="126"/>
        <v/>
      </c>
      <c r="CE132" s="65"/>
      <c r="CF132" s="66"/>
      <c r="CG132" s="67" t="str">
        <f t="shared" ca="1" si="127"/>
        <v/>
      </c>
      <c r="CH132" s="65"/>
      <c r="CI132" s="66"/>
      <c r="CJ132" s="67" t="str">
        <f t="shared" ca="1" si="128"/>
        <v/>
      </c>
      <c r="CK132" s="57"/>
      <c r="CL132" s="59"/>
      <c r="CM132" s="59"/>
      <c r="CN132" s="59"/>
      <c r="CO132" s="59"/>
      <c r="CP132" s="59"/>
      <c r="CQ132" s="59"/>
      <c r="CR132" s="57"/>
      <c r="CS132" s="58"/>
      <c r="CT132" s="90" t="str">
        <f t="shared" si="129"/>
        <v/>
      </c>
      <c r="CU132" s="59"/>
      <c r="CV132" s="60"/>
      <c r="CW132" s="59"/>
      <c r="CX132" s="59"/>
      <c r="CY132" s="59" t="str">
        <f t="shared" si="130"/>
        <v/>
      </c>
      <c r="CZ132" s="59"/>
      <c r="DA132" s="59"/>
      <c r="DB132" s="61"/>
      <c r="DC132" s="59"/>
      <c r="DD132" s="59"/>
      <c r="DE132" s="61"/>
      <c r="DF132" s="61"/>
      <c r="DG132" s="59"/>
      <c r="DH132" s="61"/>
      <c r="DI132" s="61"/>
      <c r="DJ132" s="59"/>
      <c r="DK132" s="59"/>
      <c r="DL132" s="62"/>
      <c r="DM132" s="56">
        <f t="shared" si="131"/>
        <v>0</v>
      </c>
      <c r="DN132" s="88" t="str">
        <f t="shared" si="132"/>
        <v/>
      </c>
      <c r="DO132" s="119" t="str">
        <f t="shared" si="133"/>
        <v/>
      </c>
      <c r="DP132" s="119" t="str">
        <f t="shared" si="134"/>
        <v/>
      </c>
      <c r="DQ132" s="122" t="str">
        <f t="shared" si="135"/>
        <v/>
      </c>
      <c r="DR132" s="122" t="str">
        <f t="shared" si="95"/>
        <v/>
      </c>
    </row>
    <row r="133" spans="1:122" x14ac:dyDescent="0.25">
      <c r="A133" s="184" t="str">
        <f t="shared" si="91"/>
        <v xml:space="preserve">  -  - </v>
      </c>
      <c r="B133" s="98"/>
      <c r="C133" s="97"/>
      <c r="D133" s="93"/>
      <c r="E133" s="71"/>
      <c r="F133" s="73"/>
      <c r="G133" s="103"/>
      <c r="H133" s="71"/>
      <c r="I133" s="105" t="str">
        <f t="shared" si="96"/>
        <v/>
      </c>
      <c r="J133" s="104"/>
      <c r="K133" s="63"/>
      <c r="L133" s="72"/>
      <c r="M133" s="74"/>
      <c r="N133" s="75"/>
      <c r="O133" s="75"/>
      <c r="P133" s="121"/>
      <c r="Q133" s="76" t="str">
        <f t="shared" si="97"/>
        <v/>
      </c>
      <c r="R133" s="77">
        <f t="shared" si="98"/>
        <v>0</v>
      </c>
      <c r="S133" s="63"/>
      <c r="T133" s="78">
        <f t="shared" si="92"/>
        <v>0</v>
      </c>
      <c r="U133" s="79">
        <f>IF(M133=0,0,IF(G133="Annulation","",IF(assurance="ALPTIS",M133*12*T133/100*#REF!,IF(assurance="APRIL",M133*12*T133/100*#REF!,IF(assurance="ASAF",M133*12*T133/100*#REF!,IF(assurance="NEOLIANE",(#REF!+M133*12*#REF!)*T133/100,IF(assurance="NEOLIANE Prev",(#REF!+M133*12*#REF!)*T133/100,IF(assurance="SWISSLIFE",M133*12*T133/100*#REF!,IF(assurance="AVIVA",M133*12*T133/100*#REF!,IF(assurance="CIPRES",M133*12*T133/100*#REF!,IF(assurance="CEGEMA",M133*12*T133/100*#REF!,IF(assurance=0,0))))))))))))</f>
        <v>0</v>
      </c>
      <c r="V133" s="91" t="str">
        <f t="shared" si="99"/>
        <v/>
      </c>
      <c r="W133" s="91" t="str">
        <f t="shared" si="100"/>
        <v/>
      </c>
      <c r="X133" s="92">
        <f t="shared" si="101"/>
        <v>0</v>
      </c>
      <c r="Y133" s="108">
        <f t="shared" si="102"/>
        <v>0</v>
      </c>
      <c r="Z133" s="106"/>
      <c r="AA133" s="105" t="str">
        <f t="shared" si="103"/>
        <v/>
      </c>
      <c r="AB133" s="63" t="s">
        <v>12</v>
      </c>
      <c r="AC133" s="72"/>
      <c r="AD133" s="101"/>
      <c r="AE133" s="80" t="str">
        <f t="shared" si="90"/>
        <v/>
      </c>
      <c r="AF133" s="72"/>
      <c r="AG133" s="70" t="str">
        <f t="shared" si="104"/>
        <v/>
      </c>
      <c r="AH133" s="81" t="str">
        <f t="shared" ca="1" si="105"/>
        <v/>
      </c>
      <c r="AI133" s="111" t="str">
        <f t="shared" ca="1" si="106"/>
        <v/>
      </c>
      <c r="AJ133" s="89" t="str">
        <f t="shared" si="107"/>
        <v/>
      </c>
      <c r="AK133" s="89" t="str">
        <f t="shared" si="108"/>
        <v/>
      </c>
      <c r="AL133" s="81" t="str">
        <f t="shared" si="109"/>
        <v/>
      </c>
      <c r="AM133" s="74">
        <f t="shared" si="110"/>
        <v>0</v>
      </c>
      <c r="AN133" s="74">
        <f t="shared" si="111"/>
        <v>0</v>
      </c>
      <c r="AO133" s="82">
        <f t="shared" si="112"/>
        <v>0</v>
      </c>
      <c r="AP133" s="74">
        <f t="shared" si="93"/>
        <v>0</v>
      </c>
      <c r="AQ133" s="82">
        <f t="shared" si="113"/>
        <v>0</v>
      </c>
      <c r="AR133" s="83">
        <f t="shared" si="114"/>
        <v>0</v>
      </c>
      <c r="AS133" s="74">
        <f t="shared" si="94"/>
        <v>0</v>
      </c>
      <c r="AT133" s="82">
        <f t="shared" si="115"/>
        <v>0</v>
      </c>
      <c r="AU133" s="83">
        <f t="shared" si="116"/>
        <v>0</v>
      </c>
      <c r="AV133" s="74">
        <f t="shared" si="117"/>
        <v>0</v>
      </c>
      <c r="AW133" s="82">
        <f t="shared" si="118"/>
        <v>0</v>
      </c>
      <c r="AX133" s="83">
        <f t="shared" si="119"/>
        <v>0</v>
      </c>
      <c r="AY133" s="63"/>
      <c r="AZ133" s="84"/>
      <c r="BA133" s="85"/>
      <c r="BB133" s="95"/>
      <c r="BC133" s="86"/>
      <c r="BD133" s="86"/>
      <c r="BE133" s="96"/>
      <c r="BF133" s="69"/>
      <c r="BG133" s="114"/>
      <c r="BH133" s="63">
        <v>1</v>
      </c>
      <c r="BI133" s="68">
        <v>0</v>
      </c>
      <c r="BJ133" s="71"/>
      <c r="BK133" s="87"/>
      <c r="BL133" s="64" t="str">
        <f t="shared" ca="1" si="120"/>
        <v/>
      </c>
      <c r="BM133" s="65"/>
      <c r="BN133" s="66"/>
      <c r="BO133" s="67" t="str">
        <f t="shared" ca="1" si="121"/>
        <v/>
      </c>
      <c r="BP133" s="65"/>
      <c r="BQ133" s="66"/>
      <c r="BR133" s="67" t="str">
        <f t="shared" ca="1" si="122"/>
        <v/>
      </c>
      <c r="BS133" s="65"/>
      <c r="BT133" s="66"/>
      <c r="BU133" s="67" t="str">
        <f t="shared" ca="1" si="123"/>
        <v/>
      </c>
      <c r="BV133" s="65"/>
      <c r="BW133" s="66"/>
      <c r="BX133" s="67" t="str">
        <f t="shared" ca="1" si="124"/>
        <v/>
      </c>
      <c r="BY133" s="65"/>
      <c r="BZ133" s="66"/>
      <c r="CA133" s="67" t="str">
        <f t="shared" ca="1" si="125"/>
        <v/>
      </c>
      <c r="CB133" s="65"/>
      <c r="CC133" s="66"/>
      <c r="CD133" s="67" t="str">
        <f t="shared" ca="1" si="126"/>
        <v/>
      </c>
      <c r="CE133" s="65"/>
      <c r="CF133" s="66"/>
      <c r="CG133" s="67" t="str">
        <f t="shared" ca="1" si="127"/>
        <v/>
      </c>
      <c r="CH133" s="65"/>
      <c r="CI133" s="66"/>
      <c r="CJ133" s="67" t="str">
        <f t="shared" ca="1" si="128"/>
        <v/>
      </c>
      <c r="CK133" s="57"/>
      <c r="CL133" s="59"/>
      <c r="CM133" s="59"/>
      <c r="CN133" s="59"/>
      <c r="CO133" s="59"/>
      <c r="CP133" s="59"/>
      <c r="CQ133" s="59"/>
      <c r="CR133" s="57"/>
      <c r="CS133" s="58"/>
      <c r="CT133" s="90" t="str">
        <f t="shared" si="129"/>
        <v/>
      </c>
      <c r="CU133" s="59"/>
      <c r="CV133" s="60"/>
      <c r="CW133" s="59"/>
      <c r="CX133" s="59"/>
      <c r="CY133" s="59" t="str">
        <f t="shared" si="130"/>
        <v/>
      </c>
      <c r="CZ133" s="59"/>
      <c r="DA133" s="59"/>
      <c r="DB133" s="61"/>
      <c r="DC133" s="59"/>
      <c r="DD133" s="59"/>
      <c r="DE133" s="61"/>
      <c r="DF133" s="61"/>
      <c r="DG133" s="59"/>
      <c r="DH133" s="61"/>
      <c r="DI133" s="61"/>
      <c r="DJ133" s="59"/>
      <c r="DK133" s="59"/>
      <c r="DL133" s="62"/>
      <c r="DM133" s="56">
        <f t="shared" si="131"/>
        <v>0</v>
      </c>
      <c r="DN133" s="88" t="str">
        <f t="shared" si="132"/>
        <v/>
      </c>
      <c r="DO133" s="119" t="str">
        <f t="shared" si="133"/>
        <v/>
      </c>
      <c r="DP133" s="119" t="str">
        <f t="shared" si="134"/>
        <v/>
      </c>
      <c r="DQ133" s="122" t="str">
        <f t="shared" si="135"/>
        <v/>
      </c>
      <c r="DR133" s="122" t="str">
        <f t="shared" si="95"/>
        <v/>
      </c>
    </row>
    <row r="134" spans="1:122" x14ac:dyDescent="0.25">
      <c r="A134" s="184" t="str">
        <f t="shared" si="91"/>
        <v xml:space="preserve">  -  - </v>
      </c>
      <c r="B134" s="98"/>
      <c r="C134" s="97"/>
      <c r="D134" s="93"/>
      <c r="E134" s="71"/>
      <c r="F134" s="73"/>
      <c r="G134" s="103"/>
      <c r="H134" s="71"/>
      <c r="I134" s="105" t="str">
        <f t="shared" si="96"/>
        <v/>
      </c>
      <c r="J134" s="104"/>
      <c r="K134" s="63"/>
      <c r="L134" s="72"/>
      <c r="M134" s="74"/>
      <c r="N134" s="75"/>
      <c r="O134" s="75"/>
      <c r="P134" s="121"/>
      <c r="Q134" s="76" t="str">
        <f t="shared" si="97"/>
        <v/>
      </c>
      <c r="R134" s="77">
        <f t="shared" si="98"/>
        <v>0</v>
      </c>
      <c r="S134" s="63"/>
      <c r="T134" s="78">
        <f t="shared" si="92"/>
        <v>0</v>
      </c>
      <c r="U134" s="79">
        <f>IF(M134=0,0,IF(G134="Annulation","",IF(assurance="ALPTIS",M134*12*T134/100*#REF!,IF(assurance="APRIL",M134*12*T134/100*#REF!,IF(assurance="ASAF",M134*12*T134/100*#REF!,IF(assurance="NEOLIANE",(#REF!+M134*12*#REF!)*T134/100,IF(assurance="NEOLIANE Prev",(#REF!+M134*12*#REF!)*T134/100,IF(assurance="SWISSLIFE",M134*12*T134/100*#REF!,IF(assurance="AVIVA",M134*12*T134/100*#REF!,IF(assurance="CIPRES",M134*12*T134/100*#REF!,IF(assurance="CEGEMA",M134*12*T134/100*#REF!,IF(assurance=0,0))))))))))))</f>
        <v>0</v>
      </c>
      <c r="V134" s="91" t="str">
        <f t="shared" si="99"/>
        <v/>
      </c>
      <c r="W134" s="91" t="str">
        <f t="shared" si="100"/>
        <v/>
      </c>
      <c r="X134" s="92">
        <f t="shared" si="101"/>
        <v>0</v>
      </c>
      <c r="Y134" s="108">
        <f t="shared" si="102"/>
        <v>0</v>
      </c>
      <c r="Z134" s="106"/>
      <c r="AA134" s="105" t="str">
        <f t="shared" si="103"/>
        <v/>
      </c>
      <c r="AB134" s="63" t="s">
        <v>12</v>
      </c>
      <c r="AC134" s="72"/>
      <c r="AD134" s="101"/>
      <c r="AE134" s="80" t="str">
        <f t="shared" si="90"/>
        <v/>
      </c>
      <c r="AF134" s="72"/>
      <c r="AG134" s="70" t="str">
        <f t="shared" si="104"/>
        <v/>
      </c>
      <c r="AH134" s="81" t="str">
        <f t="shared" ca="1" si="105"/>
        <v/>
      </c>
      <c r="AI134" s="111" t="str">
        <f t="shared" ca="1" si="106"/>
        <v/>
      </c>
      <c r="AJ134" s="89" t="str">
        <f t="shared" si="107"/>
        <v/>
      </c>
      <c r="AK134" s="89" t="str">
        <f t="shared" si="108"/>
        <v/>
      </c>
      <c r="AL134" s="81" t="str">
        <f t="shared" si="109"/>
        <v/>
      </c>
      <c r="AM134" s="74">
        <f t="shared" si="110"/>
        <v>0</v>
      </c>
      <c r="AN134" s="74">
        <f t="shared" si="111"/>
        <v>0</v>
      </c>
      <c r="AO134" s="82">
        <f t="shared" si="112"/>
        <v>0</v>
      </c>
      <c r="AP134" s="74">
        <f t="shared" si="93"/>
        <v>0</v>
      </c>
      <c r="AQ134" s="82">
        <f t="shared" si="113"/>
        <v>0</v>
      </c>
      <c r="AR134" s="83">
        <f t="shared" si="114"/>
        <v>0</v>
      </c>
      <c r="AS134" s="74">
        <f t="shared" si="94"/>
        <v>0</v>
      </c>
      <c r="AT134" s="82">
        <f t="shared" si="115"/>
        <v>0</v>
      </c>
      <c r="AU134" s="83">
        <f t="shared" si="116"/>
        <v>0</v>
      </c>
      <c r="AV134" s="74">
        <f t="shared" si="117"/>
        <v>0</v>
      </c>
      <c r="AW134" s="82">
        <f t="shared" si="118"/>
        <v>0</v>
      </c>
      <c r="AX134" s="83">
        <f t="shared" si="119"/>
        <v>0</v>
      </c>
      <c r="AY134" s="63"/>
      <c r="AZ134" s="84"/>
      <c r="BA134" s="85"/>
      <c r="BB134" s="95"/>
      <c r="BC134" s="86"/>
      <c r="BD134" s="86"/>
      <c r="BE134" s="96"/>
      <c r="BF134" s="69"/>
      <c r="BG134" s="114"/>
      <c r="BH134" s="63">
        <v>1</v>
      </c>
      <c r="BI134" s="68">
        <v>0</v>
      </c>
      <c r="BJ134" s="71"/>
      <c r="BK134" s="87"/>
      <c r="BL134" s="64" t="str">
        <f t="shared" ca="1" si="120"/>
        <v/>
      </c>
      <c r="BM134" s="65"/>
      <c r="BN134" s="66"/>
      <c r="BO134" s="67" t="str">
        <f t="shared" ca="1" si="121"/>
        <v/>
      </c>
      <c r="BP134" s="65"/>
      <c r="BQ134" s="66"/>
      <c r="BR134" s="67" t="str">
        <f t="shared" ca="1" si="122"/>
        <v/>
      </c>
      <c r="BS134" s="65"/>
      <c r="BT134" s="66"/>
      <c r="BU134" s="67" t="str">
        <f t="shared" ca="1" si="123"/>
        <v/>
      </c>
      <c r="BV134" s="65"/>
      <c r="BW134" s="66"/>
      <c r="BX134" s="67" t="str">
        <f t="shared" ca="1" si="124"/>
        <v/>
      </c>
      <c r="BY134" s="65"/>
      <c r="BZ134" s="66"/>
      <c r="CA134" s="67" t="str">
        <f t="shared" ca="1" si="125"/>
        <v/>
      </c>
      <c r="CB134" s="65"/>
      <c r="CC134" s="66"/>
      <c r="CD134" s="67" t="str">
        <f t="shared" ca="1" si="126"/>
        <v/>
      </c>
      <c r="CE134" s="65"/>
      <c r="CF134" s="66"/>
      <c r="CG134" s="67" t="str">
        <f t="shared" ca="1" si="127"/>
        <v/>
      </c>
      <c r="CH134" s="65"/>
      <c r="CI134" s="66"/>
      <c r="CJ134" s="67" t="str">
        <f t="shared" ca="1" si="128"/>
        <v/>
      </c>
      <c r="CK134" s="57"/>
      <c r="CL134" s="59"/>
      <c r="CM134" s="59"/>
      <c r="CN134" s="59"/>
      <c r="CO134" s="59"/>
      <c r="CP134" s="59"/>
      <c r="CQ134" s="59"/>
      <c r="CR134" s="57"/>
      <c r="CS134" s="58"/>
      <c r="CT134" s="90" t="str">
        <f t="shared" si="129"/>
        <v/>
      </c>
      <c r="CU134" s="59"/>
      <c r="CV134" s="60"/>
      <c r="CW134" s="59"/>
      <c r="CX134" s="59"/>
      <c r="CY134" s="59" t="str">
        <f t="shared" si="130"/>
        <v/>
      </c>
      <c r="CZ134" s="59"/>
      <c r="DA134" s="59"/>
      <c r="DB134" s="61"/>
      <c r="DC134" s="59"/>
      <c r="DD134" s="59"/>
      <c r="DE134" s="61"/>
      <c r="DF134" s="61"/>
      <c r="DG134" s="59"/>
      <c r="DH134" s="61"/>
      <c r="DI134" s="61"/>
      <c r="DJ134" s="59"/>
      <c r="DK134" s="59"/>
      <c r="DL134" s="62"/>
      <c r="DM134" s="56">
        <f t="shared" si="131"/>
        <v>0</v>
      </c>
      <c r="DN134" s="88" t="str">
        <f t="shared" si="132"/>
        <v/>
      </c>
      <c r="DO134" s="119" t="str">
        <f t="shared" si="133"/>
        <v/>
      </c>
      <c r="DP134" s="119" t="str">
        <f t="shared" si="134"/>
        <v/>
      </c>
      <c r="DQ134" s="122" t="str">
        <f t="shared" si="135"/>
        <v/>
      </c>
      <c r="DR134" s="122" t="str">
        <f t="shared" si="95"/>
        <v/>
      </c>
    </row>
    <row r="135" spans="1:122" x14ac:dyDescent="0.25">
      <c r="A135" s="184" t="str">
        <f t="shared" si="91"/>
        <v xml:space="preserve">  -  - </v>
      </c>
      <c r="B135" s="98"/>
      <c r="C135" s="97"/>
      <c r="D135" s="93"/>
      <c r="E135" s="71"/>
      <c r="F135" s="73"/>
      <c r="G135" s="103"/>
      <c r="H135" s="71"/>
      <c r="I135" s="105" t="str">
        <f t="shared" si="96"/>
        <v/>
      </c>
      <c r="J135" s="104"/>
      <c r="K135" s="63"/>
      <c r="L135" s="72"/>
      <c r="M135" s="74"/>
      <c r="N135" s="75"/>
      <c r="O135" s="75"/>
      <c r="P135" s="121"/>
      <c r="Q135" s="76" t="str">
        <f t="shared" si="97"/>
        <v/>
      </c>
      <c r="R135" s="77">
        <f t="shared" si="98"/>
        <v>0</v>
      </c>
      <c r="S135" s="63"/>
      <c r="T135" s="78">
        <f t="shared" si="92"/>
        <v>0</v>
      </c>
      <c r="U135" s="79">
        <f>IF(M135=0,0,IF(G135="Annulation","",IF(assurance="ALPTIS",M135*12*T135/100*#REF!,IF(assurance="APRIL",M135*12*T135/100*#REF!,IF(assurance="ASAF",M135*12*T135/100*#REF!,IF(assurance="NEOLIANE",(#REF!+M135*12*#REF!)*T135/100,IF(assurance="NEOLIANE Prev",(#REF!+M135*12*#REF!)*T135/100,IF(assurance="SWISSLIFE",M135*12*T135/100*#REF!,IF(assurance="AVIVA",M135*12*T135/100*#REF!,IF(assurance="CIPRES",M135*12*T135/100*#REF!,IF(assurance="CEGEMA",M135*12*T135/100*#REF!,IF(assurance=0,0))))))))))))</f>
        <v>0</v>
      </c>
      <c r="V135" s="91" t="str">
        <f t="shared" si="99"/>
        <v/>
      </c>
      <c r="W135" s="91" t="str">
        <f t="shared" si="100"/>
        <v/>
      </c>
      <c r="X135" s="92">
        <f t="shared" si="101"/>
        <v>0</v>
      </c>
      <c r="Y135" s="108">
        <f t="shared" si="102"/>
        <v>0</v>
      </c>
      <c r="Z135" s="106"/>
      <c r="AA135" s="105" t="str">
        <f t="shared" si="103"/>
        <v/>
      </c>
      <c r="AB135" s="63" t="s">
        <v>12</v>
      </c>
      <c r="AC135" s="72"/>
      <c r="AD135" s="101"/>
      <c r="AE135" s="80" t="str">
        <f t="shared" si="90"/>
        <v/>
      </c>
      <c r="AF135" s="72"/>
      <c r="AG135" s="70" t="str">
        <f t="shared" si="104"/>
        <v/>
      </c>
      <c r="AH135" s="81" t="str">
        <f t="shared" ca="1" si="105"/>
        <v/>
      </c>
      <c r="AI135" s="111" t="str">
        <f t="shared" ca="1" si="106"/>
        <v/>
      </c>
      <c r="AJ135" s="89" t="str">
        <f t="shared" si="107"/>
        <v/>
      </c>
      <c r="AK135" s="89" t="str">
        <f t="shared" si="108"/>
        <v/>
      </c>
      <c r="AL135" s="81" t="str">
        <f t="shared" si="109"/>
        <v/>
      </c>
      <c r="AM135" s="74">
        <f t="shared" si="110"/>
        <v>0</v>
      </c>
      <c r="AN135" s="74">
        <f t="shared" si="111"/>
        <v>0</v>
      </c>
      <c r="AO135" s="82">
        <f t="shared" si="112"/>
        <v>0</v>
      </c>
      <c r="AP135" s="74">
        <f t="shared" si="93"/>
        <v>0</v>
      </c>
      <c r="AQ135" s="82">
        <f t="shared" si="113"/>
        <v>0</v>
      </c>
      <c r="AR135" s="83">
        <f t="shared" si="114"/>
        <v>0</v>
      </c>
      <c r="AS135" s="74">
        <f t="shared" si="94"/>
        <v>0</v>
      </c>
      <c r="AT135" s="82">
        <f t="shared" si="115"/>
        <v>0</v>
      </c>
      <c r="AU135" s="83">
        <f t="shared" si="116"/>
        <v>0</v>
      </c>
      <c r="AV135" s="74">
        <f t="shared" si="117"/>
        <v>0</v>
      </c>
      <c r="AW135" s="82">
        <f t="shared" si="118"/>
        <v>0</v>
      </c>
      <c r="AX135" s="83">
        <f t="shared" si="119"/>
        <v>0</v>
      </c>
      <c r="AY135" s="63"/>
      <c r="AZ135" s="84"/>
      <c r="BA135" s="85"/>
      <c r="BB135" s="95"/>
      <c r="BC135" s="86"/>
      <c r="BD135" s="86"/>
      <c r="BE135" s="96"/>
      <c r="BF135" s="69"/>
      <c r="BG135" s="114"/>
      <c r="BH135" s="63">
        <v>1</v>
      </c>
      <c r="BI135" s="68">
        <v>0</v>
      </c>
      <c r="BJ135" s="71"/>
      <c r="BK135" s="87"/>
      <c r="BL135" s="64" t="str">
        <f t="shared" ca="1" si="120"/>
        <v/>
      </c>
      <c r="BM135" s="65"/>
      <c r="BN135" s="66"/>
      <c r="BO135" s="67" t="str">
        <f t="shared" ca="1" si="121"/>
        <v/>
      </c>
      <c r="BP135" s="65"/>
      <c r="BQ135" s="66"/>
      <c r="BR135" s="67" t="str">
        <f t="shared" ca="1" si="122"/>
        <v/>
      </c>
      <c r="BS135" s="65"/>
      <c r="BT135" s="66"/>
      <c r="BU135" s="67" t="str">
        <f t="shared" ca="1" si="123"/>
        <v/>
      </c>
      <c r="BV135" s="65"/>
      <c r="BW135" s="66"/>
      <c r="BX135" s="67" t="str">
        <f t="shared" ca="1" si="124"/>
        <v/>
      </c>
      <c r="BY135" s="65"/>
      <c r="BZ135" s="66"/>
      <c r="CA135" s="67" t="str">
        <f t="shared" ca="1" si="125"/>
        <v/>
      </c>
      <c r="CB135" s="65"/>
      <c r="CC135" s="66"/>
      <c r="CD135" s="67" t="str">
        <f t="shared" ca="1" si="126"/>
        <v/>
      </c>
      <c r="CE135" s="65"/>
      <c r="CF135" s="66"/>
      <c r="CG135" s="67" t="str">
        <f t="shared" ca="1" si="127"/>
        <v/>
      </c>
      <c r="CH135" s="65"/>
      <c r="CI135" s="66"/>
      <c r="CJ135" s="67" t="str">
        <f t="shared" ca="1" si="128"/>
        <v/>
      </c>
      <c r="CK135" s="57"/>
      <c r="CL135" s="59"/>
      <c r="CM135" s="59"/>
      <c r="CN135" s="59"/>
      <c r="CO135" s="59"/>
      <c r="CP135" s="59"/>
      <c r="CQ135" s="59"/>
      <c r="CR135" s="57"/>
      <c r="CS135" s="58"/>
      <c r="CT135" s="90" t="str">
        <f t="shared" si="129"/>
        <v/>
      </c>
      <c r="CU135" s="59"/>
      <c r="CV135" s="60"/>
      <c r="CW135" s="59"/>
      <c r="CX135" s="59"/>
      <c r="CY135" s="59" t="str">
        <f t="shared" si="130"/>
        <v/>
      </c>
      <c r="CZ135" s="59"/>
      <c r="DA135" s="59"/>
      <c r="DB135" s="61"/>
      <c r="DC135" s="59"/>
      <c r="DD135" s="59"/>
      <c r="DE135" s="61"/>
      <c r="DF135" s="61"/>
      <c r="DG135" s="59"/>
      <c r="DH135" s="61"/>
      <c r="DI135" s="61"/>
      <c r="DJ135" s="59"/>
      <c r="DK135" s="59"/>
      <c r="DL135" s="62"/>
      <c r="DM135" s="56">
        <f t="shared" si="131"/>
        <v>0</v>
      </c>
      <c r="DN135" s="88" t="str">
        <f t="shared" si="132"/>
        <v/>
      </c>
      <c r="DO135" s="119" t="str">
        <f t="shared" si="133"/>
        <v/>
      </c>
      <c r="DP135" s="119" t="str">
        <f t="shared" si="134"/>
        <v/>
      </c>
      <c r="DQ135" s="122" t="str">
        <f t="shared" si="135"/>
        <v/>
      </c>
      <c r="DR135" s="122" t="str">
        <f t="shared" si="95"/>
        <v/>
      </c>
    </row>
    <row r="136" spans="1:122" x14ac:dyDescent="0.25">
      <c r="A136" s="184" t="str">
        <f t="shared" si="91"/>
        <v xml:space="preserve">  -  - </v>
      </c>
      <c r="B136" s="98"/>
      <c r="C136" s="97"/>
      <c r="D136" s="93"/>
      <c r="E136" s="71"/>
      <c r="F136" s="73"/>
      <c r="G136" s="103"/>
      <c r="H136" s="71"/>
      <c r="I136" s="105" t="str">
        <f t="shared" si="96"/>
        <v/>
      </c>
      <c r="J136" s="104"/>
      <c r="K136" s="63"/>
      <c r="L136" s="72"/>
      <c r="M136" s="74"/>
      <c r="N136" s="75"/>
      <c r="O136" s="75"/>
      <c r="P136" s="121"/>
      <c r="Q136" s="76" t="str">
        <f t="shared" si="97"/>
        <v/>
      </c>
      <c r="R136" s="77">
        <f t="shared" si="98"/>
        <v>0</v>
      </c>
      <c r="S136" s="63"/>
      <c r="T136" s="78">
        <f t="shared" si="92"/>
        <v>0</v>
      </c>
      <c r="U136" s="79">
        <f>IF(M136=0,0,IF(G136="Annulation","",IF(assurance="ALPTIS",M136*12*T136/100*#REF!,IF(assurance="APRIL",M136*12*T136/100*#REF!,IF(assurance="ASAF",M136*12*T136/100*#REF!,IF(assurance="NEOLIANE",(#REF!+M136*12*#REF!)*T136/100,IF(assurance="NEOLIANE Prev",(#REF!+M136*12*#REF!)*T136/100,IF(assurance="SWISSLIFE",M136*12*T136/100*#REF!,IF(assurance="AVIVA",M136*12*T136/100*#REF!,IF(assurance="CIPRES",M136*12*T136/100*#REF!,IF(assurance="CEGEMA",M136*12*T136/100*#REF!,IF(assurance=0,0))))))))))))</f>
        <v>0</v>
      </c>
      <c r="V136" s="91" t="str">
        <f t="shared" si="99"/>
        <v/>
      </c>
      <c r="W136" s="91" t="str">
        <f t="shared" si="100"/>
        <v/>
      </c>
      <c r="X136" s="92">
        <f t="shared" si="101"/>
        <v>0</v>
      </c>
      <c r="Y136" s="108">
        <f t="shared" si="102"/>
        <v>0</v>
      </c>
      <c r="Z136" s="106"/>
      <c r="AA136" s="105" t="str">
        <f t="shared" si="103"/>
        <v/>
      </c>
      <c r="AB136" s="63" t="s">
        <v>12</v>
      </c>
      <c r="AC136" s="72"/>
      <c r="AD136" s="101"/>
      <c r="AE136" s="80" t="str">
        <f t="shared" si="90"/>
        <v/>
      </c>
      <c r="AF136" s="72"/>
      <c r="AG136" s="70" t="str">
        <f t="shared" si="104"/>
        <v/>
      </c>
      <c r="AH136" s="81" t="str">
        <f t="shared" ca="1" si="105"/>
        <v/>
      </c>
      <c r="AI136" s="111" t="str">
        <f t="shared" ca="1" si="106"/>
        <v/>
      </c>
      <c r="AJ136" s="89" t="str">
        <f t="shared" si="107"/>
        <v/>
      </c>
      <c r="AK136" s="89" t="str">
        <f t="shared" si="108"/>
        <v/>
      </c>
      <c r="AL136" s="81" t="str">
        <f t="shared" si="109"/>
        <v/>
      </c>
      <c r="AM136" s="74">
        <f t="shared" si="110"/>
        <v>0</v>
      </c>
      <c r="AN136" s="74">
        <f t="shared" si="111"/>
        <v>0</v>
      </c>
      <c r="AO136" s="82">
        <f t="shared" si="112"/>
        <v>0</v>
      </c>
      <c r="AP136" s="74">
        <f t="shared" si="93"/>
        <v>0</v>
      </c>
      <c r="AQ136" s="82">
        <f t="shared" si="113"/>
        <v>0</v>
      </c>
      <c r="AR136" s="83">
        <f t="shared" si="114"/>
        <v>0</v>
      </c>
      <c r="AS136" s="74">
        <f t="shared" si="94"/>
        <v>0</v>
      </c>
      <c r="AT136" s="82">
        <f t="shared" si="115"/>
        <v>0</v>
      </c>
      <c r="AU136" s="83">
        <f t="shared" si="116"/>
        <v>0</v>
      </c>
      <c r="AV136" s="74">
        <f t="shared" si="117"/>
        <v>0</v>
      </c>
      <c r="AW136" s="82">
        <f t="shared" si="118"/>
        <v>0</v>
      </c>
      <c r="AX136" s="83">
        <f t="shared" si="119"/>
        <v>0</v>
      </c>
      <c r="AY136" s="63"/>
      <c r="AZ136" s="84"/>
      <c r="BA136" s="85"/>
      <c r="BB136" s="95"/>
      <c r="BC136" s="86"/>
      <c r="BD136" s="86"/>
      <c r="BE136" s="96"/>
      <c r="BF136" s="69"/>
      <c r="BG136" s="114"/>
      <c r="BH136" s="63">
        <v>1</v>
      </c>
      <c r="BI136" s="68">
        <v>0</v>
      </c>
      <c r="BJ136" s="71"/>
      <c r="BK136" s="87"/>
      <c r="BL136" s="64" t="str">
        <f t="shared" ca="1" si="120"/>
        <v/>
      </c>
      <c r="BM136" s="65"/>
      <c r="BN136" s="66"/>
      <c r="BO136" s="67" t="str">
        <f t="shared" ca="1" si="121"/>
        <v/>
      </c>
      <c r="BP136" s="65"/>
      <c r="BQ136" s="66"/>
      <c r="BR136" s="67" t="str">
        <f t="shared" ca="1" si="122"/>
        <v/>
      </c>
      <c r="BS136" s="65"/>
      <c r="BT136" s="66"/>
      <c r="BU136" s="67" t="str">
        <f t="shared" ca="1" si="123"/>
        <v/>
      </c>
      <c r="BV136" s="65"/>
      <c r="BW136" s="66"/>
      <c r="BX136" s="67" t="str">
        <f t="shared" ca="1" si="124"/>
        <v/>
      </c>
      <c r="BY136" s="65"/>
      <c r="BZ136" s="66"/>
      <c r="CA136" s="67" t="str">
        <f t="shared" ca="1" si="125"/>
        <v/>
      </c>
      <c r="CB136" s="65"/>
      <c r="CC136" s="66"/>
      <c r="CD136" s="67" t="str">
        <f t="shared" ca="1" si="126"/>
        <v/>
      </c>
      <c r="CE136" s="65"/>
      <c r="CF136" s="66"/>
      <c r="CG136" s="67" t="str">
        <f t="shared" ca="1" si="127"/>
        <v/>
      </c>
      <c r="CH136" s="65"/>
      <c r="CI136" s="66"/>
      <c r="CJ136" s="67" t="str">
        <f t="shared" ca="1" si="128"/>
        <v/>
      </c>
      <c r="CK136" s="57"/>
      <c r="CL136" s="59"/>
      <c r="CM136" s="59"/>
      <c r="CN136" s="59"/>
      <c r="CO136" s="59"/>
      <c r="CP136" s="59"/>
      <c r="CQ136" s="59"/>
      <c r="CR136" s="57"/>
      <c r="CS136" s="58"/>
      <c r="CT136" s="90" t="str">
        <f t="shared" si="129"/>
        <v/>
      </c>
      <c r="CU136" s="59"/>
      <c r="CV136" s="60"/>
      <c r="CW136" s="59"/>
      <c r="CX136" s="59"/>
      <c r="CY136" s="59" t="str">
        <f t="shared" si="130"/>
        <v/>
      </c>
      <c r="CZ136" s="59"/>
      <c r="DA136" s="59"/>
      <c r="DB136" s="61"/>
      <c r="DC136" s="59"/>
      <c r="DD136" s="59"/>
      <c r="DE136" s="61"/>
      <c r="DF136" s="61"/>
      <c r="DG136" s="59"/>
      <c r="DH136" s="61"/>
      <c r="DI136" s="61"/>
      <c r="DJ136" s="59"/>
      <c r="DK136" s="59"/>
      <c r="DL136" s="62"/>
      <c r="DM136" s="56">
        <f t="shared" si="131"/>
        <v>0</v>
      </c>
      <c r="DN136" s="88" t="str">
        <f t="shared" si="132"/>
        <v/>
      </c>
      <c r="DO136" s="119" t="str">
        <f t="shared" si="133"/>
        <v/>
      </c>
      <c r="DP136" s="119" t="str">
        <f t="shared" si="134"/>
        <v/>
      </c>
      <c r="DQ136" s="122" t="str">
        <f t="shared" si="135"/>
        <v/>
      </c>
      <c r="DR136" s="122" t="str">
        <f t="shared" si="95"/>
        <v/>
      </c>
    </row>
    <row r="137" spans="1:122" x14ac:dyDescent="0.25">
      <c r="A137" s="184" t="str">
        <f t="shared" si="91"/>
        <v xml:space="preserve">  -  - </v>
      </c>
      <c r="B137" s="98"/>
      <c r="C137" s="97"/>
      <c r="D137" s="93"/>
      <c r="E137" s="71"/>
      <c r="F137" s="73"/>
      <c r="G137" s="103"/>
      <c r="H137" s="71"/>
      <c r="I137" s="105" t="str">
        <f t="shared" si="96"/>
        <v/>
      </c>
      <c r="J137" s="104"/>
      <c r="K137" s="63"/>
      <c r="L137" s="72"/>
      <c r="M137" s="74"/>
      <c r="N137" s="75"/>
      <c r="O137" s="75"/>
      <c r="P137" s="121"/>
      <c r="Q137" s="76" t="str">
        <f t="shared" si="97"/>
        <v/>
      </c>
      <c r="R137" s="77">
        <f t="shared" si="98"/>
        <v>0</v>
      </c>
      <c r="S137" s="63"/>
      <c r="T137" s="78">
        <f t="shared" si="92"/>
        <v>0</v>
      </c>
      <c r="U137" s="79">
        <f>IF(M137=0,0,IF(G137="Annulation","",IF(assurance="ALPTIS",M137*12*T137/100*#REF!,IF(assurance="APRIL",M137*12*T137/100*#REF!,IF(assurance="ASAF",M137*12*T137/100*#REF!,IF(assurance="NEOLIANE",(#REF!+M137*12*#REF!)*T137/100,IF(assurance="NEOLIANE Prev",(#REF!+M137*12*#REF!)*T137/100,IF(assurance="SWISSLIFE",M137*12*T137/100*#REF!,IF(assurance="AVIVA",M137*12*T137/100*#REF!,IF(assurance="CIPRES",M137*12*T137/100*#REF!,IF(assurance="CEGEMA",M137*12*T137/100*#REF!,IF(assurance=0,0))))))))))))</f>
        <v>0</v>
      </c>
      <c r="V137" s="91" t="str">
        <f t="shared" si="99"/>
        <v/>
      </c>
      <c r="W137" s="91" t="str">
        <f t="shared" si="100"/>
        <v/>
      </c>
      <c r="X137" s="92">
        <f t="shared" si="101"/>
        <v>0</v>
      </c>
      <c r="Y137" s="108">
        <f t="shared" si="102"/>
        <v>0</v>
      </c>
      <c r="Z137" s="106"/>
      <c r="AA137" s="105" t="str">
        <f t="shared" si="103"/>
        <v/>
      </c>
      <c r="AB137" s="63" t="s">
        <v>12</v>
      </c>
      <c r="AC137" s="72"/>
      <c r="AD137" s="101"/>
      <c r="AE137" s="80" t="str">
        <f t="shared" ref="AE137:AE200" si="136">IF(Z137=43466,43404,"")</f>
        <v/>
      </c>
      <c r="AF137" s="72"/>
      <c r="AG137" s="70" t="str">
        <f t="shared" si="104"/>
        <v/>
      </c>
      <c r="AH137" s="81" t="str">
        <f t="shared" ca="1" si="105"/>
        <v/>
      </c>
      <c r="AI137" s="111" t="str">
        <f t="shared" ca="1" si="106"/>
        <v/>
      </c>
      <c r="AJ137" s="89" t="str">
        <f t="shared" si="107"/>
        <v/>
      </c>
      <c r="AK137" s="89" t="str">
        <f t="shared" si="108"/>
        <v/>
      </c>
      <c r="AL137" s="81" t="str">
        <f t="shared" si="109"/>
        <v/>
      </c>
      <c r="AM137" s="74">
        <f t="shared" si="110"/>
        <v>0</v>
      </c>
      <c r="AN137" s="74">
        <f t="shared" si="111"/>
        <v>0</v>
      </c>
      <c r="AO137" s="82">
        <f t="shared" si="112"/>
        <v>0</v>
      </c>
      <c r="AP137" s="74">
        <f t="shared" si="93"/>
        <v>0</v>
      </c>
      <c r="AQ137" s="82">
        <f t="shared" si="113"/>
        <v>0</v>
      </c>
      <c r="AR137" s="83">
        <f t="shared" si="114"/>
        <v>0</v>
      </c>
      <c r="AS137" s="74">
        <f t="shared" si="94"/>
        <v>0</v>
      </c>
      <c r="AT137" s="82">
        <f t="shared" si="115"/>
        <v>0</v>
      </c>
      <c r="AU137" s="83">
        <f t="shared" si="116"/>
        <v>0</v>
      </c>
      <c r="AV137" s="74">
        <f t="shared" si="117"/>
        <v>0</v>
      </c>
      <c r="AW137" s="82">
        <f t="shared" si="118"/>
        <v>0</v>
      </c>
      <c r="AX137" s="83">
        <f t="shared" si="119"/>
        <v>0</v>
      </c>
      <c r="AY137" s="63"/>
      <c r="AZ137" s="84"/>
      <c r="BA137" s="85"/>
      <c r="BB137" s="95"/>
      <c r="BC137" s="86"/>
      <c r="BD137" s="86"/>
      <c r="BE137" s="96"/>
      <c r="BF137" s="69"/>
      <c r="BG137" s="114"/>
      <c r="BH137" s="63">
        <v>1</v>
      </c>
      <c r="BI137" s="68">
        <v>0</v>
      </c>
      <c r="BJ137" s="71"/>
      <c r="BK137" s="87"/>
      <c r="BL137" s="64" t="str">
        <f t="shared" ca="1" si="120"/>
        <v/>
      </c>
      <c r="BM137" s="65"/>
      <c r="BN137" s="66"/>
      <c r="BO137" s="67" t="str">
        <f t="shared" ca="1" si="121"/>
        <v/>
      </c>
      <c r="BP137" s="65"/>
      <c r="BQ137" s="66"/>
      <c r="BR137" s="67" t="str">
        <f t="shared" ca="1" si="122"/>
        <v/>
      </c>
      <c r="BS137" s="65"/>
      <c r="BT137" s="66"/>
      <c r="BU137" s="67" t="str">
        <f t="shared" ca="1" si="123"/>
        <v/>
      </c>
      <c r="BV137" s="65"/>
      <c r="BW137" s="66"/>
      <c r="BX137" s="67" t="str">
        <f t="shared" ca="1" si="124"/>
        <v/>
      </c>
      <c r="BY137" s="65"/>
      <c r="BZ137" s="66"/>
      <c r="CA137" s="67" t="str">
        <f t="shared" ca="1" si="125"/>
        <v/>
      </c>
      <c r="CB137" s="65"/>
      <c r="CC137" s="66"/>
      <c r="CD137" s="67" t="str">
        <f t="shared" ca="1" si="126"/>
        <v/>
      </c>
      <c r="CE137" s="65"/>
      <c r="CF137" s="66"/>
      <c r="CG137" s="67" t="str">
        <f t="shared" ca="1" si="127"/>
        <v/>
      </c>
      <c r="CH137" s="65"/>
      <c r="CI137" s="66"/>
      <c r="CJ137" s="67" t="str">
        <f t="shared" ca="1" si="128"/>
        <v/>
      </c>
      <c r="CK137" s="57"/>
      <c r="CL137" s="59"/>
      <c r="CM137" s="59"/>
      <c r="CN137" s="59"/>
      <c r="CO137" s="59"/>
      <c r="CP137" s="59"/>
      <c r="CQ137" s="59"/>
      <c r="CR137" s="57"/>
      <c r="CS137" s="58"/>
      <c r="CT137" s="90" t="str">
        <f t="shared" si="129"/>
        <v/>
      </c>
      <c r="CU137" s="59"/>
      <c r="CV137" s="60"/>
      <c r="CW137" s="59"/>
      <c r="CX137" s="59"/>
      <c r="CY137" s="59" t="str">
        <f t="shared" si="130"/>
        <v/>
      </c>
      <c r="CZ137" s="59"/>
      <c r="DA137" s="59"/>
      <c r="DB137" s="61"/>
      <c r="DC137" s="59"/>
      <c r="DD137" s="59"/>
      <c r="DE137" s="61"/>
      <c r="DF137" s="61"/>
      <c r="DG137" s="59"/>
      <c r="DH137" s="61"/>
      <c r="DI137" s="61"/>
      <c r="DJ137" s="59"/>
      <c r="DK137" s="59"/>
      <c r="DL137" s="62"/>
      <c r="DM137" s="56">
        <f t="shared" si="131"/>
        <v>0</v>
      </c>
      <c r="DN137" s="88" t="str">
        <f t="shared" si="132"/>
        <v/>
      </c>
      <c r="DO137" s="119" t="str">
        <f t="shared" si="133"/>
        <v/>
      </c>
      <c r="DP137" s="119" t="str">
        <f t="shared" si="134"/>
        <v/>
      </c>
      <c r="DQ137" s="122" t="str">
        <f t="shared" si="135"/>
        <v/>
      </c>
      <c r="DR137" s="122" t="str">
        <f t="shared" si="95"/>
        <v/>
      </c>
    </row>
    <row r="138" spans="1:122" x14ac:dyDescent="0.25">
      <c r="A138" s="184" t="str">
        <f t="shared" ref="A138:A201" si="137">CONCATENATE(C138," ",D138," - ",K138," - ",J138)</f>
        <v xml:space="preserve">  -  - </v>
      </c>
      <c r="B138" s="98"/>
      <c r="C138" s="97"/>
      <c r="D138" s="93"/>
      <c r="E138" s="71"/>
      <c r="F138" s="73"/>
      <c r="G138" s="103"/>
      <c r="H138" s="71"/>
      <c r="I138" s="105" t="str">
        <f t="shared" si="96"/>
        <v/>
      </c>
      <c r="J138" s="104"/>
      <c r="K138" s="63"/>
      <c r="L138" s="72"/>
      <c r="M138" s="74"/>
      <c r="N138" s="75"/>
      <c r="O138" s="75"/>
      <c r="P138" s="121"/>
      <c r="Q138" s="76" t="str">
        <f t="shared" si="97"/>
        <v/>
      </c>
      <c r="R138" s="77">
        <f t="shared" si="98"/>
        <v>0</v>
      </c>
      <c r="S138" s="63"/>
      <c r="T138" s="78">
        <f t="shared" ref="T138:T201" si="138">IF(G138="Annulation","",IF(assurance="ALPTIS",IF(L138="SO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138" s="79">
        <f>IF(M138=0,0,IF(G138="Annulation","",IF(assurance="ALPTIS",M138*12*T138/100*#REF!,IF(assurance="APRIL",M138*12*T138/100*#REF!,IF(assurance="ASAF",M138*12*T138/100*#REF!,IF(assurance="NEOLIANE",(#REF!+M138*12*#REF!)*T138/100,IF(assurance="NEOLIANE Prev",(#REF!+M138*12*#REF!)*T138/100,IF(assurance="SWISSLIFE",M138*12*T138/100*#REF!,IF(assurance="AVIVA",M138*12*T138/100*#REF!,IF(assurance="CIPRES",M138*12*T138/100*#REF!,IF(assurance="CEGEMA",M138*12*T138/100*#REF!,IF(assurance=0,0))))))))))))</f>
        <v>0</v>
      </c>
      <c r="V138" s="91" t="str">
        <f t="shared" si="99"/>
        <v/>
      </c>
      <c r="W138" s="91" t="str">
        <f t="shared" si="100"/>
        <v/>
      </c>
      <c r="X138" s="92">
        <f t="shared" si="101"/>
        <v>0</v>
      </c>
      <c r="Y138" s="108">
        <f t="shared" si="102"/>
        <v>0</v>
      </c>
      <c r="Z138" s="106"/>
      <c r="AA138" s="105" t="str">
        <f t="shared" si="103"/>
        <v/>
      </c>
      <c r="AB138" s="63" t="s">
        <v>12</v>
      </c>
      <c r="AC138" s="72"/>
      <c r="AD138" s="101"/>
      <c r="AE138" s="80" t="str">
        <f t="shared" si="136"/>
        <v/>
      </c>
      <c r="AF138" s="72"/>
      <c r="AG138" s="70" t="str">
        <f t="shared" si="104"/>
        <v/>
      </c>
      <c r="AH138" s="81" t="str">
        <f t="shared" ca="1" si="105"/>
        <v/>
      </c>
      <c r="AI138" s="111" t="str">
        <f t="shared" ca="1" si="106"/>
        <v/>
      </c>
      <c r="AJ138" s="89" t="str">
        <f t="shared" si="107"/>
        <v/>
      </c>
      <c r="AK138" s="89" t="str">
        <f t="shared" si="108"/>
        <v/>
      </c>
      <c r="AL138" s="81" t="str">
        <f t="shared" si="109"/>
        <v/>
      </c>
      <c r="AM138" s="74">
        <f t="shared" si="110"/>
        <v>0</v>
      </c>
      <c r="AN138" s="74">
        <f t="shared" si="111"/>
        <v>0</v>
      </c>
      <c r="AO138" s="82">
        <f t="shared" si="112"/>
        <v>0</v>
      </c>
      <c r="AP138" s="74">
        <f t="shared" ref="AP138:AP201" si="139">IF(G138="Annulation","",IF(Z138&gt;=43101,IF(Z138&lt;43466,M138,0),0))</f>
        <v>0</v>
      </c>
      <c r="AQ138" s="82">
        <f t="shared" si="113"/>
        <v>0</v>
      </c>
      <c r="AR138" s="83">
        <f t="shared" si="114"/>
        <v>0</v>
      </c>
      <c r="AS138" s="74">
        <f t="shared" ref="AS138:AS201" si="140">IF(G138="Annulation","",IF(Z138&gt;=43466,IF(Z138&lt;43831,M138,0),0))</f>
        <v>0</v>
      </c>
      <c r="AT138" s="82">
        <f t="shared" si="115"/>
        <v>0</v>
      </c>
      <c r="AU138" s="83">
        <f t="shared" si="116"/>
        <v>0</v>
      </c>
      <c r="AV138" s="74">
        <f t="shared" si="117"/>
        <v>0</v>
      </c>
      <c r="AW138" s="82">
        <f t="shared" si="118"/>
        <v>0</v>
      </c>
      <c r="AX138" s="83">
        <f t="shared" si="119"/>
        <v>0</v>
      </c>
      <c r="AY138" s="63"/>
      <c r="AZ138" s="84"/>
      <c r="BA138" s="85"/>
      <c r="BB138" s="95"/>
      <c r="BC138" s="86"/>
      <c r="BD138" s="86"/>
      <c r="BE138" s="96"/>
      <c r="BF138" s="69"/>
      <c r="BG138" s="114"/>
      <c r="BH138" s="63">
        <v>1</v>
      </c>
      <c r="BI138" s="68">
        <v>0</v>
      </c>
      <c r="BJ138" s="71"/>
      <c r="BK138" s="87"/>
      <c r="BL138" s="64" t="str">
        <f t="shared" ca="1" si="120"/>
        <v/>
      </c>
      <c r="BM138" s="65"/>
      <c r="BN138" s="66"/>
      <c r="BO138" s="67" t="str">
        <f t="shared" ca="1" si="121"/>
        <v/>
      </c>
      <c r="BP138" s="65"/>
      <c r="BQ138" s="66"/>
      <c r="BR138" s="67" t="str">
        <f t="shared" ca="1" si="122"/>
        <v/>
      </c>
      <c r="BS138" s="65"/>
      <c r="BT138" s="66"/>
      <c r="BU138" s="67" t="str">
        <f t="shared" ca="1" si="123"/>
        <v/>
      </c>
      <c r="BV138" s="65"/>
      <c r="BW138" s="66"/>
      <c r="BX138" s="67" t="str">
        <f t="shared" ca="1" si="124"/>
        <v/>
      </c>
      <c r="BY138" s="65"/>
      <c r="BZ138" s="66"/>
      <c r="CA138" s="67" t="str">
        <f t="shared" ca="1" si="125"/>
        <v/>
      </c>
      <c r="CB138" s="65"/>
      <c r="CC138" s="66"/>
      <c r="CD138" s="67" t="str">
        <f t="shared" ca="1" si="126"/>
        <v/>
      </c>
      <c r="CE138" s="65"/>
      <c r="CF138" s="66"/>
      <c r="CG138" s="67" t="str">
        <f t="shared" ca="1" si="127"/>
        <v/>
      </c>
      <c r="CH138" s="65"/>
      <c r="CI138" s="66"/>
      <c r="CJ138" s="67" t="str">
        <f t="shared" ca="1" si="128"/>
        <v/>
      </c>
      <c r="CK138" s="57"/>
      <c r="CL138" s="59"/>
      <c r="CM138" s="59"/>
      <c r="CN138" s="59"/>
      <c r="CO138" s="59"/>
      <c r="CP138" s="59"/>
      <c r="CQ138" s="59"/>
      <c r="CR138" s="57"/>
      <c r="CS138" s="58"/>
      <c r="CT138" s="90" t="str">
        <f t="shared" si="129"/>
        <v/>
      </c>
      <c r="CU138" s="59"/>
      <c r="CV138" s="60"/>
      <c r="CW138" s="59"/>
      <c r="CX138" s="59"/>
      <c r="CY138" s="59" t="str">
        <f t="shared" si="130"/>
        <v/>
      </c>
      <c r="CZ138" s="59"/>
      <c r="DA138" s="59"/>
      <c r="DB138" s="61"/>
      <c r="DC138" s="59"/>
      <c r="DD138" s="59"/>
      <c r="DE138" s="61"/>
      <c r="DF138" s="61"/>
      <c r="DG138" s="59"/>
      <c r="DH138" s="61"/>
      <c r="DI138" s="61"/>
      <c r="DJ138" s="59"/>
      <c r="DK138" s="59"/>
      <c r="DL138" s="62"/>
      <c r="DM138" s="56">
        <f t="shared" si="131"/>
        <v>0</v>
      </c>
      <c r="DN138" s="88" t="str">
        <f t="shared" si="132"/>
        <v/>
      </c>
      <c r="DO138" s="119" t="str">
        <f t="shared" si="133"/>
        <v/>
      </c>
      <c r="DP138" s="119" t="str">
        <f t="shared" si="134"/>
        <v/>
      </c>
      <c r="DQ138" s="122" t="str">
        <f t="shared" si="135"/>
        <v/>
      </c>
      <c r="DR138" s="122" t="str">
        <f t="shared" ref="DR138:DR201" si="141">IF(M138="","",CONCATENATE("Bonjour ",F138," ",C138,",
Tout d'abord, constatant que vous êtes toujours client chez la mutuelle ",K138," (mutuelle que nous avions choisie ensemble), je tiens à vous remercier de votre fidélité. 
Ensuite, plutôt que de vous faire attendre votre futur échéancier, je tiens à vous informer que ",K138," a depuis peu annoncé ses augmentations pour janvier 2019. Dans votre cas, votre tarif passera à ",AS138,"€/mois. 
Sachant que nous avions initialement souscrit au tarif de ",M138,"€/mois cela fera une augmentation totale de ",ROUND(AU138*100,1)," % ce qui me semble un peu trop élevé en si peu de temps. C'est donc pourquoi je prends les devants pour éviter de devoir changer dans la précipitation."))</f>
        <v/>
      </c>
    </row>
    <row r="139" spans="1:122" x14ac:dyDescent="0.25">
      <c r="A139" s="184" t="str">
        <f t="shared" si="137"/>
        <v xml:space="preserve">  -  - </v>
      </c>
      <c r="B139" s="98"/>
      <c r="C139" s="97"/>
      <c r="D139" s="93"/>
      <c r="E139" s="71"/>
      <c r="F139" s="73"/>
      <c r="G139" s="103"/>
      <c r="H139" s="71"/>
      <c r="I139" s="105" t="str">
        <f t="shared" si="96"/>
        <v/>
      </c>
      <c r="J139" s="104"/>
      <c r="K139" s="63"/>
      <c r="L139" s="72"/>
      <c r="M139" s="74"/>
      <c r="N139" s="75"/>
      <c r="O139" s="75"/>
      <c r="P139" s="121"/>
      <c r="Q139" s="76" t="str">
        <f t="shared" si="97"/>
        <v/>
      </c>
      <c r="R139" s="77">
        <f t="shared" si="98"/>
        <v>0</v>
      </c>
      <c r="S139" s="63"/>
      <c r="T139" s="78">
        <f t="shared" si="138"/>
        <v>0</v>
      </c>
      <c r="U139" s="79">
        <f>IF(M139=0,0,IF(G139="Annulation","",IF(assurance="ALPTIS",M139*12*T139/100*#REF!,IF(assurance="APRIL",M139*12*T139/100*#REF!,IF(assurance="ASAF",M139*12*T139/100*#REF!,IF(assurance="NEOLIANE",(#REF!+M139*12*#REF!)*T139/100,IF(assurance="NEOLIANE Prev",(#REF!+M139*12*#REF!)*T139/100,IF(assurance="SWISSLIFE",M139*12*T139/100*#REF!,IF(assurance="AVIVA",M139*12*T139/100*#REF!,IF(assurance="CIPRES",M139*12*T139/100*#REF!,IF(assurance="CEGEMA",M139*12*T139/100*#REF!,IF(assurance=0,0))))))))))))</f>
        <v>0</v>
      </c>
      <c r="V139" s="91" t="str">
        <f t="shared" si="99"/>
        <v/>
      </c>
      <c r="W139" s="91" t="str">
        <f t="shared" si="100"/>
        <v/>
      </c>
      <c r="X139" s="92">
        <f t="shared" si="101"/>
        <v>0</v>
      </c>
      <c r="Y139" s="108">
        <f t="shared" si="102"/>
        <v>0</v>
      </c>
      <c r="Z139" s="106"/>
      <c r="AA139" s="105" t="str">
        <f t="shared" si="103"/>
        <v/>
      </c>
      <c r="AB139" s="63" t="s">
        <v>12</v>
      </c>
      <c r="AC139" s="72"/>
      <c r="AD139" s="101"/>
      <c r="AE139" s="80" t="str">
        <f t="shared" si="136"/>
        <v/>
      </c>
      <c r="AF139" s="72"/>
      <c r="AG139" s="70" t="str">
        <f t="shared" si="104"/>
        <v/>
      </c>
      <c r="AH139" s="81" t="str">
        <f t="shared" ca="1" si="105"/>
        <v/>
      </c>
      <c r="AI139" s="111" t="str">
        <f t="shared" ca="1" si="106"/>
        <v/>
      </c>
      <c r="AJ139" s="89" t="str">
        <f t="shared" si="107"/>
        <v/>
      </c>
      <c r="AK139" s="89" t="str">
        <f t="shared" si="108"/>
        <v/>
      </c>
      <c r="AL139" s="81" t="str">
        <f t="shared" si="109"/>
        <v/>
      </c>
      <c r="AM139" s="74">
        <f t="shared" si="110"/>
        <v>0</v>
      </c>
      <c r="AN139" s="74">
        <f t="shared" si="111"/>
        <v>0</v>
      </c>
      <c r="AO139" s="82">
        <f t="shared" si="112"/>
        <v>0</v>
      </c>
      <c r="AP139" s="74">
        <f t="shared" si="139"/>
        <v>0</v>
      </c>
      <c r="AQ139" s="82">
        <f t="shared" si="113"/>
        <v>0</v>
      </c>
      <c r="AR139" s="83">
        <f t="shared" si="114"/>
        <v>0</v>
      </c>
      <c r="AS139" s="74">
        <f t="shared" si="140"/>
        <v>0</v>
      </c>
      <c r="AT139" s="82">
        <f t="shared" si="115"/>
        <v>0</v>
      </c>
      <c r="AU139" s="83">
        <f t="shared" si="116"/>
        <v>0</v>
      </c>
      <c r="AV139" s="74">
        <f t="shared" si="117"/>
        <v>0</v>
      </c>
      <c r="AW139" s="82">
        <f t="shared" si="118"/>
        <v>0</v>
      </c>
      <c r="AX139" s="83">
        <f t="shared" si="119"/>
        <v>0</v>
      </c>
      <c r="AY139" s="63"/>
      <c r="AZ139" s="84"/>
      <c r="BA139" s="85"/>
      <c r="BB139" s="95"/>
      <c r="BC139" s="86"/>
      <c r="BD139" s="86"/>
      <c r="BE139" s="96"/>
      <c r="BF139" s="69"/>
      <c r="BG139" s="114"/>
      <c r="BH139" s="63">
        <v>1</v>
      </c>
      <c r="BI139" s="68">
        <v>0</v>
      </c>
      <c r="BJ139" s="71"/>
      <c r="BK139" s="87"/>
      <c r="BL139" s="64" t="str">
        <f t="shared" ca="1" si="120"/>
        <v/>
      </c>
      <c r="BM139" s="65"/>
      <c r="BN139" s="66"/>
      <c r="BO139" s="67" t="str">
        <f t="shared" ca="1" si="121"/>
        <v/>
      </c>
      <c r="BP139" s="65"/>
      <c r="BQ139" s="66"/>
      <c r="BR139" s="67" t="str">
        <f t="shared" ca="1" si="122"/>
        <v/>
      </c>
      <c r="BS139" s="65"/>
      <c r="BT139" s="66"/>
      <c r="BU139" s="67" t="str">
        <f t="shared" ca="1" si="123"/>
        <v/>
      </c>
      <c r="BV139" s="65"/>
      <c r="BW139" s="66"/>
      <c r="BX139" s="67" t="str">
        <f t="shared" ca="1" si="124"/>
        <v/>
      </c>
      <c r="BY139" s="65"/>
      <c r="BZ139" s="66"/>
      <c r="CA139" s="67" t="str">
        <f t="shared" ca="1" si="125"/>
        <v/>
      </c>
      <c r="CB139" s="65"/>
      <c r="CC139" s="66"/>
      <c r="CD139" s="67" t="str">
        <f t="shared" ca="1" si="126"/>
        <v/>
      </c>
      <c r="CE139" s="65"/>
      <c r="CF139" s="66"/>
      <c r="CG139" s="67" t="str">
        <f t="shared" ca="1" si="127"/>
        <v/>
      </c>
      <c r="CH139" s="65"/>
      <c r="CI139" s="66"/>
      <c r="CJ139" s="67" t="str">
        <f t="shared" ca="1" si="128"/>
        <v/>
      </c>
      <c r="CK139" s="57"/>
      <c r="CL139" s="59"/>
      <c r="CM139" s="59"/>
      <c r="CN139" s="59"/>
      <c r="CO139" s="59"/>
      <c r="CP139" s="59"/>
      <c r="CQ139" s="59"/>
      <c r="CR139" s="57"/>
      <c r="CS139" s="58"/>
      <c r="CT139" s="90" t="str">
        <f t="shared" si="129"/>
        <v/>
      </c>
      <c r="CU139" s="59"/>
      <c r="CV139" s="60"/>
      <c r="CW139" s="59"/>
      <c r="CX139" s="59"/>
      <c r="CY139" s="59" t="str">
        <f t="shared" si="130"/>
        <v/>
      </c>
      <c r="CZ139" s="59"/>
      <c r="DA139" s="59"/>
      <c r="DB139" s="61"/>
      <c r="DC139" s="59"/>
      <c r="DD139" s="59"/>
      <c r="DE139" s="61"/>
      <c r="DF139" s="61"/>
      <c r="DG139" s="59"/>
      <c r="DH139" s="61"/>
      <c r="DI139" s="61"/>
      <c r="DJ139" s="59"/>
      <c r="DK139" s="59"/>
      <c r="DL139" s="62"/>
      <c r="DM139" s="56">
        <f t="shared" si="131"/>
        <v>0</v>
      </c>
      <c r="DN139" s="88" t="str">
        <f t="shared" si="132"/>
        <v/>
      </c>
      <c r="DO139" s="119" t="str">
        <f t="shared" si="133"/>
        <v/>
      </c>
      <c r="DP139" s="119" t="str">
        <f t="shared" si="134"/>
        <v/>
      </c>
      <c r="DQ139" s="122" t="str">
        <f t="shared" si="135"/>
        <v/>
      </c>
      <c r="DR139" s="122" t="str">
        <f t="shared" si="141"/>
        <v/>
      </c>
    </row>
    <row r="140" spans="1:122" x14ac:dyDescent="0.25">
      <c r="A140" s="184" t="str">
        <f t="shared" si="137"/>
        <v xml:space="preserve">  -  - </v>
      </c>
      <c r="B140" s="98"/>
      <c r="C140" s="97"/>
      <c r="D140" s="93"/>
      <c r="E140" s="71"/>
      <c r="F140" s="73"/>
      <c r="G140" s="103"/>
      <c r="H140" s="71"/>
      <c r="I140" s="105" t="str">
        <f t="shared" si="96"/>
        <v/>
      </c>
      <c r="J140" s="104"/>
      <c r="K140" s="63"/>
      <c r="L140" s="72"/>
      <c r="M140" s="74"/>
      <c r="N140" s="75"/>
      <c r="O140" s="75"/>
      <c r="P140" s="121"/>
      <c r="Q140" s="76" t="str">
        <f t="shared" si="97"/>
        <v/>
      </c>
      <c r="R140" s="77">
        <f t="shared" si="98"/>
        <v>0</v>
      </c>
      <c r="S140" s="63"/>
      <c r="T140" s="78">
        <f t="shared" si="138"/>
        <v>0</v>
      </c>
      <c r="U140" s="79">
        <f>IF(M140=0,0,IF(G140="Annulation","",IF(assurance="ALPTIS",M140*12*T140/100*#REF!,IF(assurance="APRIL",M140*12*T140/100*#REF!,IF(assurance="ASAF",M140*12*T140/100*#REF!,IF(assurance="NEOLIANE",(#REF!+M140*12*#REF!)*T140/100,IF(assurance="NEOLIANE Prev",(#REF!+M140*12*#REF!)*T140/100,IF(assurance="SWISSLIFE",M140*12*T140/100*#REF!,IF(assurance="AVIVA",M140*12*T140/100*#REF!,IF(assurance="CIPRES",M140*12*T140/100*#REF!,IF(assurance="CEGEMA",M140*12*T140/100*#REF!,IF(assurance=0,0))))))))))))</f>
        <v>0</v>
      </c>
      <c r="V140" s="91" t="str">
        <f t="shared" si="99"/>
        <v/>
      </c>
      <c r="W140" s="91" t="str">
        <f t="shared" si="100"/>
        <v/>
      </c>
      <c r="X140" s="92">
        <f t="shared" si="101"/>
        <v>0</v>
      </c>
      <c r="Y140" s="108">
        <f t="shared" si="102"/>
        <v>0</v>
      </c>
      <c r="Z140" s="106"/>
      <c r="AA140" s="105" t="str">
        <f t="shared" si="103"/>
        <v/>
      </c>
      <c r="AB140" s="63" t="s">
        <v>12</v>
      </c>
      <c r="AC140" s="72"/>
      <c r="AD140" s="101"/>
      <c r="AE140" s="80" t="str">
        <f t="shared" si="136"/>
        <v/>
      </c>
      <c r="AF140" s="72"/>
      <c r="AG140" s="70" t="str">
        <f t="shared" si="104"/>
        <v/>
      </c>
      <c r="AH140" s="81" t="str">
        <f t="shared" ca="1" si="105"/>
        <v/>
      </c>
      <c r="AI140" s="111" t="str">
        <f t="shared" ca="1" si="106"/>
        <v/>
      </c>
      <c r="AJ140" s="89" t="str">
        <f t="shared" si="107"/>
        <v/>
      </c>
      <c r="AK140" s="89" t="str">
        <f t="shared" si="108"/>
        <v/>
      </c>
      <c r="AL140" s="81" t="str">
        <f t="shared" si="109"/>
        <v/>
      </c>
      <c r="AM140" s="74">
        <f t="shared" si="110"/>
        <v>0</v>
      </c>
      <c r="AN140" s="74">
        <f t="shared" si="111"/>
        <v>0</v>
      </c>
      <c r="AO140" s="82">
        <f t="shared" si="112"/>
        <v>0</v>
      </c>
      <c r="AP140" s="74">
        <f t="shared" si="139"/>
        <v>0</v>
      </c>
      <c r="AQ140" s="82">
        <f t="shared" si="113"/>
        <v>0</v>
      </c>
      <c r="AR140" s="83">
        <f t="shared" si="114"/>
        <v>0</v>
      </c>
      <c r="AS140" s="74">
        <f t="shared" si="140"/>
        <v>0</v>
      </c>
      <c r="AT140" s="82">
        <f t="shared" si="115"/>
        <v>0</v>
      </c>
      <c r="AU140" s="83">
        <f t="shared" si="116"/>
        <v>0</v>
      </c>
      <c r="AV140" s="74">
        <f t="shared" si="117"/>
        <v>0</v>
      </c>
      <c r="AW140" s="82">
        <f t="shared" si="118"/>
        <v>0</v>
      </c>
      <c r="AX140" s="83">
        <f t="shared" si="119"/>
        <v>0</v>
      </c>
      <c r="AY140" s="63"/>
      <c r="AZ140" s="84"/>
      <c r="BA140" s="85"/>
      <c r="BB140" s="95"/>
      <c r="BC140" s="86"/>
      <c r="BD140" s="86"/>
      <c r="BE140" s="96"/>
      <c r="BF140" s="69"/>
      <c r="BG140" s="114"/>
      <c r="BH140" s="63">
        <v>1</v>
      </c>
      <c r="BI140" s="68">
        <v>0</v>
      </c>
      <c r="BJ140" s="71"/>
      <c r="BK140" s="87"/>
      <c r="BL140" s="64" t="str">
        <f t="shared" ca="1" si="120"/>
        <v/>
      </c>
      <c r="BM140" s="65"/>
      <c r="BN140" s="66"/>
      <c r="BO140" s="67" t="str">
        <f t="shared" ca="1" si="121"/>
        <v/>
      </c>
      <c r="BP140" s="65"/>
      <c r="BQ140" s="66"/>
      <c r="BR140" s="67" t="str">
        <f t="shared" ca="1" si="122"/>
        <v/>
      </c>
      <c r="BS140" s="65"/>
      <c r="BT140" s="66"/>
      <c r="BU140" s="67" t="str">
        <f t="shared" ca="1" si="123"/>
        <v/>
      </c>
      <c r="BV140" s="65"/>
      <c r="BW140" s="66"/>
      <c r="BX140" s="67" t="str">
        <f t="shared" ca="1" si="124"/>
        <v/>
      </c>
      <c r="BY140" s="65"/>
      <c r="BZ140" s="66"/>
      <c r="CA140" s="67" t="str">
        <f t="shared" ca="1" si="125"/>
        <v/>
      </c>
      <c r="CB140" s="65"/>
      <c r="CC140" s="66"/>
      <c r="CD140" s="67" t="str">
        <f t="shared" ca="1" si="126"/>
        <v/>
      </c>
      <c r="CE140" s="65"/>
      <c r="CF140" s="66"/>
      <c r="CG140" s="67" t="str">
        <f t="shared" ca="1" si="127"/>
        <v/>
      </c>
      <c r="CH140" s="65"/>
      <c r="CI140" s="66"/>
      <c r="CJ140" s="67" t="str">
        <f t="shared" ca="1" si="128"/>
        <v/>
      </c>
      <c r="CK140" s="57"/>
      <c r="CL140" s="59"/>
      <c r="CM140" s="59"/>
      <c r="CN140" s="59"/>
      <c r="CO140" s="59"/>
      <c r="CP140" s="59"/>
      <c r="CQ140" s="59"/>
      <c r="CR140" s="57"/>
      <c r="CS140" s="58"/>
      <c r="CT140" s="90" t="str">
        <f t="shared" si="129"/>
        <v/>
      </c>
      <c r="CU140" s="59"/>
      <c r="CV140" s="60"/>
      <c r="CW140" s="59"/>
      <c r="CX140" s="59"/>
      <c r="CY140" s="59" t="str">
        <f t="shared" si="130"/>
        <v/>
      </c>
      <c r="CZ140" s="59"/>
      <c r="DA140" s="59"/>
      <c r="DB140" s="61"/>
      <c r="DC140" s="59"/>
      <c r="DD140" s="59"/>
      <c r="DE140" s="61"/>
      <c r="DF140" s="61"/>
      <c r="DG140" s="59"/>
      <c r="DH140" s="61"/>
      <c r="DI140" s="61"/>
      <c r="DJ140" s="59"/>
      <c r="DK140" s="59"/>
      <c r="DL140" s="62"/>
      <c r="DM140" s="56">
        <f t="shared" si="131"/>
        <v>0</v>
      </c>
      <c r="DN140" s="88" t="str">
        <f t="shared" si="132"/>
        <v/>
      </c>
      <c r="DO140" s="119" t="str">
        <f t="shared" si="133"/>
        <v/>
      </c>
      <c r="DP140" s="119" t="str">
        <f t="shared" si="134"/>
        <v/>
      </c>
      <c r="DQ140" s="122" t="str">
        <f t="shared" si="135"/>
        <v/>
      </c>
      <c r="DR140" s="122" t="str">
        <f t="shared" si="141"/>
        <v/>
      </c>
    </row>
    <row r="141" spans="1:122" x14ac:dyDescent="0.25">
      <c r="A141" s="184" t="str">
        <f t="shared" si="137"/>
        <v xml:space="preserve">  -  - </v>
      </c>
      <c r="B141" s="98"/>
      <c r="C141" s="97"/>
      <c r="D141" s="93"/>
      <c r="E141" s="71"/>
      <c r="F141" s="73"/>
      <c r="G141" s="103"/>
      <c r="H141" s="71"/>
      <c r="I141" s="105" t="str">
        <f t="shared" si="96"/>
        <v/>
      </c>
      <c r="J141" s="104"/>
      <c r="K141" s="63"/>
      <c r="L141" s="72"/>
      <c r="M141" s="74"/>
      <c r="N141" s="75"/>
      <c r="O141" s="75"/>
      <c r="P141" s="121"/>
      <c r="Q141" s="76" t="str">
        <f t="shared" si="97"/>
        <v/>
      </c>
      <c r="R141" s="77">
        <f t="shared" si="98"/>
        <v>0</v>
      </c>
      <c r="S141" s="63"/>
      <c r="T141" s="78">
        <f t="shared" si="138"/>
        <v>0</v>
      </c>
      <c r="U141" s="79">
        <f>IF(M141=0,0,IF(G141="Annulation","",IF(assurance="ALPTIS",M141*12*T141/100*#REF!,IF(assurance="APRIL",M141*12*T141/100*#REF!,IF(assurance="ASAF",M141*12*T141/100*#REF!,IF(assurance="NEOLIANE",(#REF!+M141*12*#REF!)*T141/100,IF(assurance="NEOLIANE Prev",(#REF!+M141*12*#REF!)*T141/100,IF(assurance="SWISSLIFE",M141*12*T141/100*#REF!,IF(assurance="AVIVA",M141*12*T141/100*#REF!,IF(assurance="CIPRES",M141*12*T141/100*#REF!,IF(assurance="CEGEMA",M141*12*T141/100*#REF!,IF(assurance=0,0))))))))))))</f>
        <v>0</v>
      </c>
      <c r="V141" s="91" t="str">
        <f t="shared" si="99"/>
        <v/>
      </c>
      <c r="W141" s="91" t="str">
        <f t="shared" si="100"/>
        <v/>
      </c>
      <c r="X141" s="92">
        <f t="shared" si="101"/>
        <v>0</v>
      </c>
      <c r="Y141" s="108">
        <f t="shared" si="102"/>
        <v>0</v>
      </c>
      <c r="Z141" s="106"/>
      <c r="AA141" s="105" t="str">
        <f t="shared" si="103"/>
        <v/>
      </c>
      <c r="AB141" s="63" t="s">
        <v>12</v>
      </c>
      <c r="AC141" s="72"/>
      <c r="AD141" s="101"/>
      <c r="AE141" s="80" t="str">
        <f t="shared" si="136"/>
        <v/>
      </c>
      <c r="AF141" s="72"/>
      <c r="AG141" s="70" t="str">
        <f t="shared" si="104"/>
        <v/>
      </c>
      <c r="AH141" s="81" t="str">
        <f t="shared" ca="1" si="105"/>
        <v/>
      </c>
      <c r="AI141" s="111" t="str">
        <f t="shared" ca="1" si="106"/>
        <v/>
      </c>
      <c r="AJ141" s="89" t="str">
        <f t="shared" si="107"/>
        <v/>
      </c>
      <c r="AK141" s="89" t="str">
        <f t="shared" si="108"/>
        <v/>
      </c>
      <c r="AL141" s="81" t="str">
        <f t="shared" si="109"/>
        <v/>
      </c>
      <c r="AM141" s="74">
        <f t="shared" si="110"/>
        <v>0</v>
      </c>
      <c r="AN141" s="74">
        <f t="shared" si="111"/>
        <v>0</v>
      </c>
      <c r="AO141" s="82">
        <f t="shared" si="112"/>
        <v>0</v>
      </c>
      <c r="AP141" s="74">
        <f t="shared" si="139"/>
        <v>0</v>
      </c>
      <c r="AQ141" s="82">
        <f t="shared" si="113"/>
        <v>0</v>
      </c>
      <c r="AR141" s="83">
        <f t="shared" si="114"/>
        <v>0</v>
      </c>
      <c r="AS141" s="74">
        <f t="shared" si="140"/>
        <v>0</v>
      </c>
      <c r="AT141" s="82">
        <f t="shared" si="115"/>
        <v>0</v>
      </c>
      <c r="AU141" s="83">
        <f t="shared" si="116"/>
        <v>0</v>
      </c>
      <c r="AV141" s="74">
        <f t="shared" si="117"/>
        <v>0</v>
      </c>
      <c r="AW141" s="82">
        <f t="shared" si="118"/>
        <v>0</v>
      </c>
      <c r="AX141" s="83">
        <f t="shared" si="119"/>
        <v>0</v>
      </c>
      <c r="AY141" s="63"/>
      <c r="AZ141" s="84"/>
      <c r="BA141" s="85"/>
      <c r="BB141" s="95"/>
      <c r="BC141" s="86"/>
      <c r="BD141" s="86"/>
      <c r="BE141" s="96"/>
      <c r="BF141" s="69"/>
      <c r="BG141" s="114"/>
      <c r="BH141" s="63">
        <v>1</v>
      </c>
      <c r="BI141" s="68">
        <v>0</v>
      </c>
      <c r="BJ141" s="71"/>
      <c r="BK141" s="87"/>
      <c r="BL141" s="64" t="str">
        <f t="shared" ca="1" si="120"/>
        <v/>
      </c>
      <c r="BM141" s="65"/>
      <c r="BN141" s="66"/>
      <c r="BO141" s="67" t="str">
        <f t="shared" ca="1" si="121"/>
        <v/>
      </c>
      <c r="BP141" s="65"/>
      <c r="BQ141" s="66"/>
      <c r="BR141" s="67" t="str">
        <f t="shared" ca="1" si="122"/>
        <v/>
      </c>
      <c r="BS141" s="65"/>
      <c r="BT141" s="66"/>
      <c r="BU141" s="67" t="str">
        <f t="shared" ca="1" si="123"/>
        <v/>
      </c>
      <c r="BV141" s="65"/>
      <c r="BW141" s="66"/>
      <c r="BX141" s="67" t="str">
        <f t="shared" ca="1" si="124"/>
        <v/>
      </c>
      <c r="BY141" s="65"/>
      <c r="BZ141" s="66"/>
      <c r="CA141" s="67" t="str">
        <f t="shared" ca="1" si="125"/>
        <v/>
      </c>
      <c r="CB141" s="65"/>
      <c r="CC141" s="66"/>
      <c r="CD141" s="67" t="str">
        <f t="shared" ca="1" si="126"/>
        <v/>
      </c>
      <c r="CE141" s="65"/>
      <c r="CF141" s="66"/>
      <c r="CG141" s="67" t="str">
        <f t="shared" ca="1" si="127"/>
        <v/>
      </c>
      <c r="CH141" s="65"/>
      <c r="CI141" s="66"/>
      <c r="CJ141" s="67" t="str">
        <f t="shared" ca="1" si="128"/>
        <v/>
      </c>
      <c r="CK141" s="57"/>
      <c r="CL141" s="59"/>
      <c r="CM141" s="59"/>
      <c r="CN141" s="59"/>
      <c r="CO141" s="59"/>
      <c r="CP141" s="59"/>
      <c r="CQ141" s="59"/>
      <c r="CR141" s="57"/>
      <c r="CS141" s="58"/>
      <c r="CT141" s="90" t="str">
        <f t="shared" si="129"/>
        <v/>
      </c>
      <c r="CU141" s="59"/>
      <c r="CV141" s="60"/>
      <c r="CW141" s="59"/>
      <c r="CX141" s="59"/>
      <c r="CY141" s="59" t="str">
        <f t="shared" si="130"/>
        <v/>
      </c>
      <c r="CZ141" s="59"/>
      <c r="DA141" s="59"/>
      <c r="DB141" s="61"/>
      <c r="DC141" s="59"/>
      <c r="DD141" s="59"/>
      <c r="DE141" s="61"/>
      <c r="DF141" s="61"/>
      <c r="DG141" s="59"/>
      <c r="DH141" s="61"/>
      <c r="DI141" s="61"/>
      <c r="DJ141" s="59"/>
      <c r="DK141" s="59"/>
      <c r="DL141" s="62"/>
      <c r="DM141" s="56">
        <f t="shared" si="131"/>
        <v>0</v>
      </c>
      <c r="DN141" s="88" t="str">
        <f t="shared" si="132"/>
        <v/>
      </c>
      <c r="DO141" s="119" t="str">
        <f t="shared" si="133"/>
        <v/>
      </c>
      <c r="DP141" s="119" t="str">
        <f t="shared" si="134"/>
        <v/>
      </c>
      <c r="DQ141" s="122" t="str">
        <f t="shared" si="135"/>
        <v/>
      </c>
      <c r="DR141" s="122" t="str">
        <f t="shared" si="141"/>
        <v/>
      </c>
    </row>
    <row r="142" spans="1:122" x14ac:dyDescent="0.25">
      <c r="A142" s="184" t="str">
        <f t="shared" si="137"/>
        <v xml:space="preserve">  -  - </v>
      </c>
      <c r="B142" s="98"/>
      <c r="C142" s="97"/>
      <c r="D142" s="93"/>
      <c r="E142" s="71"/>
      <c r="F142" s="73"/>
      <c r="G142" s="103"/>
      <c r="H142" s="71"/>
      <c r="I142" s="105" t="str">
        <f t="shared" si="96"/>
        <v/>
      </c>
      <c r="J142" s="104"/>
      <c r="K142" s="63"/>
      <c r="L142" s="72"/>
      <c r="M142" s="74"/>
      <c r="N142" s="75"/>
      <c r="O142" s="75"/>
      <c r="P142" s="121"/>
      <c r="Q142" s="76" t="str">
        <f t="shared" si="97"/>
        <v/>
      </c>
      <c r="R142" s="77">
        <f t="shared" si="98"/>
        <v>0</v>
      </c>
      <c r="S142" s="63"/>
      <c r="T142" s="78">
        <f t="shared" si="138"/>
        <v>0</v>
      </c>
      <c r="U142" s="79">
        <f>IF(M142=0,0,IF(G142="Annulation","",IF(assurance="ALPTIS",M142*12*T142/100*#REF!,IF(assurance="APRIL",M142*12*T142/100*#REF!,IF(assurance="ASAF",M142*12*T142/100*#REF!,IF(assurance="NEOLIANE",(#REF!+M142*12*#REF!)*T142/100,IF(assurance="NEOLIANE Prev",(#REF!+M142*12*#REF!)*T142/100,IF(assurance="SWISSLIFE",M142*12*T142/100*#REF!,IF(assurance="AVIVA",M142*12*T142/100*#REF!,IF(assurance="CIPRES",M142*12*T142/100*#REF!,IF(assurance="CEGEMA",M142*12*T142/100*#REF!,IF(assurance=0,0))))))))))))</f>
        <v>0</v>
      </c>
      <c r="V142" s="91" t="str">
        <f t="shared" si="99"/>
        <v/>
      </c>
      <c r="W142" s="91" t="str">
        <f t="shared" si="100"/>
        <v/>
      </c>
      <c r="X142" s="92">
        <f t="shared" si="101"/>
        <v>0</v>
      </c>
      <c r="Y142" s="108">
        <f t="shared" si="102"/>
        <v>0</v>
      </c>
      <c r="Z142" s="106"/>
      <c r="AA142" s="105" t="str">
        <f t="shared" si="103"/>
        <v/>
      </c>
      <c r="AB142" s="63" t="s">
        <v>12</v>
      </c>
      <c r="AC142" s="72"/>
      <c r="AD142" s="101"/>
      <c r="AE142" s="80" t="str">
        <f t="shared" si="136"/>
        <v/>
      </c>
      <c r="AF142" s="72"/>
      <c r="AG142" s="70" t="str">
        <f t="shared" si="104"/>
        <v/>
      </c>
      <c r="AH142" s="81" t="str">
        <f t="shared" ca="1" si="105"/>
        <v/>
      </c>
      <c r="AI142" s="111" t="str">
        <f t="shared" ca="1" si="106"/>
        <v/>
      </c>
      <c r="AJ142" s="89" t="str">
        <f t="shared" si="107"/>
        <v/>
      </c>
      <c r="AK142" s="89" t="str">
        <f t="shared" si="108"/>
        <v/>
      </c>
      <c r="AL142" s="81" t="str">
        <f t="shared" si="109"/>
        <v/>
      </c>
      <c r="AM142" s="74">
        <f t="shared" si="110"/>
        <v>0</v>
      </c>
      <c r="AN142" s="74">
        <f t="shared" si="111"/>
        <v>0</v>
      </c>
      <c r="AO142" s="82">
        <f t="shared" si="112"/>
        <v>0</v>
      </c>
      <c r="AP142" s="74">
        <f t="shared" si="139"/>
        <v>0</v>
      </c>
      <c r="AQ142" s="82">
        <f t="shared" si="113"/>
        <v>0</v>
      </c>
      <c r="AR142" s="83">
        <f t="shared" si="114"/>
        <v>0</v>
      </c>
      <c r="AS142" s="74">
        <f t="shared" si="140"/>
        <v>0</v>
      </c>
      <c r="AT142" s="82">
        <f t="shared" si="115"/>
        <v>0</v>
      </c>
      <c r="AU142" s="83">
        <f t="shared" si="116"/>
        <v>0</v>
      </c>
      <c r="AV142" s="74">
        <f t="shared" si="117"/>
        <v>0</v>
      </c>
      <c r="AW142" s="82">
        <f t="shared" si="118"/>
        <v>0</v>
      </c>
      <c r="AX142" s="83">
        <f t="shared" si="119"/>
        <v>0</v>
      </c>
      <c r="AY142" s="63"/>
      <c r="AZ142" s="84"/>
      <c r="BA142" s="85"/>
      <c r="BB142" s="95"/>
      <c r="BC142" s="86"/>
      <c r="BD142" s="86"/>
      <c r="BE142" s="96"/>
      <c r="BF142" s="69"/>
      <c r="BG142" s="114"/>
      <c r="BH142" s="63">
        <v>1</v>
      </c>
      <c r="BI142" s="68">
        <v>0</v>
      </c>
      <c r="BJ142" s="71"/>
      <c r="BK142" s="87"/>
      <c r="BL142" s="64" t="str">
        <f t="shared" ca="1" si="120"/>
        <v/>
      </c>
      <c r="BM142" s="65"/>
      <c r="BN142" s="66"/>
      <c r="BO142" s="67" t="str">
        <f t="shared" ca="1" si="121"/>
        <v/>
      </c>
      <c r="BP142" s="65"/>
      <c r="BQ142" s="66"/>
      <c r="BR142" s="67" t="str">
        <f t="shared" ca="1" si="122"/>
        <v/>
      </c>
      <c r="BS142" s="65"/>
      <c r="BT142" s="66"/>
      <c r="BU142" s="67" t="str">
        <f t="shared" ca="1" si="123"/>
        <v/>
      </c>
      <c r="BV142" s="65"/>
      <c r="BW142" s="66"/>
      <c r="BX142" s="67" t="str">
        <f t="shared" ca="1" si="124"/>
        <v/>
      </c>
      <c r="BY142" s="65"/>
      <c r="BZ142" s="66"/>
      <c r="CA142" s="67" t="str">
        <f t="shared" ca="1" si="125"/>
        <v/>
      </c>
      <c r="CB142" s="65"/>
      <c r="CC142" s="66"/>
      <c r="CD142" s="67" t="str">
        <f t="shared" ca="1" si="126"/>
        <v/>
      </c>
      <c r="CE142" s="65"/>
      <c r="CF142" s="66"/>
      <c r="CG142" s="67" t="str">
        <f t="shared" ca="1" si="127"/>
        <v/>
      </c>
      <c r="CH142" s="65"/>
      <c r="CI142" s="66"/>
      <c r="CJ142" s="67" t="str">
        <f t="shared" ca="1" si="128"/>
        <v/>
      </c>
      <c r="CK142" s="57"/>
      <c r="CL142" s="59"/>
      <c r="CM142" s="59"/>
      <c r="CN142" s="59"/>
      <c r="CO142" s="59"/>
      <c r="CP142" s="59"/>
      <c r="CQ142" s="59"/>
      <c r="CR142" s="57"/>
      <c r="CS142" s="58"/>
      <c r="CT142" s="90" t="str">
        <f t="shared" si="129"/>
        <v/>
      </c>
      <c r="CU142" s="59"/>
      <c r="CV142" s="60"/>
      <c r="CW142" s="59"/>
      <c r="CX142" s="59"/>
      <c r="CY142" s="59" t="str">
        <f t="shared" si="130"/>
        <v/>
      </c>
      <c r="CZ142" s="59"/>
      <c r="DA142" s="59"/>
      <c r="DB142" s="61"/>
      <c r="DC142" s="59"/>
      <c r="DD142" s="59"/>
      <c r="DE142" s="61"/>
      <c r="DF142" s="61"/>
      <c r="DG142" s="59"/>
      <c r="DH142" s="61"/>
      <c r="DI142" s="61"/>
      <c r="DJ142" s="59"/>
      <c r="DK142" s="59"/>
      <c r="DL142" s="62"/>
      <c r="DM142" s="56">
        <f t="shared" si="131"/>
        <v>0</v>
      </c>
      <c r="DN142" s="88" t="str">
        <f t="shared" si="132"/>
        <v/>
      </c>
      <c r="DO142" s="119" t="str">
        <f t="shared" si="133"/>
        <v/>
      </c>
      <c r="DP142" s="119" t="str">
        <f t="shared" si="134"/>
        <v/>
      </c>
      <c r="DQ142" s="122" t="str">
        <f t="shared" si="135"/>
        <v/>
      </c>
      <c r="DR142" s="122" t="str">
        <f t="shared" si="141"/>
        <v/>
      </c>
    </row>
    <row r="143" spans="1:122" x14ac:dyDescent="0.25">
      <c r="A143" s="184" t="str">
        <f t="shared" si="137"/>
        <v xml:space="preserve">  -  - </v>
      </c>
      <c r="B143" s="98"/>
      <c r="C143" s="97"/>
      <c r="D143" s="93"/>
      <c r="E143" s="71"/>
      <c r="F143" s="73"/>
      <c r="G143" s="103"/>
      <c r="H143" s="71"/>
      <c r="I143" s="105" t="str">
        <f t="shared" si="96"/>
        <v/>
      </c>
      <c r="J143" s="104"/>
      <c r="K143" s="63"/>
      <c r="L143" s="72"/>
      <c r="M143" s="74"/>
      <c r="N143" s="75"/>
      <c r="O143" s="75"/>
      <c r="P143" s="121"/>
      <c r="Q143" s="76" t="str">
        <f t="shared" si="97"/>
        <v/>
      </c>
      <c r="R143" s="77">
        <f t="shared" si="98"/>
        <v>0</v>
      </c>
      <c r="S143" s="63"/>
      <c r="T143" s="78">
        <f t="shared" si="138"/>
        <v>0</v>
      </c>
      <c r="U143" s="79">
        <f>IF(M143=0,0,IF(G143="Annulation","",IF(assurance="ALPTIS",M143*12*T143/100*#REF!,IF(assurance="APRIL",M143*12*T143/100*#REF!,IF(assurance="ASAF",M143*12*T143/100*#REF!,IF(assurance="NEOLIANE",(#REF!+M143*12*#REF!)*T143/100,IF(assurance="NEOLIANE Prev",(#REF!+M143*12*#REF!)*T143/100,IF(assurance="SWISSLIFE",M143*12*T143/100*#REF!,IF(assurance="AVIVA",M143*12*T143/100*#REF!,IF(assurance="CIPRES",M143*12*T143/100*#REF!,IF(assurance="CEGEMA",M143*12*T143/100*#REF!,IF(assurance=0,0))))))))))))</f>
        <v>0</v>
      </c>
      <c r="V143" s="91" t="str">
        <f t="shared" si="99"/>
        <v/>
      </c>
      <c r="W143" s="91" t="str">
        <f t="shared" si="100"/>
        <v/>
      </c>
      <c r="X143" s="92">
        <f t="shared" si="101"/>
        <v>0</v>
      </c>
      <c r="Y143" s="108">
        <f t="shared" si="102"/>
        <v>0</v>
      </c>
      <c r="Z143" s="106"/>
      <c r="AA143" s="105" t="str">
        <f t="shared" si="103"/>
        <v/>
      </c>
      <c r="AB143" s="63" t="s">
        <v>12</v>
      </c>
      <c r="AC143" s="72"/>
      <c r="AD143" s="101"/>
      <c r="AE143" s="80" t="str">
        <f t="shared" si="136"/>
        <v/>
      </c>
      <c r="AF143" s="72"/>
      <c r="AG143" s="70" t="str">
        <f t="shared" si="104"/>
        <v/>
      </c>
      <c r="AH143" s="81" t="str">
        <f t="shared" ca="1" si="105"/>
        <v/>
      </c>
      <c r="AI143" s="111" t="str">
        <f t="shared" ca="1" si="106"/>
        <v/>
      </c>
      <c r="AJ143" s="89" t="str">
        <f t="shared" si="107"/>
        <v/>
      </c>
      <c r="AK143" s="89" t="str">
        <f t="shared" si="108"/>
        <v/>
      </c>
      <c r="AL143" s="81" t="str">
        <f t="shared" si="109"/>
        <v/>
      </c>
      <c r="AM143" s="74">
        <f t="shared" si="110"/>
        <v>0</v>
      </c>
      <c r="AN143" s="74">
        <f t="shared" si="111"/>
        <v>0</v>
      </c>
      <c r="AO143" s="82">
        <f t="shared" si="112"/>
        <v>0</v>
      </c>
      <c r="AP143" s="74">
        <f t="shared" si="139"/>
        <v>0</v>
      </c>
      <c r="AQ143" s="82">
        <f t="shared" si="113"/>
        <v>0</v>
      </c>
      <c r="AR143" s="83">
        <f t="shared" si="114"/>
        <v>0</v>
      </c>
      <c r="AS143" s="74">
        <f t="shared" si="140"/>
        <v>0</v>
      </c>
      <c r="AT143" s="82">
        <f t="shared" si="115"/>
        <v>0</v>
      </c>
      <c r="AU143" s="83">
        <f t="shared" si="116"/>
        <v>0</v>
      </c>
      <c r="AV143" s="74">
        <f t="shared" si="117"/>
        <v>0</v>
      </c>
      <c r="AW143" s="82">
        <f t="shared" si="118"/>
        <v>0</v>
      </c>
      <c r="AX143" s="83">
        <f t="shared" si="119"/>
        <v>0</v>
      </c>
      <c r="AY143" s="63"/>
      <c r="AZ143" s="84"/>
      <c r="BA143" s="85"/>
      <c r="BB143" s="95"/>
      <c r="BC143" s="86"/>
      <c r="BD143" s="86"/>
      <c r="BE143" s="96"/>
      <c r="BF143" s="69"/>
      <c r="BG143" s="114"/>
      <c r="BH143" s="63">
        <v>1</v>
      </c>
      <c r="BI143" s="68">
        <v>0</v>
      </c>
      <c r="BJ143" s="71"/>
      <c r="BK143" s="87"/>
      <c r="BL143" s="64" t="str">
        <f t="shared" ca="1" si="120"/>
        <v/>
      </c>
      <c r="BM143" s="65"/>
      <c r="BN143" s="66"/>
      <c r="BO143" s="67" t="str">
        <f t="shared" ca="1" si="121"/>
        <v/>
      </c>
      <c r="BP143" s="65"/>
      <c r="BQ143" s="66"/>
      <c r="BR143" s="67" t="str">
        <f t="shared" ca="1" si="122"/>
        <v/>
      </c>
      <c r="BS143" s="65"/>
      <c r="BT143" s="66"/>
      <c r="BU143" s="67" t="str">
        <f t="shared" ca="1" si="123"/>
        <v/>
      </c>
      <c r="BV143" s="65"/>
      <c r="BW143" s="66"/>
      <c r="BX143" s="67" t="str">
        <f t="shared" ca="1" si="124"/>
        <v/>
      </c>
      <c r="BY143" s="65"/>
      <c r="BZ143" s="66"/>
      <c r="CA143" s="67" t="str">
        <f t="shared" ca="1" si="125"/>
        <v/>
      </c>
      <c r="CB143" s="65"/>
      <c r="CC143" s="66"/>
      <c r="CD143" s="67" t="str">
        <f t="shared" ca="1" si="126"/>
        <v/>
      </c>
      <c r="CE143" s="65"/>
      <c r="CF143" s="66"/>
      <c r="CG143" s="67" t="str">
        <f t="shared" ca="1" si="127"/>
        <v/>
      </c>
      <c r="CH143" s="65"/>
      <c r="CI143" s="66"/>
      <c r="CJ143" s="67" t="str">
        <f t="shared" ca="1" si="128"/>
        <v/>
      </c>
      <c r="CK143" s="57"/>
      <c r="CL143" s="59"/>
      <c r="CM143" s="59"/>
      <c r="CN143" s="59"/>
      <c r="CO143" s="59"/>
      <c r="CP143" s="59"/>
      <c r="CQ143" s="59"/>
      <c r="CR143" s="57"/>
      <c r="CS143" s="58"/>
      <c r="CT143" s="90" t="str">
        <f t="shared" si="129"/>
        <v/>
      </c>
      <c r="CU143" s="59"/>
      <c r="CV143" s="60"/>
      <c r="CW143" s="59"/>
      <c r="CX143" s="59"/>
      <c r="CY143" s="59" t="str">
        <f t="shared" si="130"/>
        <v/>
      </c>
      <c r="CZ143" s="59"/>
      <c r="DA143" s="59"/>
      <c r="DB143" s="61"/>
      <c r="DC143" s="59"/>
      <c r="DD143" s="59"/>
      <c r="DE143" s="61"/>
      <c r="DF143" s="61"/>
      <c r="DG143" s="59"/>
      <c r="DH143" s="61"/>
      <c r="DI143" s="61"/>
      <c r="DJ143" s="59"/>
      <c r="DK143" s="59"/>
      <c r="DL143" s="62"/>
      <c r="DM143" s="56">
        <f t="shared" si="131"/>
        <v>0</v>
      </c>
      <c r="DN143" s="88" t="str">
        <f t="shared" si="132"/>
        <v/>
      </c>
      <c r="DO143" s="119" t="str">
        <f t="shared" si="133"/>
        <v/>
      </c>
      <c r="DP143" s="119" t="str">
        <f t="shared" si="134"/>
        <v/>
      </c>
      <c r="DQ143" s="122" t="str">
        <f t="shared" si="135"/>
        <v/>
      </c>
      <c r="DR143" s="122" t="str">
        <f t="shared" si="141"/>
        <v/>
      </c>
    </row>
    <row r="144" spans="1:122" x14ac:dyDescent="0.25">
      <c r="A144" s="184" t="str">
        <f t="shared" si="137"/>
        <v xml:space="preserve">  -  - </v>
      </c>
      <c r="B144" s="98"/>
      <c r="C144" s="97"/>
      <c r="D144" s="93"/>
      <c r="E144" s="71"/>
      <c r="F144" s="73"/>
      <c r="G144" s="103"/>
      <c r="H144" s="71"/>
      <c r="I144" s="105" t="str">
        <f t="shared" si="96"/>
        <v/>
      </c>
      <c r="J144" s="104"/>
      <c r="K144" s="63"/>
      <c r="L144" s="72"/>
      <c r="M144" s="74"/>
      <c r="N144" s="75"/>
      <c r="O144" s="75"/>
      <c r="P144" s="121"/>
      <c r="Q144" s="76" t="str">
        <f t="shared" si="97"/>
        <v/>
      </c>
      <c r="R144" s="77">
        <f t="shared" si="98"/>
        <v>0</v>
      </c>
      <c r="S144" s="63"/>
      <c r="T144" s="78">
        <f t="shared" si="138"/>
        <v>0</v>
      </c>
      <c r="U144" s="79">
        <f>IF(M144=0,0,IF(G144="Annulation","",IF(assurance="ALPTIS",M144*12*T144/100*#REF!,IF(assurance="APRIL",M144*12*T144/100*#REF!,IF(assurance="ASAF",M144*12*T144/100*#REF!,IF(assurance="NEOLIANE",(#REF!+M144*12*#REF!)*T144/100,IF(assurance="NEOLIANE Prev",(#REF!+M144*12*#REF!)*T144/100,IF(assurance="SWISSLIFE",M144*12*T144/100*#REF!,IF(assurance="AVIVA",M144*12*T144/100*#REF!,IF(assurance="CIPRES",M144*12*T144/100*#REF!,IF(assurance="CEGEMA",M144*12*T144/100*#REF!,IF(assurance=0,0))))))))))))</f>
        <v>0</v>
      </c>
      <c r="V144" s="91" t="str">
        <f t="shared" si="99"/>
        <v/>
      </c>
      <c r="W144" s="91" t="str">
        <f t="shared" si="100"/>
        <v/>
      </c>
      <c r="X144" s="92">
        <f t="shared" si="101"/>
        <v>0</v>
      </c>
      <c r="Y144" s="108">
        <f t="shared" si="102"/>
        <v>0</v>
      </c>
      <c r="Z144" s="106"/>
      <c r="AA144" s="105" t="str">
        <f t="shared" si="103"/>
        <v/>
      </c>
      <c r="AB144" s="63" t="s">
        <v>12</v>
      </c>
      <c r="AC144" s="72"/>
      <c r="AD144" s="101"/>
      <c r="AE144" s="80" t="str">
        <f t="shared" si="136"/>
        <v/>
      </c>
      <c r="AF144" s="72"/>
      <c r="AG144" s="70" t="str">
        <f t="shared" si="104"/>
        <v/>
      </c>
      <c r="AH144" s="81" t="str">
        <f t="shared" ca="1" si="105"/>
        <v/>
      </c>
      <c r="AI144" s="111" t="str">
        <f t="shared" ca="1" si="106"/>
        <v/>
      </c>
      <c r="AJ144" s="89" t="str">
        <f t="shared" si="107"/>
        <v/>
      </c>
      <c r="AK144" s="89" t="str">
        <f t="shared" si="108"/>
        <v/>
      </c>
      <c r="AL144" s="81" t="str">
        <f t="shared" si="109"/>
        <v/>
      </c>
      <c r="AM144" s="74">
        <f t="shared" si="110"/>
        <v>0</v>
      </c>
      <c r="AN144" s="74">
        <f t="shared" si="111"/>
        <v>0</v>
      </c>
      <c r="AO144" s="82">
        <f t="shared" si="112"/>
        <v>0</v>
      </c>
      <c r="AP144" s="74">
        <f t="shared" si="139"/>
        <v>0</v>
      </c>
      <c r="AQ144" s="82">
        <f t="shared" si="113"/>
        <v>0</v>
      </c>
      <c r="AR144" s="83">
        <f t="shared" si="114"/>
        <v>0</v>
      </c>
      <c r="AS144" s="74">
        <f t="shared" si="140"/>
        <v>0</v>
      </c>
      <c r="AT144" s="82">
        <f t="shared" si="115"/>
        <v>0</v>
      </c>
      <c r="AU144" s="83">
        <f t="shared" si="116"/>
        <v>0</v>
      </c>
      <c r="AV144" s="74">
        <f t="shared" si="117"/>
        <v>0</v>
      </c>
      <c r="AW144" s="82">
        <f t="shared" si="118"/>
        <v>0</v>
      </c>
      <c r="AX144" s="83">
        <f t="shared" si="119"/>
        <v>0</v>
      </c>
      <c r="AY144" s="63"/>
      <c r="AZ144" s="84"/>
      <c r="BA144" s="85"/>
      <c r="BB144" s="95"/>
      <c r="BC144" s="86"/>
      <c r="BD144" s="86"/>
      <c r="BE144" s="96"/>
      <c r="BF144" s="69"/>
      <c r="BG144" s="114"/>
      <c r="BH144" s="63">
        <v>1</v>
      </c>
      <c r="BI144" s="68">
        <v>0</v>
      </c>
      <c r="BJ144" s="71"/>
      <c r="BK144" s="87"/>
      <c r="BL144" s="64" t="str">
        <f t="shared" ca="1" si="120"/>
        <v/>
      </c>
      <c r="BM144" s="65"/>
      <c r="BN144" s="66"/>
      <c r="BO144" s="67" t="str">
        <f t="shared" ca="1" si="121"/>
        <v/>
      </c>
      <c r="BP144" s="65"/>
      <c r="BQ144" s="66"/>
      <c r="BR144" s="67" t="str">
        <f t="shared" ca="1" si="122"/>
        <v/>
      </c>
      <c r="BS144" s="65"/>
      <c r="BT144" s="66"/>
      <c r="BU144" s="67" t="str">
        <f t="shared" ca="1" si="123"/>
        <v/>
      </c>
      <c r="BV144" s="65"/>
      <c r="BW144" s="66"/>
      <c r="BX144" s="67" t="str">
        <f t="shared" ca="1" si="124"/>
        <v/>
      </c>
      <c r="BY144" s="65"/>
      <c r="BZ144" s="66"/>
      <c r="CA144" s="67" t="str">
        <f t="shared" ca="1" si="125"/>
        <v/>
      </c>
      <c r="CB144" s="65"/>
      <c r="CC144" s="66"/>
      <c r="CD144" s="67" t="str">
        <f t="shared" ca="1" si="126"/>
        <v/>
      </c>
      <c r="CE144" s="65"/>
      <c r="CF144" s="66"/>
      <c r="CG144" s="67" t="str">
        <f t="shared" ca="1" si="127"/>
        <v/>
      </c>
      <c r="CH144" s="65"/>
      <c r="CI144" s="66"/>
      <c r="CJ144" s="67" t="str">
        <f t="shared" ca="1" si="128"/>
        <v/>
      </c>
      <c r="CK144" s="57"/>
      <c r="CL144" s="59"/>
      <c r="CM144" s="59"/>
      <c r="CN144" s="59"/>
      <c r="CO144" s="59"/>
      <c r="CP144" s="59"/>
      <c r="CQ144" s="59"/>
      <c r="CR144" s="57"/>
      <c r="CS144" s="58"/>
      <c r="CT144" s="90" t="str">
        <f t="shared" si="129"/>
        <v/>
      </c>
      <c r="CU144" s="59"/>
      <c r="CV144" s="60"/>
      <c r="CW144" s="59"/>
      <c r="CX144" s="59"/>
      <c r="CY144" s="59" t="str">
        <f t="shared" si="130"/>
        <v/>
      </c>
      <c r="CZ144" s="59"/>
      <c r="DA144" s="59"/>
      <c r="DB144" s="61"/>
      <c r="DC144" s="59"/>
      <c r="DD144" s="59"/>
      <c r="DE144" s="61"/>
      <c r="DF144" s="61"/>
      <c r="DG144" s="59"/>
      <c r="DH144" s="61"/>
      <c r="DI144" s="61"/>
      <c r="DJ144" s="59"/>
      <c r="DK144" s="59"/>
      <c r="DL144" s="62"/>
      <c r="DM144" s="56">
        <f t="shared" si="131"/>
        <v>0</v>
      </c>
      <c r="DN144" s="88" t="str">
        <f t="shared" si="132"/>
        <v/>
      </c>
      <c r="DO144" s="119" t="str">
        <f t="shared" si="133"/>
        <v/>
      </c>
      <c r="DP144" s="119" t="str">
        <f t="shared" si="134"/>
        <v/>
      </c>
      <c r="DQ144" s="122" t="str">
        <f t="shared" si="135"/>
        <v/>
      </c>
      <c r="DR144" s="122" t="str">
        <f t="shared" si="141"/>
        <v/>
      </c>
    </row>
    <row r="145" spans="1:122" x14ac:dyDescent="0.25">
      <c r="A145" s="184" t="str">
        <f t="shared" si="137"/>
        <v xml:space="preserve">  -  - </v>
      </c>
      <c r="B145" s="98"/>
      <c r="C145" s="97"/>
      <c r="D145" s="93"/>
      <c r="E145" s="71"/>
      <c r="F145" s="73"/>
      <c r="G145" s="103"/>
      <c r="H145" s="71"/>
      <c r="I145" s="105" t="str">
        <f t="shared" si="96"/>
        <v/>
      </c>
      <c r="J145" s="104"/>
      <c r="K145" s="63"/>
      <c r="L145" s="72"/>
      <c r="M145" s="74"/>
      <c r="N145" s="75"/>
      <c r="O145" s="75"/>
      <c r="P145" s="121"/>
      <c r="Q145" s="76" t="str">
        <f t="shared" si="97"/>
        <v/>
      </c>
      <c r="R145" s="77">
        <f t="shared" si="98"/>
        <v>0</v>
      </c>
      <c r="S145" s="63"/>
      <c r="T145" s="78">
        <f t="shared" si="138"/>
        <v>0</v>
      </c>
      <c r="U145" s="79">
        <f>IF(M145=0,0,IF(G145="Annulation","",IF(assurance="ALPTIS",M145*12*T145/100*#REF!,IF(assurance="APRIL",M145*12*T145/100*#REF!,IF(assurance="ASAF",M145*12*T145/100*#REF!,IF(assurance="NEOLIANE",(#REF!+M145*12*#REF!)*T145/100,IF(assurance="NEOLIANE Prev",(#REF!+M145*12*#REF!)*T145/100,IF(assurance="SWISSLIFE",M145*12*T145/100*#REF!,IF(assurance="AVIVA",M145*12*T145/100*#REF!,IF(assurance="CIPRES",M145*12*T145/100*#REF!,IF(assurance="CEGEMA",M145*12*T145/100*#REF!,IF(assurance=0,0))))))))))))</f>
        <v>0</v>
      </c>
      <c r="V145" s="91" t="str">
        <f t="shared" si="99"/>
        <v/>
      </c>
      <c r="W145" s="91" t="str">
        <f t="shared" si="100"/>
        <v/>
      </c>
      <c r="X145" s="92">
        <f t="shared" si="101"/>
        <v>0</v>
      </c>
      <c r="Y145" s="108">
        <f t="shared" si="102"/>
        <v>0</v>
      </c>
      <c r="Z145" s="106"/>
      <c r="AA145" s="105" t="str">
        <f t="shared" si="103"/>
        <v/>
      </c>
      <c r="AB145" s="63" t="s">
        <v>12</v>
      </c>
      <c r="AC145" s="72"/>
      <c r="AD145" s="101"/>
      <c r="AE145" s="80" t="str">
        <f t="shared" si="136"/>
        <v/>
      </c>
      <c r="AF145" s="72"/>
      <c r="AG145" s="70" t="str">
        <f t="shared" si="104"/>
        <v/>
      </c>
      <c r="AH145" s="81" t="str">
        <f t="shared" ca="1" si="105"/>
        <v/>
      </c>
      <c r="AI145" s="111" t="str">
        <f t="shared" ca="1" si="106"/>
        <v/>
      </c>
      <c r="AJ145" s="89" t="str">
        <f t="shared" si="107"/>
        <v/>
      </c>
      <c r="AK145" s="89" t="str">
        <f t="shared" si="108"/>
        <v/>
      </c>
      <c r="AL145" s="81" t="str">
        <f t="shared" si="109"/>
        <v/>
      </c>
      <c r="AM145" s="74">
        <f t="shared" si="110"/>
        <v>0</v>
      </c>
      <c r="AN145" s="74">
        <f t="shared" si="111"/>
        <v>0</v>
      </c>
      <c r="AO145" s="82">
        <f t="shared" si="112"/>
        <v>0</v>
      </c>
      <c r="AP145" s="74">
        <f t="shared" si="139"/>
        <v>0</v>
      </c>
      <c r="AQ145" s="82">
        <f t="shared" si="113"/>
        <v>0</v>
      </c>
      <c r="AR145" s="83">
        <f t="shared" si="114"/>
        <v>0</v>
      </c>
      <c r="AS145" s="74">
        <f t="shared" si="140"/>
        <v>0</v>
      </c>
      <c r="AT145" s="82">
        <f t="shared" si="115"/>
        <v>0</v>
      </c>
      <c r="AU145" s="83">
        <f t="shared" si="116"/>
        <v>0</v>
      </c>
      <c r="AV145" s="74">
        <f t="shared" si="117"/>
        <v>0</v>
      </c>
      <c r="AW145" s="82">
        <f t="shared" si="118"/>
        <v>0</v>
      </c>
      <c r="AX145" s="83">
        <f t="shared" si="119"/>
        <v>0</v>
      </c>
      <c r="AY145" s="63"/>
      <c r="AZ145" s="84"/>
      <c r="BA145" s="85"/>
      <c r="BB145" s="95"/>
      <c r="BC145" s="86"/>
      <c r="BD145" s="86"/>
      <c r="BE145" s="96"/>
      <c r="BF145" s="69"/>
      <c r="BG145" s="114"/>
      <c r="BH145" s="63">
        <v>1</v>
      </c>
      <c r="BI145" s="68">
        <v>0</v>
      </c>
      <c r="BJ145" s="71"/>
      <c r="BK145" s="87"/>
      <c r="BL145" s="64" t="str">
        <f t="shared" ca="1" si="120"/>
        <v/>
      </c>
      <c r="BM145" s="65"/>
      <c r="BN145" s="66"/>
      <c r="BO145" s="67" t="str">
        <f t="shared" ca="1" si="121"/>
        <v/>
      </c>
      <c r="BP145" s="65"/>
      <c r="BQ145" s="66"/>
      <c r="BR145" s="67" t="str">
        <f t="shared" ca="1" si="122"/>
        <v/>
      </c>
      <c r="BS145" s="65"/>
      <c r="BT145" s="66"/>
      <c r="BU145" s="67" t="str">
        <f t="shared" ca="1" si="123"/>
        <v/>
      </c>
      <c r="BV145" s="65"/>
      <c r="BW145" s="66"/>
      <c r="BX145" s="67" t="str">
        <f t="shared" ca="1" si="124"/>
        <v/>
      </c>
      <c r="BY145" s="65"/>
      <c r="BZ145" s="66"/>
      <c r="CA145" s="67" t="str">
        <f t="shared" ca="1" si="125"/>
        <v/>
      </c>
      <c r="CB145" s="65"/>
      <c r="CC145" s="66"/>
      <c r="CD145" s="67" t="str">
        <f t="shared" ca="1" si="126"/>
        <v/>
      </c>
      <c r="CE145" s="65"/>
      <c r="CF145" s="66"/>
      <c r="CG145" s="67" t="str">
        <f t="shared" ca="1" si="127"/>
        <v/>
      </c>
      <c r="CH145" s="65"/>
      <c r="CI145" s="66"/>
      <c r="CJ145" s="67" t="str">
        <f t="shared" ca="1" si="128"/>
        <v/>
      </c>
      <c r="CK145" s="57"/>
      <c r="CL145" s="59"/>
      <c r="CM145" s="59"/>
      <c r="CN145" s="59"/>
      <c r="CO145" s="59"/>
      <c r="CP145" s="59"/>
      <c r="CQ145" s="59"/>
      <c r="CR145" s="57"/>
      <c r="CS145" s="58"/>
      <c r="CT145" s="90" t="str">
        <f t="shared" si="129"/>
        <v/>
      </c>
      <c r="CU145" s="59"/>
      <c r="CV145" s="60"/>
      <c r="CW145" s="59"/>
      <c r="CX145" s="59"/>
      <c r="CY145" s="59" t="str">
        <f t="shared" si="130"/>
        <v/>
      </c>
      <c r="CZ145" s="59"/>
      <c r="DA145" s="59"/>
      <c r="DB145" s="61"/>
      <c r="DC145" s="59"/>
      <c r="DD145" s="59"/>
      <c r="DE145" s="61"/>
      <c r="DF145" s="61"/>
      <c r="DG145" s="59"/>
      <c r="DH145" s="61"/>
      <c r="DI145" s="61"/>
      <c r="DJ145" s="59"/>
      <c r="DK145" s="59"/>
      <c r="DL145" s="62"/>
      <c r="DM145" s="56">
        <f t="shared" si="131"/>
        <v>0</v>
      </c>
      <c r="DN145" s="88" t="str">
        <f t="shared" si="132"/>
        <v/>
      </c>
      <c r="DO145" s="119" t="str">
        <f t="shared" si="133"/>
        <v/>
      </c>
      <c r="DP145" s="119" t="str">
        <f t="shared" si="134"/>
        <v/>
      </c>
      <c r="DQ145" s="122" t="str">
        <f t="shared" si="135"/>
        <v/>
      </c>
      <c r="DR145" s="122" t="str">
        <f t="shared" si="141"/>
        <v/>
      </c>
    </row>
    <row r="146" spans="1:122" x14ac:dyDescent="0.25">
      <c r="A146" s="184" t="str">
        <f t="shared" si="137"/>
        <v xml:space="preserve">  -  - </v>
      </c>
      <c r="B146" s="98"/>
      <c r="C146" s="97"/>
      <c r="D146" s="93"/>
      <c r="E146" s="71"/>
      <c r="F146" s="73"/>
      <c r="G146" s="103"/>
      <c r="H146" s="71"/>
      <c r="I146" s="105" t="str">
        <f t="shared" si="96"/>
        <v/>
      </c>
      <c r="J146" s="104"/>
      <c r="K146" s="63"/>
      <c r="L146" s="72"/>
      <c r="M146" s="74"/>
      <c r="N146" s="75"/>
      <c r="O146" s="75"/>
      <c r="P146" s="121"/>
      <c r="Q146" s="76" t="str">
        <f t="shared" si="97"/>
        <v/>
      </c>
      <c r="R146" s="77">
        <f t="shared" si="98"/>
        <v>0</v>
      </c>
      <c r="S146" s="63"/>
      <c r="T146" s="78">
        <f t="shared" si="138"/>
        <v>0</v>
      </c>
      <c r="U146" s="79">
        <f>IF(M146=0,0,IF(G146="Annulation","",IF(assurance="ALPTIS",M146*12*T146/100*#REF!,IF(assurance="APRIL",M146*12*T146/100*#REF!,IF(assurance="ASAF",M146*12*T146/100*#REF!,IF(assurance="NEOLIANE",(#REF!+M146*12*#REF!)*T146/100,IF(assurance="NEOLIANE Prev",(#REF!+M146*12*#REF!)*T146/100,IF(assurance="SWISSLIFE",M146*12*T146/100*#REF!,IF(assurance="AVIVA",M146*12*T146/100*#REF!,IF(assurance="CIPRES",M146*12*T146/100*#REF!,IF(assurance="CEGEMA",M146*12*T146/100*#REF!,IF(assurance=0,0))))))))))))</f>
        <v>0</v>
      </c>
      <c r="V146" s="91" t="str">
        <f t="shared" si="99"/>
        <v/>
      </c>
      <c r="W146" s="91" t="str">
        <f t="shared" si="100"/>
        <v/>
      </c>
      <c r="X146" s="92">
        <f t="shared" si="101"/>
        <v>0</v>
      </c>
      <c r="Y146" s="108">
        <f t="shared" si="102"/>
        <v>0</v>
      </c>
      <c r="Z146" s="106"/>
      <c r="AA146" s="105" t="str">
        <f t="shared" si="103"/>
        <v/>
      </c>
      <c r="AB146" s="63" t="s">
        <v>12</v>
      </c>
      <c r="AC146" s="72"/>
      <c r="AD146" s="101"/>
      <c r="AE146" s="80" t="str">
        <f t="shared" si="136"/>
        <v/>
      </c>
      <c r="AF146" s="72"/>
      <c r="AG146" s="70" t="str">
        <f t="shared" si="104"/>
        <v/>
      </c>
      <c r="AH146" s="81" t="str">
        <f t="shared" ca="1" si="105"/>
        <v/>
      </c>
      <c r="AI146" s="111" t="str">
        <f t="shared" ca="1" si="106"/>
        <v/>
      </c>
      <c r="AJ146" s="89" t="str">
        <f t="shared" si="107"/>
        <v/>
      </c>
      <c r="AK146" s="89" t="str">
        <f t="shared" si="108"/>
        <v/>
      </c>
      <c r="AL146" s="81" t="str">
        <f t="shared" si="109"/>
        <v/>
      </c>
      <c r="AM146" s="74">
        <f t="shared" si="110"/>
        <v>0</v>
      </c>
      <c r="AN146" s="74">
        <f t="shared" si="111"/>
        <v>0</v>
      </c>
      <c r="AO146" s="82">
        <f t="shared" si="112"/>
        <v>0</v>
      </c>
      <c r="AP146" s="74">
        <f t="shared" si="139"/>
        <v>0</v>
      </c>
      <c r="AQ146" s="82">
        <f t="shared" si="113"/>
        <v>0</v>
      </c>
      <c r="AR146" s="83">
        <f t="shared" si="114"/>
        <v>0</v>
      </c>
      <c r="AS146" s="74">
        <f t="shared" si="140"/>
        <v>0</v>
      </c>
      <c r="AT146" s="82">
        <f t="shared" si="115"/>
        <v>0</v>
      </c>
      <c r="AU146" s="83">
        <f t="shared" si="116"/>
        <v>0</v>
      </c>
      <c r="AV146" s="74">
        <f t="shared" si="117"/>
        <v>0</v>
      </c>
      <c r="AW146" s="82">
        <f t="shared" si="118"/>
        <v>0</v>
      </c>
      <c r="AX146" s="83">
        <f t="shared" si="119"/>
        <v>0</v>
      </c>
      <c r="AY146" s="63"/>
      <c r="AZ146" s="84"/>
      <c r="BA146" s="85"/>
      <c r="BB146" s="95"/>
      <c r="BC146" s="86"/>
      <c r="BD146" s="86"/>
      <c r="BE146" s="96"/>
      <c r="BF146" s="69"/>
      <c r="BG146" s="114"/>
      <c r="BH146" s="63">
        <v>1</v>
      </c>
      <c r="BI146" s="68">
        <v>0</v>
      </c>
      <c r="BJ146" s="71"/>
      <c r="BK146" s="87"/>
      <c r="BL146" s="64" t="str">
        <f t="shared" ca="1" si="120"/>
        <v/>
      </c>
      <c r="BM146" s="65"/>
      <c r="BN146" s="66"/>
      <c r="BO146" s="67" t="str">
        <f t="shared" ca="1" si="121"/>
        <v/>
      </c>
      <c r="BP146" s="65"/>
      <c r="BQ146" s="66"/>
      <c r="BR146" s="67" t="str">
        <f t="shared" ca="1" si="122"/>
        <v/>
      </c>
      <c r="BS146" s="65"/>
      <c r="BT146" s="66"/>
      <c r="BU146" s="67" t="str">
        <f t="shared" ca="1" si="123"/>
        <v/>
      </c>
      <c r="BV146" s="65"/>
      <c r="BW146" s="66"/>
      <c r="BX146" s="67" t="str">
        <f t="shared" ca="1" si="124"/>
        <v/>
      </c>
      <c r="BY146" s="65"/>
      <c r="BZ146" s="66"/>
      <c r="CA146" s="67" t="str">
        <f t="shared" ca="1" si="125"/>
        <v/>
      </c>
      <c r="CB146" s="65"/>
      <c r="CC146" s="66"/>
      <c r="CD146" s="67" t="str">
        <f t="shared" ca="1" si="126"/>
        <v/>
      </c>
      <c r="CE146" s="65"/>
      <c r="CF146" s="66"/>
      <c r="CG146" s="67" t="str">
        <f t="shared" ca="1" si="127"/>
        <v/>
      </c>
      <c r="CH146" s="65"/>
      <c r="CI146" s="66"/>
      <c r="CJ146" s="67" t="str">
        <f t="shared" ca="1" si="128"/>
        <v/>
      </c>
      <c r="CK146" s="57"/>
      <c r="CL146" s="59"/>
      <c r="CM146" s="59"/>
      <c r="CN146" s="59"/>
      <c r="CO146" s="59"/>
      <c r="CP146" s="59"/>
      <c r="CQ146" s="59"/>
      <c r="CR146" s="57"/>
      <c r="CS146" s="58"/>
      <c r="CT146" s="90" t="str">
        <f t="shared" si="129"/>
        <v/>
      </c>
      <c r="CU146" s="59"/>
      <c r="CV146" s="60"/>
      <c r="CW146" s="59"/>
      <c r="CX146" s="59"/>
      <c r="CY146" s="59" t="str">
        <f t="shared" si="130"/>
        <v/>
      </c>
      <c r="CZ146" s="59"/>
      <c r="DA146" s="59"/>
      <c r="DB146" s="61"/>
      <c r="DC146" s="59"/>
      <c r="DD146" s="59"/>
      <c r="DE146" s="61"/>
      <c r="DF146" s="61"/>
      <c r="DG146" s="59"/>
      <c r="DH146" s="61"/>
      <c r="DI146" s="61"/>
      <c r="DJ146" s="59"/>
      <c r="DK146" s="59"/>
      <c r="DL146" s="62"/>
      <c r="DM146" s="56">
        <f t="shared" si="131"/>
        <v>0</v>
      </c>
      <c r="DN146" s="88" t="str">
        <f t="shared" si="132"/>
        <v/>
      </c>
      <c r="DO146" s="119" t="str">
        <f t="shared" si="133"/>
        <v/>
      </c>
      <c r="DP146" s="119" t="str">
        <f t="shared" si="134"/>
        <v/>
      </c>
      <c r="DQ146" s="122" t="str">
        <f t="shared" si="135"/>
        <v/>
      </c>
      <c r="DR146" s="122" t="str">
        <f t="shared" si="141"/>
        <v/>
      </c>
    </row>
    <row r="147" spans="1:122" x14ac:dyDescent="0.25">
      <c r="A147" s="184" t="str">
        <f t="shared" si="137"/>
        <v xml:space="preserve">  -  - </v>
      </c>
      <c r="B147" s="98"/>
      <c r="C147" s="97"/>
      <c r="D147" s="93"/>
      <c r="E147" s="71"/>
      <c r="F147" s="73"/>
      <c r="G147" s="103"/>
      <c r="H147" s="71"/>
      <c r="I147" s="105" t="str">
        <f t="shared" si="96"/>
        <v/>
      </c>
      <c r="J147" s="104"/>
      <c r="K147" s="63"/>
      <c r="L147" s="72"/>
      <c r="M147" s="74"/>
      <c r="N147" s="75"/>
      <c r="O147" s="75"/>
      <c r="P147" s="121"/>
      <c r="Q147" s="76" t="str">
        <f t="shared" si="97"/>
        <v/>
      </c>
      <c r="R147" s="77">
        <f t="shared" si="98"/>
        <v>0</v>
      </c>
      <c r="S147" s="63"/>
      <c r="T147" s="78">
        <f t="shared" si="138"/>
        <v>0</v>
      </c>
      <c r="U147" s="79">
        <f>IF(M147=0,0,IF(G147="Annulation","",IF(assurance="ALPTIS",M147*12*T147/100*#REF!,IF(assurance="APRIL",M147*12*T147/100*#REF!,IF(assurance="ASAF",M147*12*T147/100*#REF!,IF(assurance="NEOLIANE",(#REF!+M147*12*#REF!)*T147/100,IF(assurance="NEOLIANE Prev",(#REF!+M147*12*#REF!)*T147/100,IF(assurance="SWISSLIFE",M147*12*T147/100*#REF!,IF(assurance="AVIVA",M147*12*T147/100*#REF!,IF(assurance="CIPRES",M147*12*T147/100*#REF!,IF(assurance="CEGEMA",M147*12*T147/100*#REF!,IF(assurance=0,0))))))))))))</f>
        <v>0</v>
      </c>
      <c r="V147" s="91" t="str">
        <f t="shared" si="99"/>
        <v/>
      </c>
      <c r="W147" s="91" t="str">
        <f t="shared" si="100"/>
        <v/>
      </c>
      <c r="X147" s="92">
        <f t="shared" si="101"/>
        <v>0</v>
      </c>
      <c r="Y147" s="108">
        <f t="shared" si="102"/>
        <v>0</v>
      </c>
      <c r="Z147" s="106"/>
      <c r="AA147" s="105" t="str">
        <f t="shared" si="103"/>
        <v/>
      </c>
      <c r="AB147" s="63" t="s">
        <v>12</v>
      </c>
      <c r="AC147" s="72"/>
      <c r="AD147" s="101"/>
      <c r="AE147" s="80" t="str">
        <f t="shared" si="136"/>
        <v/>
      </c>
      <c r="AF147" s="72"/>
      <c r="AG147" s="70" t="str">
        <f t="shared" si="104"/>
        <v/>
      </c>
      <c r="AH147" s="81" t="str">
        <f t="shared" ca="1" si="105"/>
        <v/>
      </c>
      <c r="AI147" s="111" t="str">
        <f t="shared" ca="1" si="106"/>
        <v/>
      </c>
      <c r="AJ147" s="89" t="str">
        <f t="shared" si="107"/>
        <v/>
      </c>
      <c r="AK147" s="89" t="str">
        <f t="shared" si="108"/>
        <v/>
      </c>
      <c r="AL147" s="81" t="str">
        <f t="shared" si="109"/>
        <v/>
      </c>
      <c r="AM147" s="74">
        <f t="shared" si="110"/>
        <v>0</v>
      </c>
      <c r="AN147" s="74">
        <f t="shared" si="111"/>
        <v>0</v>
      </c>
      <c r="AO147" s="82">
        <f t="shared" si="112"/>
        <v>0</v>
      </c>
      <c r="AP147" s="74">
        <f t="shared" si="139"/>
        <v>0</v>
      </c>
      <c r="AQ147" s="82">
        <f t="shared" si="113"/>
        <v>0</v>
      </c>
      <c r="AR147" s="83">
        <f t="shared" si="114"/>
        <v>0</v>
      </c>
      <c r="AS147" s="74">
        <f t="shared" si="140"/>
        <v>0</v>
      </c>
      <c r="AT147" s="82">
        <f t="shared" si="115"/>
        <v>0</v>
      </c>
      <c r="AU147" s="83">
        <f t="shared" si="116"/>
        <v>0</v>
      </c>
      <c r="AV147" s="74">
        <f t="shared" si="117"/>
        <v>0</v>
      </c>
      <c r="AW147" s="82">
        <f t="shared" si="118"/>
        <v>0</v>
      </c>
      <c r="AX147" s="83">
        <f t="shared" si="119"/>
        <v>0</v>
      </c>
      <c r="AY147" s="63"/>
      <c r="AZ147" s="84"/>
      <c r="BA147" s="85"/>
      <c r="BB147" s="95"/>
      <c r="BC147" s="86"/>
      <c r="BD147" s="86"/>
      <c r="BE147" s="96"/>
      <c r="BF147" s="69"/>
      <c r="BG147" s="114"/>
      <c r="BH147" s="63">
        <v>1</v>
      </c>
      <c r="BI147" s="68">
        <v>0</v>
      </c>
      <c r="BJ147" s="71"/>
      <c r="BK147" s="87"/>
      <c r="BL147" s="64" t="str">
        <f t="shared" ca="1" si="120"/>
        <v/>
      </c>
      <c r="BM147" s="65"/>
      <c r="BN147" s="66"/>
      <c r="BO147" s="67" t="str">
        <f t="shared" ca="1" si="121"/>
        <v/>
      </c>
      <c r="BP147" s="65"/>
      <c r="BQ147" s="66"/>
      <c r="BR147" s="67" t="str">
        <f t="shared" ca="1" si="122"/>
        <v/>
      </c>
      <c r="BS147" s="65"/>
      <c r="BT147" s="66"/>
      <c r="BU147" s="67" t="str">
        <f t="shared" ca="1" si="123"/>
        <v/>
      </c>
      <c r="BV147" s="65"/>
      <c r="BW147" s="66"/>
      <c r="BX147" s="67" t="str">
        <f t="shared" ca="1" si="124"/>
        <v/>
      </c>
      <c r="BY147" s="65"/>
      <c r="BZ147" s="66"/>
      <c r="CA147" s="67" t="str">
        <f t="shared" ca="1" si="125"/>
        <v/>
      </c>
      <c r="CB147" s="65"/>
      <c r="CC147" s="66"/>
      <c r="CD147" s="67" t="str">
        <f t="shared" ca="1" si="126"/>
        <v/>
      </c>
      <c r="CE147" s="65"/>
      <c r="CF147" s="66"/>
      <c r="CG147" s="67" t="str">
        <f t="shared" ca="1" si="127"/>
        <v/>
      </c>
      <c r="CH147" s="65"/>
      <c r="CI147" s="66"/>
      <c r="CJ147" s="67" t="str">
        <f t="shared" ca="1" si="128"/>
        <v/>
      </c>
      <c r="CK147" s="57"/>
      <c r="CL147" s="59"/>
      <c r="CM147" s="59"/>
      <c r="CN147" s="59"/>
      <c r="CO147" s="59"/>
      <c r="CP147" s="59"/>
      <c r="CQ147" s="59"/>
      <c r="CR147" s="57"/>
      <c r="CS147" s="58"/>
      <c r="CT147" s="90" t="str">
        <f t="shared" si="129"/>
        <v/>
      </c>
      <c r="CU147" s="59"/>
      <c r="CV147" s="60"/>
      <c r="CW147" s="59"/>
      <c r="CX147" s="59"/>
      <c r="CY147" s="59" t="str">
        <f t="shared" si="130"/>
        <v/>
      </c>
      <c r="CZ147" s="59"/>
      <c r="DA147" s="59"/>
      <c r="DB147" s="61"/>
      <c r="DC147" s="59"/>
      <c r="DD147" s="59"/>
      <c r="DE147" s="61"/>
      <c r="DF147" s="61"/>
      <c r="DG147" s="59"/>
      <c r="DH147" s="61"/>
      <c r="DI147" s="61"/>
      <c r="DJ147" s="59"/>
      <c r="DK147" s="59"/>
      <c r="DL147" s="62"/>
      <c r="DM147" s="56">
        <f t="shared" si="131"/>
        <v>0</v>
      </c>
      <c r="DN147" s="88" t="str">
        <f t="shared" si="132"/>
        <v/>
      </c>
      <c r="DO147" s="119" t="str">
        <f t="shared" si="133"/>
        <v/>
      </c>
      <c r="DP147" s="119" t="str">
        <f t="shared" si="134"/>
        <v/>
      </c>
      <c r="DQ147" s="122" t="str">
        <f t="shared" si="135"/>
        <v/>
      </c>
      <c r="DR147" s="122" t="str">
        <f t="shared" si="141"/>
        <v/>
      </c>
    </row>
    <row r="148" spans="1:122" x14ac:dyDescent="0.25">
      <c r="A148" s="184" t="str">
        <f t="shared" si="137"/>
        <v xml:space="preserve">  -  - </v>
      </c>
      <c r="B148" s="98"/>
      <c r="C148" s="97"/>
      <c r="D148" s="93"/>
      <c r="E148" s="71"/>
      <c r="F148" s="73"/>
      <c r="G148" s="103"/>
      <c r="H148" s="71"/>
      <c r="I148" s="105" t="str">
        <f t="shared" si="96"/>
        <v/>
      </c>
      <c r="J148" s="104"/>
      <c r="K148" s="63"/>
      <c r="L148" s="72"/>
      <c r="M148" s="74"/>
      <c r="N148" s="75"/>
      <c r="O148" s="75"/>
      <c r="P148" s="121"/>
      <c r="Q148" s="76" t="str">
        <f t="shared" si="97"/>
        <v/>
      </c>
      <c r="R148" s="77">
        <f t="shared" si="98"/>
        <v>0</v>
      </c>
      <c r="S148" s="63"/>
      <c r="T148" s="78">
        <f t="shared" si="138"/>
        <v>0</v>
      </c>
      <c r="U148" s="79">
        <f>IF(M148=0,0,IF(G148="Annulation","",IF(assurance="ALPTIS",M148*12*T148/100*#REF!,IF(assurance="APRIL",M148*12*T148/100*#REF!,IF(assurance="ASAF",M148*12*T148/100*#REF!,IF(assurance="NEOLIANE",(#REF!+M148*12*#REF!)*T148/100,IF(assurance="NEOLIANE Prev",(#REF!+M148*12*#REF!)*T148/100,IF(assurance="SWISSLIFE",M148*12*T148/100*#REF!,IF(assurance="AVIVA",M148*12*T148/100*#REF!,IF(assurance="CIPRES",M148*12*T148/100*#REF!,IF(assurance="CEGEMA",M148*12*T148/100*#REF!,IF(assurance=0,0))))))))))))</f>
        <v>0</v>
      </c>
      <c r="V148" s="91" t="str">
        <f t="shared" si="99"/>
        <v/>
      </c>
      <c r="W148" s="91" t="str">
        <f t="shared" si="100"/>
        <v/>
      </c>
      <c r="X148" s="92">
        <f t="shared" si="101"/>
        <v>0</v>
      </c>
      <c r="Y148" s="108">
        <f t="shared" si="102"/>
        <v>0</v>
      </c>
      <c r="Z148" s="106"/>
      <c r="AA148" s="105" t="str">
        <f t="shared" si="103"/>
        <v/>
      </c>
      <c r="AB148" s="63" t="s">
        <v>12</v>
      </c>
      <c r="AC148" s="72"/>
      <c r="AD148" s="101"/>
      <c r="AE148" s="80" t="str">
        <f t="shared" si="136"/>
        <v/>
      </c>
      <c r="AF148" s="72"/>
      <c r="AG148" s="70" t="str">
        <f t="shared" si="104"/>
        <v/>
      </c>
      <c r="AH148" s="81" t="str">
        <f t="shared" ca="1" si="105"/>
        <v/>
      </c>
      <c r="AI148" s="111" t="str">
        <f t="shared" ca="1" si="106"/>
        <v/>
      </c>
      <c r="AJ148" s="89" t="str">
        <f t="shared" si="107"/>
        <v/>
      </c>
      <c r="AK148" s="89" t="str">
        <f t="shared" si="108"/>
        <v/>
      </c>
      <c r="AL148" s="81" t="str">
        <f t="shared" si="109"/>
        <v/>
      </c>
      <c r="AM148" s="74">
        <f t="shared" si="110"/>
        <v>0</v>
      </c>
      <c r="AN148" s="74">
        <f t="shared" si="111"/>
        <v>0</v>
      </c>
      <c r="AO148" s="82">
        <f t="shared" si="112"/>
        <v>0</v>
      </c>
      <c r="AP148" s="74">
        <f t="shared" si="139"/>
        <v>0</v>
      </c>
      <c r="AQ148" s="82">
        <f t="shared" si="113"/>
        <v>0</v>
      </c>
      <c r="AR148" s="83">
        <f t="shared" si="114"/>
        <v>0</v>
      </c>
      <c r="AS148" s="74">
        <f t="shared" si="140"/>
        <v>0</v>
      </c>
      <c r="AT148" s="82">
        <f t="shared" si="115"/>
        <v>0</v>
      </c>
      <c r="AU148" s="83">
        <f t="shared" si="116"/>
        <v>0</v>
      </c>
      <c r="AV148" s="74">
        <f t="shared" si="117"/>
        <v>0</v>
      </c>
      <c r="AW148" s="82">
        <f t="shared" si="118"/>
        <v>0</v>
      </c>
      <c r="AX148" s="83">
        <f t="shared" si="119"/>
        <v>0</v>
      </c>
      <c r="AY148" s="63"/>
      <c r="AZ148" s="84"/>
      <c r="BA148" s="85"/>
      <c r="BB148" s="95"/>
      <c r="BC148" s="86"/>
      <c r="BD148" s="86"/>
      <c r="BE148" s="96"/>
      <c r="BF148" s="69"/>
      <c r="BG148" s="114"/>
      <c r="BH148" s="63">
        <v>1</v>
      </c>
      <c r="BI148" s="68">
        <v>0</v>
      </c>
      <c r="BJ148" s="71"/>
      <c r="BK148" s="87"/>
      <c r="BL148" s="64" t="str">
        <f t="shared" ca="1" si="120"/>
        <v/>
      </c>
      <c r="BM148" s="65"/>
      <c r="BN148" s="66"/>
      <c r="BO148" s="67" t="str">
        <f t="shared" ca="1" si="121"/>
        <v/>
      </c>
      <c r="BP148" s="65"/>
      <c r="BQ148" s="66"/>
      <c r="BR148" s="67" t="str">
        <f t="shared" ca="1" si="122"/>
        <v/>
      </c>
      <c r="BS148" s="65"/>
      <c r="BT148" s="66"/>
      <c r="BU148" s="67" t="str">
        <f t="shared" ca="1" si="123"/>
        <v/>
      </c>
      <c r="BV148" s="65"/>
      <c r="BW148" s="66"/>
      <c r="BX148" s="67" t="str">
        <f t="shared" ca="1" si="124"/>
        <v/>
      </c>
      <c r="BY148" s="65"/>
      <c r="BZ148" s="66"/>
      <c r="CA148" s="67" t="str">
        <f t="shared" ca="1" si="125"/>
        <v/>
      </c>
      <c r="CB148" s="65"/>
      <c r="CC148" s="66"/>
      <c r="CD148" s="67" t="str">
        <f t="shared" ca="1" si="126"/>
        <v/>
      </c>
      <c r="CE148" s="65"/>
      <c r="CF148" s="66"/>
      <c r="CG148" s="67" t="str">
        <f t="shared" ca="1" si="127"/>
        <v/>
      </c>
      <c r="CH148" s="65"/>
      <c r="CI148" s="66"/>
      <c r="CJ148" s="67" t="str">
        <f t="shared" ca="1" si="128"/>
        <v/>
      </c>
      <c r="CK148" s="57"/>
      <c r="CL148" s="59"/>
      <c r="CM148" s="59"/>
      <c r="CN148" s="59"/>
      <c r="CO148" s="59"/>
      <c r="CP148" s="59"/>
      <c r="CQ148" s="59"/>
      <c r="CR148" s="57"/>
      <c r="CS148" s="58"/>
      <c r="CT148" s="90" t="str">
        <f t="shared" si="129"/>
        <v/>
      </c>
      <c r="CU148" s="59"/>
      <c r="CV148" s="60"/>
      <c r="CW148" s="59"/>
      <c r="CX148" s="59"/>
      <c r="CY148" s="59" t="str">
        <f t="shared" si="130"/>
        <v/>
      </c>
      <c r="CZ148" s="59"/>
      <c r="DA148" s="59"/>
      <c r="DB148" s="61"/>
      <c r="DC148" s="59"/>
      <c r="DD148" s="59"/>
      <c r="DE148" s="61"/>
      <c r="DF148" s="61"/>
      <c r="DG148" s="59"/>
      <c r="DH148" s="61"/>
      <c r="DI148" s="61"/>
      <c r="DJ148" s="59"/>
      <c r="DK148" s="59"/>
      <c r="DL148" s="62"/>
      <c r="DM148" s="56">
        <f t="shared" si="131"/>
        <v>0</v>
      </c>
      <c r="DN148" s="88" t="str">
        <f t="shared" si="132"/>
        <v/>
      </c>
      <c r="DO148" s="119" t="str">
        <f t="shared" si="133"/>
        <v/>
      </c>
      <c r="DP148" s="119" t="str">
        <f t="shared" si="134"/>
        <v/>
      </c>
      <c r="DQ148" s="122" t="str">
        <f t="shared" si="135"/>
        <v/>
      </c>
      <c r="DR148" s="122" t="str">
        <f t="shared" si="141"/>
        <v/>
      </c>
    </row>
    <row r="149" spans="1:122" x14ac:dyDescent="0.25">
      <c r="A149" s="184" t="str">
        <f t="shared" si="137"/>
        <v xml:space="preserve">  -  - </v>
      </c>
      <c r="B149" s="98"/>
      <c r="C149" s="97"/>
      <c r="D149" s="93"/>
      <c r="E149" s="71"/>
      <c r="F149" s="73"/>
      <c r="G149" s="103"/>
      <c r="H149" s="71"/>
      <c r="I149" s="105" t="str">
        <f t="shared" si="96"/>
        <v/>
      </c>
      <c r="J149" s="104"/>
      <c r="K149" s="63"/>
      <c r="L149" s="72"/>
      <c r="M149" s="74"/>
      <c r="N149" s="75"/>
      <c r="O149" s="75"/>
      <c r="P149" s="121"/>
      <c r="Q149" s="76" t="str">
        <f t="shared" si="97"/>
        <v/>
      </c>
      <c r="R149" s="77">
        <f t="shared" si="98"/>
        <v>0</v>
      </c>
      <c r="S149" s="63"/>
      <c r="T149" s="78">
        <f t="shared" si="138"/>
        <v>0</v>
      </c>
      <c r="U149" s="79">
        <f>IF(M149=0,0,IF(G149="Annulation","",IF(assurance="ALPTIS",M149*12*T149/100*#REF!,IF(assurance="APRIL",M149*12*T149/100*#REF!,IF(assurance="ASAF",M149*12*T149/100*#REF!,IF(assurance="NEOLIANE",(#REF!+M149*12*#REF!)*T149/100,IF(assurance="NEOLIANE Prev",(#REF!+M149*12*#REF!)*T149/100,IF(assurance="SWISSLIFE",M149*12*T149/100*#REF!,IF(assurance="AVIVA",M149*12*T149/100*#REF!,IF(assurance="CIPRES",M149*12*T149/100*#REF!,IF(assurance="CEGEMA",M149*12*T149/100*#REF!,IF(assurance=0,0))))))))))))</f>
        <v>0</v>
      </c>
      <c r="V149" s="91" t="str">
        <f t="shared" si="99"/>
        <v/>
      </c>
      <c r="W149" s="91" t="str">
        <f t="shared" si="100"/>
        <v/>
      </c>
      <c r="X149" s="92">
        <f t="shared" si="101"/>
        <v>0</v>
      </c>
      <c r="Y149" s="108">
        <f t="shared" si="102"/>
        <v>0</v>
      </c>
      <c r="Z149" s="106"/>
      <c r="AA149" s="105" t="str">
        <f t="shared" si="103"/>
        <v/>
      </c>
      <c r="AB149" s="63" t="s">
        <v>12</v>
      </c>
      <c r="AC149" s="72"/>
      <c r="AD149" s="101"/>
      <c r="AE149" s="80" t="str">
        <f t="shared" si="136"/>
        <v/>
      </c>
      <c r="AF149" s="72"/>
      <c r="AG149" s="70" t="str">
        <f t="shared" si="104"/>
        <v/>
      </c>
      <c r="AH149" s="81" t="str">
        <f t="shared" ca="1" si="105"/>
        <v/>
      </c>
      <c r="AI149" s="111" t="str">
        <f t="shared" ca="1" si="106"/>
        <v/>
      </c>
      <c r="AJ149" s="89" t="str">
        <f t="shared" si="107"/>
        <v/>
      </c>
      <c r="AK149" s="89" t="str">
        <f t="shared" si="108"/>
        <v/>
      </c>
      <c r="AL149" s="81" t="str">
        <f t="shared" si="109"/>
        <v/>
      </c>
      <c r="AM149" s="74">
        <f t="shared" si="110"/>
        <v>0</v>
      </c>
      <c r="AN149" s="74">
        <f t="shared" si="111"/>
        <v>0</v>
      </c>
      <c r="AO149" s="82">
        <f t="shared" si="112"/>
        <v>0</v>
      </c>
      <c r="AP149" s="74">
        <f t="shared" si="139"/>
        <v>0</v>
      </c>
      <c r="AQ149" s="82">
        <f t="shared" si="113"/>
        <v>0</v>
      </c>
      <c r="AR149" s="83">
        <f t="shared" si="114"/>
        <v>0</v>
      </c>
      <c r="AS149" s="74">
        <f t="shared" si="140"/>
        <v>0</v>
      </c>
      <c r="AT149" s="82">
        <f t="shared" si="115"/>
        <v>0</v>
      </c>
      <c r="AU149" s="83">
        <f t="shared" si="116"/>
        <v>0</v>
      </c>
      <c r="AV149" s="74">
        <f t="shared" si="117"/>
        <v>0</v>
      </c>
      <c r="AW149" s="82">
        <f t="shared" si="118"/>
        <v>0</v>
      </c>
      <c r="AX149" s="83">
        <f t="shared" si="119"/>
        <v>0</v>
      </c>
      <c r="AY149" s="63"/>
      <c r="AZ149" s="84"/>
      <c r="BA149" s="85"/>
      <c r="BB149" s="95"/>
      <c r="BC149" s="86"/>
      <c r="BD149" s="86"/>
      <c r="BE149" s="96"/>
      <c r="BF149" s="69"/>
      <c r="BG149" s="114"/>
      <c r="BH149" s="63">
        <v>1</v>
      </c>
      <c r="BI149" s="68">
        <v>0</v>
      </c>
      <c r="BJ149" s="71"/>
      <c r="BK149" s="87"/>
      <c r="BL149" s="64" t="str">
        <f t="shared" ca="1" si="120"/>
        <v/>
      </c>
      <c r="BM149" s="65"/>
      <c r="BN149" s="66"/>
      <c r="BO149" s="67" t="str">
        <f t="shared" ca="1" si="121"/>
        <v/>
      </c>
      <c r="BP149" s="65"/>
      <c r="BQ149" s="66"/>
      <c r="BR149" s="67" t="str">
        <f t="shared" ca="1" si="122"/>
        <v/>
      </c>
      <c r="BS149" s="65"/>
      <c r="BT149" s="66"/>
      <c r="BU149" s="67" t="str">
        <f t="shared" ca="1" si="123"/>
        <v/>
      </c>
      <c r="BV149" s="65"/>
      <c r="BW149" s="66"/>
      <c r="BX149" s="67" t="str">
        <f t="shared" ca="1" si="124"/>
        <v/>
      </c>
      <c r="BY149" s="65"/>
      <c r="BZ149" s="66"/>
      <c r="CA149" s="67" t="str">
        <f t="shared" ca="1" si="125"/>
        <v/>
      </c>
      <c r="CB149" s="65"/>
      <c r="CC149" s="66"/>
      <c r="CD149" s="67" t="str">
        <f t="shared" ca="1" si="126"/>
        <v/>
      </c>
      <c r="CE149" s="65"/>
      <c r="CF149" s="66"/>
      <c r="CG149" s="67" t="str">
        <f t="shared" ca="1" si="127"/>
        <v/>
      </c>
      <c r="CH149" s="65"/>
      <c r="CI149" s="66"/>
      <c r="CJ149" s="67" t="str">
        <f t="shared" ca="1" si="128"/>
        <v/>
      </c>
      <c r="CK149" s="57"/>
      <c r="CL149" s="59"/>
      <c r="CM149" s="59"/>
      <c r="CN149" s="59"/>
      <c r="CO149" s="59"/>
      <c r="CP149" s="59"/>
      <c r="CQ149" s="59"/>
      <c r="CR149" s="57"/>
      <c r="CS149" s="58"/>
      <c r="CT149" s="90" t="str">
        <f t="shared" si="129"/>
        <v/>
      </c>
      <c r="CU149" s="59"/>
      <c r="CV149" s="60"/>
      <c r="CW149" s="59"/>
      <c r="CX149" s="59"/>
      <c r="CY149" s="59" t="str">
        <f t="shared" si="130"/>
        <v/>
      </c>
      <c r="CZ149" s="59"/>
      <c r="DA149" s="59"/>
      <c r="DB149" s="61"/>
      <c r="DC149" s="59"/>
      <c r="DD149" s="59"/>
      <c r="DE149" s="61"/>
      <c r="DF149" s="61"/>
      <c r="DG149" s="59"/>
      <c r="DH149" s="61"/>
      <c r="DI149" s="61"/>
      <c r="DJ149" s="59"/>
      <c r="DK149" s="59"/>
      <c r="DL149" s="62"/>
      <c r="DM149" s="56">
        <f t="shared" si="131"/>
        <v>0</v>
      </c>
      <c r="DN149" s="88" t="str">
        <f t="shared" si="132"/>
        <v/>
      </c>
      <c r="DO149" s="119" t="str">
        <f t="shared" si="133"/>
        <v/>
      </c>
      <c r="DP149" s="119" t="str">
        <f t="shared" si="134"/>
        <v/>
      </c>
      <c r="DQ149" s="122" t="str">
        <f t="shared" si="135"/>
        <v/>
      </c>
      <c r="DR149" s="122" t="str">
        <f t="shared" si="141"/>
        <v/>
      </c>
    </row>
    <row r="150" spans="1:122" x14ac:dyDescent="0.25">
      <c r="A150" s="184" t="str">
        <f t="shared" si="137"/>
        <v xml:space="preserve">  -  - </v>
      </c>
      <c r="B150" s="98"/>
      <c r="C150" s="97"/>
      <c r="D150" s="93"/>
      <c r="E150" s="71"/>
      <c r="F150" s="73"/>
      <c r="G150" s="103"/>
      <c r="H150" s="71"/>
      <c r="I150" s="105" t="str">
        <f t="shared" si="96"/>
        <v/>
      </c>
      <c r="J150" s="104"/>
      <c r="K150" s="63"/>
      <c r="L150" s="72"/>
      <c r="M150" s="74"/>
      <c r="N150" s="75"/>
      <c r="O150" s="75"/>
      <c r="P150" s="121"/>
      <c r="Q150" s="76" t="str">
        <f t="shared" si="97"/>
        <v/>
      </c>
      <c r="R150" s="77">
        <f t="shared" si="98"/>
        <v>0</v>
      </c>
      <c r="S150" s="63"/>
      <c r="T150" s="78">
        <f t="shared" si="138"/>
        <v>0</v>
      </c>
      <c r="U150" s="79">
        <f>IF(M150=0,0,IF(G150="Annulation","",IF(assurance="ALPTIS",M150*12*T150/100*#REF!,IF(assurance="APRIL",M150*12*T150/100*#REF!,IF(assurance="ASAF",M150*12*T150/100*#REF!,IF(assurance="NEOLIANE",(#REF!+M150*12*#REF!)*T150/100,IF(assurance="NEOLIANE Prev",(#REF!+M150*12*#REF!)*T150/100,IF(assurance="SWISSLIFE",M150*12*T150/100*#REF!,IF(assurance="AVIVA",M150*12*T150/100*#REF!,IF(assurance="CIPRES",M150*12*T150/100*#REF!,IF(assurance="CEGEMA",M150*12*T150/100*#REF!,IF(assurance=0,0))))))))))))</f>
        <v>0</v>
      </c>
      <c r="V150" s="91" t="str">
        <f t="shared" si="99"/>
        <v/>
      </c>
      <c r="W150" s="91" t="str">
        <f t="shared" si="100"/>
        <v/>
      </c>
      <c r="X150" s="92">
        <f t="shared" si="101"/>
        <v>0</v>
      </c>
      <c r="Y150" s="108">
        <f t="shared" si="102"/>
        <v>0</v>
      </c>
      <c r="Z150" s="106"/>
      <c r="AA150" s="105" t="str">
        <f t="shared" si="103"/>
        <v/>
      </c>
      <c r="AB150" s="63" t="s">
        <v>12</v>
      </c>
      <c r="AC150" s="72"/>
      <c r="AD150" s="101"/>
      <c r="AE150" s="80" t="str">
        <f t="shared" si="136"/>
        <v/>
      </c>
      <c r="AF150" s="72"/>
      <c r="AG150" s="70" t="str">
        <f t="shared" si="104"/>
        <v/>
      </c>
      <c r="AH150" s="81" t="str">
        <f t="shared" ca="1" si="105"/>
        <v/>
      </c>
      <c r="AI150" s="111" t="str">
        <f t="shared" ca="1" si="106"/>
        <v/>
      </c>
      <c r="AJ150" s="89" t="str">
        <f t="shared" si="107"/>
        <v/>
      </c>
      <c r="AK150" s="89" t="str">
        <f t="shared" si="108"/>
        <v/>
      </c>
      <c r="AL150" s="81" t="str">
        <f t="shared" si="109"/>
        <v/>
      </c>
      <c r="AM150" s="74">
        <f t="shared" si="110"/>
        <v>0</v>
      </c>
      <c r="AN150" s="74">
        <f t="shared" si="111"/>
        <v>0</v>
      </c>
      <c r="AO150" s="82">
        <f t="shared" si="112"/>
        <v>0</v>
      </c>
      <c r="AP150" s="74">
        <f t="shared" si="139"/>
        <v>0</v>
      </c>
      <c r="AQ150" s="82">
        <f t="shared" si="113"/>
        <v>0</v>
      </c>
      <c r="AR150" s="83">
        <f t="shared" si="114"/>
        <v>0</v>
      </c>
      <c r="AS150" s="74">
        <f t="shared" si="140"/>
        <v>0</v>
      </c>
      <c r="AT150" s="82">
        <f t="shared" si="115"/>
        <v>0</v>
      </c>
      <c r="AU150" s="83">
        <f t="shared" si="116"/>
        <v>0</v>
      </c>
      <c r="AV150" s="74">
        <f t="shared" si="117"/>
        <v>0</v>
      </c>
      <c r="AW150" s="82">
        <f t="shared" si="118"/>
        <v>0</v>
      </c>
      <c r="AX150" s="83">
        <f t="shared" si="119"/>
        <v>0</v>
      </c>
      <c r="AY150" s="63"/>
      <c r="AZ150" s="84"/>
      <c r="BA150" s="85"/>
      <c r="BB150" s="95"/>
      <c r="BC150" s="86"/>
      <c r="BD150" s="86"/>
      <c r="BE150" s="96"/>
      <c r="BF150" s="69"/>
      <c r="BG150" s="114"/>
      <c r="BH150" s="63">
        <v>1</v>
      </c>
      <c r="BI150" s="68">
        <v>0</v>
      </c>
      <c r="BJ150" s="71"/>
      <c r="BK150" s="87"/>
      <c r="BL150" s="64" t="str">
        <f t="shared" ca="1" si="120"/>
        <v/>
      </c>
      <c r="BM150" s="65"/>
      <c r="BN150" s="66"/>
      <c r="BO150" s="67" t="str">
        <f t="shared" ca="1" si="121"/>
        <v/>
      </c>
      <c r="BP150" s="65"/>
      <c r="BQ150" s="66"/>
      <c r="BR150" s="67" t="str">
        <f t="shared" ca="1" si="122"/>
        <v/>
      </c>
      <c r="BS150" s="65"/>
      <c r="BT150" s="66"/>
      <c r="BU150" s="67" t="str">
        <f t="shared" ca="1" si="123"/>
        <v/>
      </c>
      <c r="BV150" s="65"/>
      <c r="BW150" s="66"/>
      <c r="BX150" s="67" t="str">
        <f t="shared" ca="1" si="124"/>
        <v/>
      </c>
      <c r="BY150" s="65"/>
      <c r="BZ150" s="66"/>
      <c r="CA150" s="67" t="str">
        <f t="shared" ca="1" si="125"/>
        <v/>
      </c>
      <c r="CB150" s="65"/>
      <c r="CC150" s="66"/>
      <c r="CD150" s="67" t="str">
        <f t="shared" ca="1" si="126"/>
        <v/>
      </c>
      <c r="CE150" s="65"/>
      <c r="CF150" s="66"/>
      <c r="CG150" s="67" t="str">
        <f t="shared" ca="1" si="127"/>
        <v/>
      </c>
      <c r="CH150" s="65"/>
      <c r="CI150" s="66"/>
      <c r="CJ150" s="67" t="str">
        <f t="shared" ca="1" si="128"/>
        <v/>
      </c>
      <c r="CK150" s="57"/>
      <c r="CL150" s="59"/>
      <c r="CM150" s="59"/>
      <c r="CN150" s="59"/>
      <c r="CO150" s="59"/>
      <c r="CP150" s="59"/>
      <c r="CQ150" s="59"/>
      <c r="CR150" s="57"/>
      <c r="CS150" s="58"/>
      <c r="CT150" s="90" t="str">
        <f t="shared" si="129"/>
        <v/>
      </c>
      <c r="CU150" s="59"/>
      <c r="CV150" s="60"/>
      <c r="CW150" s="59"/>
      <c r="CX150" s="59"/>
      <c r="CY150" s="59" t="str">
        <f t="shared" si="130"/>
        <v/>
      </c>
      <c r="CZ150" s="59"/>
      <c r="DA150" s="59"/>
      <c r="DB150" s="61"/>
      <c r="DC150" s="59"/>
      <c r="DD150" s="59"/>
      <c r="DE150" s="61"/>
      <c r="DF150" s="61"/>
      <c r="DG150" s="59"/>
      <c r="DH150" s="61"/>
      <c r="DI150" s="61"/>
      <c r="DJ150" s="59"/>
      <c r="DK150" s="59"/>
      <c r="DL150" s="62"/>
      <c r="DM150" s="56">
        <f t="shared" si="131"/>
        <v>0</v>
      </c>
      <c r="DN150" s="88" t="str">
        <f t="shared" si="132"/>
        <v/>
      </c>
      <c r="DO150" s="119" t="str">
        <f t="shared" si="133"/>
        <v/>
      </c>
      <c r="DP150" s="119" t="str">
        <f t="shared" si="134"/>
        <v/>
      </c>
      <c r="DQ150" s="122" t="str">
        <f t="shared" si="135"/>
        <v/>
      </c>
      <c r="DR150" s="122" t="str">
        <f t="shared" si="141"/>
        <v/>
      </c>
    </row>
    <row r="151" spans="1:122" x14ac:dyDescent="0.25">
      <c r="A151" s="184" t="str">
        <f t="shared" si="137"/>
        <v xml:space="preserve">  -  - </v>
      </c>
      <c r="B151" s="98"/>
      <c r="C151" s="97"/>
      <c r="D151" s="93"/>
      <c r="E151" s="71"/>
      <c r="F151" s="73"/>
      <c r="G151" s="103"/>
      <c r="H151" s="71"/>
      <c r="I151" s="105" t="str">
        <f t="shared" si="96"/>
        <v/>
      </c>
      <c r="J151" s="104"/>
      <c r="K151" s="63"/>
      <c r="L151" s="72"/>
      <c r="M151" s="74"/>
      <c r="N151" s="75"/>
      <c r="O151" s="75"/>
      <c r="P151" s="121"/>
      <c r="Q151" s="76" t="str">
        <f t="shared" si="97"/>
        <v/>
      </c>
      <c r="R151" s="77">
        <f t="shared" si="98"/>
        <v>0</v>
      </c>
      <c r="S151" s="63"/>
      <c r="T151" s="78">
        <f t="shared" si="138"/>
        <v>0</v>
      </c>
      <c r="U151" s="79">
        <f>IF(M151=0,0,IF(G151="Annulation","",IF(assurance="ALPTIS",M151*12*T151/100*#REF!,IF(assurance="APRIL",M151*12*T151/100*#REF!,IF(assurance="ASAF",M151*12*T151/100*#REF!,IF(assurance="NEOLIANE",(#REF!+M151*12*#REF!)*T151/100,IF(assurance="NEOLIANE Prev",(#REF!+M151*12*#REF!)*T151/100,IF(assurance="SWISSLIFE",M151*12*T151/100*#REF!,IF(assurance="AVIVA",M151*12*T151/100*#REF!,IF(assurance="CIPRES",M151*12*T151/100*#REF!,IF(assurance="CEGEMA",M151*12*T151/100*#REF!,IF(assurance=0,0))))))))))))</f>
        <v>0</v>
      </c>
      <c r="V151" s="91" t="str">
        <f t="shared" si="99"/>
        <v/>
      </c>
      <c r="W151" s="91" t="str">
        <f t="shared" si="100"/>
        <v/>
      </c>
      <c r="X151" s="92">
        <f t="shared" si="101"/>
        <v>0</v>
      </c>
      <c r="Y151" s="108">
        <f t="shared" si="102"/>
        <v>0</v>
      </c>
      <c r="Z151" s="106"/>
      <c r="AA151" s="105" t="str">
        <f t="shared" si="103"/>
        <v/>
      </c>
      <c r="AB151" s="63" t="s">
        <v>12</v>
      </c>
      <c r="AC151" s="72"/>
      <c r="AD151" s="101"/>
      <c r="AE151" s="80" t="str">
        <f t="shared" si="136"/>
        <v/>
      </c>
      <c r="AF151" s="72"/>
      <c r="AG151" s="70" t="str">
        <f t="shared" si="104"/>
        <v/>
      </c>
      <c r="AH151" s="81" t="str">
        <f t="shared" ca="1" si="105"/>
        <v/>
      </c>
      <c r="AI151" s="111" t="str">
        <f t="shared" ca="1" si="106"/>
        <v/>
      </c>
      <c r="AJ151" s="89" t="str">
        <f t="shared" si="107"/>
        <v/>
      </c>
      <c r="AK151" s="89" t="str">
        <f t="shared" si="108"/>
        <v/>
      </c>
      <c r="AL151" s="81" t="str">
        <f t="shared" si="109"/>
        <v/>
      </c>
      <c r="AM151" s="74">
        <f t="shared" si="110"/>
        <v>0</v>
      </c>
      <c r="AN151" s="74">
        <f t="shared" si="111"/>
        <v>0</v>
      </c>
      <c r="AO151" s="82">
        <f t="shared" si="112"/>
        <v>0</v>
      </c>
      <c r="AP151" s="74">
        <f t="shared" si="139"/>
        <v>0</v>
      </c>
      <c r="AQ151" s="82">
        <f t="shared" si="113"/>
        <v>0</v>
      </c>
      <c r="AR151" s="83">
        <f t="shared" si="114"/>
        <v>0</v>
      </c>
      <c r="AS151" s="74">
        <f t="shared" si="140"/>
        <v>0</v>
      </c>
      <c r="AT151" s="82">
        <f t="shared" si="115"/>
        <v>0</v>
      </c>
      <c r="AU151" s="83">
        <f t="shared" si="116"/>
        <v>0</v>
      </c>
      <c r="AV151" s="74">
        <f t="shared" si="117"/>
        <v>0</v>
      </c>
      <c r="AW151" s="82">
        <f t="shared" si="118"/>
        <v>0</v>
      </c>
      <c r="AX151" s="83">
        <f t="shared" si="119"/>
        <v>0</v>
      </c>
      <c r="AY151" s="63"/>
      <c r="AZ151" s="84"/>
      <c r="BA151" s="85"/>
      <c r="BB151" s="95"/>
      <c r="BC151" s="86"/>
      <c r="BD151" s="86"/>
      <c r="BE151" s="96"/>
      <c r="BF151" s="69"/>
      <c r="BG151" s="114"/>
      <c r="BH151" s="63">
        <v>1</v>
      </c>
      <c r="BI151" s="68">
        <v>0</v>
      </c>
      <c r="BJ151" s="71"/>
      <c r="BK151" s="87"/>
      <c r="BL151" s="64" t="str">
        <f t="shared" ca="1" si="120"/>
        <v/>
      </c>
      <c r="BM151" s="65"/>
      <c r="BN151" s="66"/>
      <c r="BO151" s="67" t="str">
        <f t="shared" ca="1" si="121"/>
        <v/>
      </c>
      <c r="BP151" s="65"/>
      <c r="BQ151" s="66"/>
      <c r="BR151" s="67" t="str">
        <f t="shared" ca="1" si="122"/>
        <v/>
      </c>
      <c r="BS151" s="65"/>
      <c r="BT151" s="66"/>
      <c r="BU151" s="67" t="str">
        <f t="shared" ca="1" si="123"/>
        <v/>
      </c>
      <c r="BV151" s="65"/>
      <c r="BW151" s="66"/>
      <c r="BX151" s="67" t="str">
        <f t="shared" ca="1" si="124"/>
        <v/>
      </c>
      <c r="BY151" s="65"/>
      <c r="BZ151" s="66"/>
      <c r="CA151" s="67" t="str">
        <f t="shared" ca="1" si="125"/>
        <v/>
      </c>
      <c r="CB151" s="65"/>
      <c r="CC151" s="66"/>
      <c r="CD151" s="67" t="str">
        <f t="shared" ca="1" si="126"/>
        <v/>
      </c>
      <c r="CE151" s="65"/>
      <c r="CF151" s="66"/>
      <c r="CG151" s="67" t="str">
        <f t="shared" ca="1" si="127"/>
        <v/>
      </c>
      <c r="CH151" s="65"/>
      <c r="CI151" s="66"/>
      <c r="CJ151" s="67" t="str">
        <f t="shared" ca="1" si="128"/>
        <v/>
      </c>
      <c r="CK151" s="57"/>
      <c r="CL151" s="59"/>
      <c r="CM151" s="59"/>
      <c r="CN151" s="59"/>
      <c r="CO151" s="59"/>
      <c r="CP151" s="59"/>
      <c r="CQ151" s="59"/>
      <c r="CR151" s="57"/>
      <c r="CS151" s="58"/>
      <c r="CT151" s="90" t="str">
        <f t="shared" si="129"/>
        <v/>
      </c>
      <c r="CU151" s="59"/>
      <c r="CV151" s="60"/>
      <c r="CW151" s="59"/>
      <c r="CX151" s="59"/>
      <c r="CY151" s="59" t="str">
        <f t="shared" si="130"/>
        <v/>
      </c>
      <c r="CZ151" s="59"/>
      <c r="DA151" s="59"/>
      <c r="DB151" s="61"/>
      <c r="DC151" s="59"/>
      <c r="DD151" s="59"/>
      <c r="DE151" s="61"/>
      <c r="DF151" s="61"/>
      <c r="DG151" s="59"/>
      <c r="DH151" s="61"/>
      <c r="DI151" s="61"/>
      <c r="DJ151" s="59"/>
      <c r="DK151" s="59"/>
      <c r="DL151" s="62"/>
      <c r="DM151" s="56">
        <f t="shared" si="131"/>
        <v>0</v>
      </c>
      <c r="DN151" s="88" t="str">
        <f t="shared" si="132"/>
        <v/>
      </c>
      <c r="DO151" s="119" t="str">
        <f t="shared" si="133"/>
        <v/>
      </c>
      <c r="DP151" s="119" t="str">
        <f t="shared" si="134"/>
        <v/>
      </c>
      <c r="DQ151" s="122" t="str">
        <f t="shared" si="135"/>
        <v/>
      </c>
      <c r="DR151" s="122" t="str">
        <f t="shared" si="141"/>
        <v/>
      </c>
    </row>
    <row r="152" spans="1:122" x14ac:dyDescent="0.25">
      <c r="A152" s="184" t="str">
        <f t="shared" si="137"/>
        <v xml:space="preserve">  -  - </v>
      </c>
      <c r="B152" s="98"/>
      <c r="C152" s="97"/>
      <c r="D152" s="93"/>
      <c r="E152" s="71"/>
      <c r="F152" s="73"/>
      <c r="G152" s="103"/>
      <c r="H152" s="71"/>
      <c r="I152" s="105" t="str">
        <f t="shared" si="96"/>
        <v/>
      </c>
      <c r="J152" s="104"/>
      <c r="K152" s="63"/>
      <c r="L152" s="72"/>
      <c r="M152" s="74"/>
      <c r="N152" s="75"/>
      <c r="O152" s="75"/>
      <c r="P152" s="121"/>
      <c r="Q152" s="76" t="str">
        <f t="shared" si="97"/>
        <v/>
      </c>
      <c r="R152" s="77">
        <f t="shared" si="98"/>
        <v>0</v>
      </c>
      <c r="S152" s="63"/>
      <c r="T152" s="78">
        <f t="shared" si="138"/>
        <v>0</v>
      </c>
      <c r="U152" s="79">
        <f>IF(M152=0,0,IF(G152="Annulation","",IF(assurance="ALPTIS",M152*12*T152/100*#REF!,IF(assurance="APRIL",M152*12*T152/100*#REF!,IF(assurance="ASAF",M152*12*T152/100*#REF!,IF(assurance="NEOLIANE",(#REF!+M152*12*#REF!)*T152/100,IF(assurance="NEOLIANE Prev",(#REF!+M152*12*#REF!)*T152/100,IF(assurance="SWISSLIFE",M152*12*T152/100*#REF!,IF(assurance="AVIVA",M152*12*T152/100*#REF!,IF(assurance="CIPRES",M152*12*T152/100*#REF!,IF(assurance="CEGEMA",M152*12*T152/100*#REF!,IF(assurance=0,0))))))))))))</f>
        <v>0</v>
      </c>
      <c r="V152" s="91" t="str">
        <f t="shared" si="99"/>
        <v/>
      </c>
      <c r="W152" s="91" t="str">
        <f t="shared" si="100"/>
        <v/>
      </c>
      <c r="X152" s="92">
        <f t="shared" si="101"/>
        <v>0</v>
      </c>
      <c r="Y152" s="108">
        <f t="shared" si="102"/>
        <v>0</v>
      </c>
      <c r="Z152" s="106"/>
      <c r="AA152" s="105" t="str">
        <f t="shared" si="103"/>
        <v/>
      </c>
      <c r="AB152" s="63" t="s">
        <v>12</v>
      </c>
      <c r="AC152" s="72"/>
      <c r="AD152" s="101"/>
      <c r="AE152" s="80" t="str">
        <f t="shared" si="136"/>
        <v/>
      </c>
      <c r="AF152" s="72"/>
      <c r="AG152" s="70" t="str">
        <f t="shared" si="104"/>
        <v/>
      </c>
      <c r="AH152" s="81" t="str">
        <f t="shared" ca="1" si="105"/>
        <v/>
      </c>
      <c r="AI152" s="111" t="str">
        <f t="shared" ca="1" si="106"/>
        <v/>
      </c>
      <c r="AJ152" s="89" t="str">
        <f t="shared" si="107"/>
        <v/>
      </c>
      <c r="AK152" s="89" t="str">
        <f t="shared" si="108"/>
        <v/>
      </c>
      <c r="AL152" s="81" t="str">
        <f t="shared" si="109"/>
        <v/>
      </c>
      <c r="AM152" s="74">
        <f t="shared" si="110"/>
        <v>0</v>
      </c>
      <c r="AN152" s="74">
        <f t="shared" si="111"/>
        <v>0</v>
      </c>
      <c r="AO152" s="82">
        <f t="shared" si="112"/>
        <v>0</v>
      </c>
      <c r="AP152" s="74">
        <f t="shared" si="139"/>
        <v>0</v>
      </c>
      <c r="AQ152" s="82">
        <f t="shared" si="113"/>
        <v>0</v>
      </c>
      <c r="AR152" s="83">
        <f t="shared" si="114"/>
        <v>0</v>
      </c>
      <c r="AS152" s="74">
        <f t="shared" si="140"/>
        <v>0</v>
      </c>
      <c r="AT152" s="82">
        <f t="shared" si="115"/>
        <v>0</v>
      </c>
      <c r="AU152" s="83">
        <f t="shared" si="116"/>
        <v>0</v>
      </c>
      <c r="AV152" s="74">
        <f t="shared" si="117"/>
        <v>0</v>
      </c>
      <c r="AW152" s="82">
        <f t="shared" si="118"/>
        <v>0</v>
      </c>
      <c r="AX152" s="83">
        <f t="shared" si="119"/>
        <v>0</v>
      </c>
      <c r="AY152" s="63"/>
      <c r="AZ152" s="84"/>
      <c r="BA152" s="85"/>
      <c r="BB152" s="95"/>
      <c r="BC152" s="86"/>
      <c r="BD152" s="86"/>
      <c r="BE152" s="96"/>
      <c r="BF152" s="69"/>
      <c r="BG152" s="114"/>
      <c r="BH152" s="63">
        <v>1</v>
      </c>
      <c r="BI152" s="68">
        <v>0</v>
      </c>
      <c r="BJ152" s="71"/>
      <c r="BK152" s="87"/>
      <c r="BL152" s="64" t="str">
        <f t="shared" ca="1" si="120"/>
        <v/>
      </c>
      <c r="BM152" s="65"/>
      <c r="BN152" s="66"/>
      <c r="BO152" s="67" t="str">
        <f t="shared" ca="1" si="121"/>
        <v/>
      </c>
      <c r="BP152" s="65"/>
      <c r="BQ152" s="66"/>
      <c r="BR152" s="67" t="str">
        <f t="shared" ca="1" si="122"/>
        <v/>
      </c>
      <c r="BS152" s="65"/>
      <c r="BT152" s="66"/>
      <c r="BU152" s="67" t="str">
        <f t="shared" ca="1" si="123"/>
        <v/>
      </c>
      <c r="BV152" s="65"/>
      <c r="BW152" s="66"/>
      <c r="BX152" s="67" t="str">
        <f t="shared" ca="1" si="124"/>
        <v/>
      </c>
      <c r="BY152" s="65"/>
      <c r="BZ152" s="66"/>
      <c r="CA152" s="67" t="str">
        <f t="shared" ca="1" si="125"/>
        <v/>
      </c>
      <c r="CB152" s="65"/>
      <c r="CC152" s="66"/>
      <c r="CD152" s="67" t="str">
        <f t="shared" ca="1" si="126"/>
        <v/>
      </c>
      <c r="CE152" s="65"/>
      <c r="CF152" s="66"/>
      <c r="CG152" s="67" t="str">
        <f t="shared" ca="1" si="127"/>
        <v/>
      </c>
      <c r="CH152" s="65"/>
      <c r="CI152" s="66"/>
      <c r="CJ152" s="67" t="str">
        <f t="shared" ca="1" si="128"/>
        <v/>
      </c>
      <c r="CK152" s="57"/>
      <c r="CL152" s="59"/>
      <c r="CM152" s="59"/>
      <c r="CN152" s="59"/>
      <c r="CO152" s="59"/>
      <c r="CP152" s="59"/>
      <c r="CQ152" s="59"/>
      <c r="CR152" s="57"/>
      <c r="CS152" s="58"/>
      <c r="CT152" s="90" t="str">
        <f t="shared" si="129"/>
        <v/>
      </c>
      <c r="CU152" s="59"/>
      <c r="CV152" s="60"/>
      <c r="CW152" s="59"/>
      <c r="CX152" s="59"/>
      <c r="CY152" s="59" t="str">
        <f t="shared" si="130"/>
        <v/>
      </c>
      <c r="CZ152" s="59"/>
      <c r="DA152" s="59"/>
      <c r="DB152" s="61"/>
      <c r="DC152" s="59"/>
      <c r="DD152" s="59"/>
      <c r="DE152" s="61"/>
      <c r="DF152" s="61"/>
      <c r="DG152" s="59"/>
      <c r="DH152" s="61"/>
      <c r="DI152" s="61"/>
      <c r="DJ152" s="59"/>
      <c r="DK152" s="59"/>
      <c r="DL152" s="62"/>
      <c r="DM152" s="56">
        <f t="shared" si="131"/>
        <v>0</v>
      </c>
      <c r="DN152" s="88" t="str">
        <f t="shared" si="132"/>
        <v/>
      </c>
      <c r="DO152" s="119" t="str">
        <f t="shared" si="133"/>
        <v/>
      </c>
      <c r="DP152" s="119" t="str">
        <f t="shared" si="134"/>
        <v/>
      </c>
      <c r="DQ152" s="122" t="str">
        <f t="shared" si="135"/>
        <v/>
      </c>
      <c r="DR152" s="122" t="str">
        <f t="shared" si="141"/>
        <v/>
      </c>
    </row>
    <row r="153" spans="1:122" x14ac:dyDescent="0.25">
      <c r="A153" s="184" t="str">
        <f t="shared" si="137"/>
        <v xml:space="preserve">  -  - </v>
      </c>
      <c r="B153" s="98"/>
      <c r="C153" s="97"/>
      <c r="D153" s="93"/>
      <c r="E153" s="71"/>
      <c r="F153" s="73"/>
      <c r="G153" s="103"/>
      <c r="H153" s="71"/>
      <c r="I153" s="105" t="str">
        <f t="shared" si="96"/>
        <v/>
      </c>
      <c r="J153" s="104"/>
      <c r="K153" s="63"/>
      <c r="L153" s="72"/>
      <c r="M153" s="74"/>
      <c r="N153" s="75"/>
      <c r="O153" s="75"/>
      <c r="P153" s="121"/>
      <c r="Q153" s="76" t="str">
        <f t="shared" si="97"/>
        <v/>
      </c>
      <c r="R153" s="77">
        <f t="shared" si="98"/>
        <v>0</v>
      </c>
      <c r="S153" s="63"/>
      <c r="T153" s="78">
        <f t="shared" si="138"/>
        <v>0</v>
      </c>
      <c r="U153" s="79">
        <f>IF(M153=0,0,IF(G153="Annulation","",IF(assurance="ALPTIS",M153*12*T153/100*#REF!,IF(assurance="APRIL",M153*12*T153/100*#REF!,IF(assurance="ASAF",M153*12*T153/100*#REF!,IF(assurance="NEOLIANE",(#REF!+M153*12*#REF!)*T153/100,IF(assurance="NEOLIANE Prev",(#REF!+M153*12*#REF!)*T153/100,IF(assurance="SWISSLIFE",M153*12*T153/100*#REF!,IF(assurance="AVIVA",M153*12*T153/100*#REF!,IF(assurance="CIPRES",M153*12*T153/100*#REF!,IF(assurance="CEGEMA",M153*12*T153/100*#REF!,IF(assurance=0,0))))))))))))</f>
        <v>0</v>
      </c>
      <c r="V153" s="91" t="str">
        <f t="shared" si="99"/>
        <v/>
      </c>
      <c r="W153" s="91" t="str">
        <f t="shared" si="100"/>
        <v/>
      </c>
      <c r="X153" s="92">
        <f t="shared" si="101"/>
        <v>0</v>
      </c>
      <c r="Y153" s="108">
        <f t="shared" si="102"/>
        <v>0</v>
      </c>
      <c r="Z153" s="106"/>
      <c r="AA153" s="105" t="str">
        <f t="shared" si="103"/>
        <v/>
      </c>
      <c r="AB153" s="63" t="s">
        <v>12</v>
      </c>
      <c r="AC153" s="72"/>
      <c r="AD153" s="101"/>
      <c r="AE153" s="80" t="str">
        <f t="shared" si="136"/>
        <v/>
      </c>
      <c r="AF153" s="72"/>
      <c r="AG153" s="70" t="str">
        <f t="shared" si="104"/>
        <v/>
      </c>
      <c r="AH153" s="81" t="str">
        <f t="shared" ca="1" si="105"/>
        <v/>
      </c>
      <c r="AI153" s="111" t="str">
        <f t="shared" ca="1" si="106"/>
        <v/>
      </c>
      <c r="AJ153" s="89" t="str">
        <f t="shared" si="107"/>
        <v/>
      </c>
      <c r="AK153" s="89" t="str">
        <f t="shared" si="108"/>
        <v/>
      </c>
      <c r="AL153" s="81" t="str">
        <f t="shared" si="109"/>
        <v/>
      </c>
      <c r="AM153" s="74">
        <f t="shared" si="110"/>
        <v>0</v>
      </c>
      <c r="AN153" s="74">
        <f t="shared" si="111"/>
        <v>0</v>
      </c>
      <c r="AO153" s="82">
        <f t="shared" si="112"/>
        <v>0</v>
      </c>
      <c r="AP153" s="74">
        <f t="shared" si="139"/>
        <v>0</v>
      </c>
      <c r="AQ153" s="82">
        <f t="shared" si="113"/>
        <v>0</v>
      </c>
      <c r="AR153" s="83">
        <f t="shared" si="114"/>
        <v>0</v>
      </c>
      <c r="AS153" s="74">
        <f t="shared" si="140"/>
        <v>0</v>
      </c>
      <c r="AT153" s="82">
        <f t="shared" si="115"/>
        <v>0</v>
      </c>
      <c r="AU153" s="83">
        <f t="shared" si="116"/>
        <v>0</v>
      </c>
      <c r="AV153" s="74">
        <f t="shared" si="117"/>
        <v>0</v>
      </c>
      <c r="AW153" s="82">
        <f t="shared" si="118"/>
        <v>0</v>
      </c>
      <c r="AX153" s="83">
        <f t="shared" si="119"/>
        <v>0</v>
      </c>
      <c r="AY153" s="63"/>
      <c r="AZ153" s="84"/>
      <c r="BA153" s="85"/>
      <c r="BB153" s="95"/>
      <c r="BC153" s="86"/>
      <c r="BD153" s="86"/>
      <c r="BE153" s="96"/>
      <c r="BF153" s="69"/>
      <c r="BG153" s="114"/>
      <c r="BH153" s="63">
        <v>1</v>
      </c>
      <c r="BI153" s="68">
        <v>0</v>
      </c>
      <c r="BJ153" s="71"/>
      <c r="BK153" s="87"/>
      <c r="BL153" s="64" t="str">
        <f t="shared" ca="1" si="120"/>
        <v/>
      </c>
      <c r="BM153" s="65"/>
      <c r="BN153" s="66"/>
      <c r="BO153" s="67" t="str">
        <f t="shared" ca="1" si="121"/>
        <v/>
      </c>
      <c r="BP153" s="65"/>
      <c r="BQ153" s="66"/>
      <c r="BR153" s="67" t="str">
        <f t="shared" ca="1" si="122"/>
        <v/>
      </c>
      <c r="BS153" s="65"/>
      <c r="BT153" s="66"/>
      <c r="BU153" s="67" t="str">
        <f t="shared" ca="1" si="123"/>
        <v/>
      </c>
      <c r="BV153" s="65"/>
      <c r="BW153" s="66"/>
      <c r="BX153" s="67" t="str">
        <f t="shared" ca="1" si="124"/>
        <v/>
      </c>
      <c r="BY153" s="65"/>
      <c r="BZ153" s="66"/>
      <c r="CA153" s="67" t="str">
        <f t="shared" ca="1" si="125"/>
        <v/>
      </c>
      <c r="CB153" s="65"/>
      <c r="CC153" s="66"/>
      <c r="CD153" s="67" t="str">
        <f t="shared" ca="1" si="126"/>
        <v/>
      </c>
      <c r="CE153" s="65"/>
      <c r="CF153" s="66"/>
      <c r="CG153" s="67" t="str">
        <f t="shared" ca="1" si="127"/>
        <v/>
      </c>
      <c r="CH153" s="65"/>
      <c r="CI153" s="66"/>
      <c r="CJ153" s="67" t="str">
        <f t="shared" ca="1" si="128"/>
        <v/>
      </c>
      <c r="CK153" s="57"/>
      <c r="CL153" s="59"/>
      <c r="CM153" s="59"/>
      <c r="CN153" s="59"/>
      <c r="CO153" s="59"/>
      <c r="CP153" s="59"/>
      <c r="CQ153" s="59"/>
      <c r="CR153" s="57"/>
      <c r="CS153" s="58"/>
      <c r="CT153" s="90" t="str">
        <f t="shared" si="129"/>
        <v/>
      </c>
      <c r="CU153" s="59"/>
      <c r="CV153" s="60"/>
      <c r="CW153" s="59"/>
      <c r="CX153" s="59"/>
      <c r="CY153" s="59" t="str">
        <f t="shared" si="130"/>
        <v/>
      </c>
      <c r="CZ153" s="59"/>
      <c r="DA153" s="59"/>
      <c r="DB153" s="61"/>
      <c r="DC153" s="59"/>
      <c r="DD153" s="59"/>
      <c r="DE153" s="61"/>
      <c r="DF153" s="61"/>
      <c r="DG153" s="59"/>
      <c r="DH153" s="61"/>
      <c r="DI153" s="61"/>
      <c r="DJ153" s="59"/>
      <c r="DK153" s="59"/>
      <c r="DL153" s="62"/>
      <c r="DM153" s="56">
        <f t="shared" si="131"/>
        <v>0</v>
      </c>
      <c r="DN153" s="88" t="str">
        <f t="shared" si="132"/>
        <v/>
      </c>
      <c r="DO153" s="119" t="str">
        <f t="shared" si="133"/>
        <v/>
      </c>
      <c r="DP153" s="119" t="str">
        <f t="shared" si="134"/>
        <v/>
      </c>
      <c r="DQ153" s="122" t="str">
        <f t="shared" si="135"/>
        <v/>
      </c>
      <c r="DR153" s="122" t="str">
        <f t="shared" si="141"/>
        <v/>
      </c>
    </row>
    <row r="154" spans="1:122" x14ac:dyDescent="0.25">
      <c r="A154" s="184" t="str">
        <f t="shared" si="137"/>
        <v xml:space="preserve">  -  - </v>
      </c>
      <c r="B154" s="98"/>
      <c r="C154" s="97"/>
      <c r="D154" s="93"/>
      <c r="E154" s="71"/>
      <c r="F154" s="73"/>
      <c r="G154" s="103"/>
      <c r="H154" s="71"/>
      <c r="I154" s="105" t="str">
        <f t="shared" si="96"/>
        <v/>
      </c>
      <c r="J154" s="104"/>
      <c r="K154" s="63"/>
      <c r="L154" s="72"/>
      <c r="M154" s="74"/>
      <c r="N154" s="75"/>
      <c r="O154" s="75"/>
      <c r="P154" s="121"/>
      <c r="Q154" s="76" t="str">
        <f t="shared" si="97"/>
        <v/>
      </c>
      <c r="R154" s="77">
        <f t="shared" si="98"/>
        <v>0</v>
      </c>
      <c r="S154" s="63"/>
      <c r="T154" s="78">
        <f t="shared" si="138"/>
        <v>0</v>
      </c>
      <c r="U154" s="79">
        <f>IF(M154=0,0,IF(G154="Annulation","",IF(assurance="ALPTIS",M154*12*T154/100*#REF!,IF(assurance="APRIL",M154*12*T154/100*#REF!,IF(assurance="ASAF",M154*12*T154/100*#REF!,IF(assurance="NEOLIANE",(#REF!+M154*12*#REF!)*T154/100,IF(assurance="NEOLIANE Prev",(#REF!+M154*12*#REF!)*T154/100,IF(assurance="SWISSLIFE",M154*12*T154/100*#REF!,IF(assurance="AVIVA",M154*12*T154/100*#REF!,IF(assurance="CIPRES",M154*12*T154/100*#REF!,IF(assurance="CEGEMA",M154*12*T154/100*#REF!,IF(assurance=0,0))))))))))))</f>
        <v>0</v>
      </c>
      <c r="V154" s="91" t="str">
        <f t="shared" si="99"/>
        <v/>
      </c>
      <c r="W154" s="91" t="str">
        <f t="shared" si="100"/>
        <v/>
      </c>
      <c r="X154" s="92">
        <f t="shared" si="101"/>
        <v>0</v>
      </c>
      <c r="Y154" s="108">
        <f t="shared" si="102"/>
        <v>0</v>
      </c>
      <c r="Z154" s="106"/>
      <c r="AA154" s="105" t="str">
        <f t="shared" si="103"/>
        <v/>
      </c>
      <c r="AB154" s="63" t="s">
        <v>12</v>
      </c>
      <c r="AC154" s="72"/>
      <c r="AD154" s="101"/>
      <c r="AE154" s="80" t="str">
        <f t="shared" si="136"/>
        <v/>
      </c>
      <c r="AF154" s="72"/>
      <c r="AG154" s="70" t="str">
        <f t="shared" si="104"/>
        <v/>
      </c>
      <c r="AH154" s="81" t="str">
        <f t="shared" ca="1" si="105"/>
        <v/>
      </c>
      <c r="AI154" s="111" t="str">
        <f t="shared" ca="1" si="106"/>
        <v/>
      </c>
      <c r="AJ154" s="89" t="str">
        <f t="shared" si="107"/>
        <v/>
      </c>
      <c r="AK154" s="89" t="str">
        <f t="shared" si="108"/>
        <v/>
      </c>
      <c r="AL154" s="81" t="str">
        <f t="shared" si="109"/>
        <v/>
      </c>
      <c r="AM154" s="74">
        <f t="shared" si="110"/>
        <v>0</v>
      </c>
      <c r="AN154" s="74">
        <f t="shared" si="111"/>
        <v>0</v>
      </c>
      <c r="AO154" s="82">
        <f t="shared" si="112"/>
        <v>0</v>
      </c>
      <c r="AP154" s="74">
        <f t="shared" si="139"/>
        <v>0</v>
      </c>
      <c r="AQ154" s="82">
        <f t="shared" si="113"/>
        <v>0</v>
      </c>
      <c r="AR154" s="83">
        <f t="shared" si="114"/>
        <v>0</v>
      </c>
      <c r="AS154" s="74">
        <f t="shared" si="140"/>
        <v>0</v>
      </c>
      <c r="AT154" s="82">
        <f t="shared" si="115"/>
        <v>0</v>
      </c>
      <c r="AU154" s="83">
        <f t="shared" si="116"/>
        <v>0</v>
      </c>
      <c r="AV154" s="74">
        <f t="shared" si="117"/>
        <v>0</v>
      </c>
      <c r="AW154" s="82">
        <f t="shared" si="118"/>
        <v>0</v>
      </c>
      <c r="AX154" s="83">
        <f t="shared" si="119"/>
        <v>0</v>
      </c>
      <c r="AY154" s="63"/>
      <c r="AZ154" s="84"/>
      <c r="BA154" s="85"/>
      <c r="BB154" s="95"/>
      <c r="BC154" s="86"/>
      <c r="BD154" s="86"/>
      <c r="BE154" s="96"/>
      <c r="BF154" s="69"/>
      <c r="BG154" s="114"/>
      <c r="BH154" s="63">
        <v>1</v>
      </c>
      <c r="BI154" s="68">
        <v>0</v>
      </c>
      <c r="BJ154" s="71"/>
      <c r="BK154" s="87"/>
      <c r="BL154" s="64" t="str">
        <f t="shared" ca="1" si="120"/>
        <v/>
      </c>
      <c r="BM154" s="65"/>
      <c r="BN154" s="66"/>
      <c r="BO154" s="67" t="str">
        <f t="shared" ca="1" si="121"/>
        <v/>
      </c>
      <c r="BP154" s="65"/>
      <c r="BQ154" s="66"/>
      <c r="BR154" s="67" t="str">
        <f t="shared" ca="1" si="122"/>
        <v/>
      </c>
      <c r="BS154" s="65"/>
      <c r="BT154" s="66"/>
      <c r="BU154" s="67" t="str">
        <f t="shared" ca="1" si="123"/>
        <v/>
      </c>
      <c r="BV154" s="65"/>
      <c r="BW154" s="66"/>
      <c r="BX154" s="67" t="str">
        <f t="shared" ca="1" si="124"/>
        <v/>
      </c>
      <c r="BY154" s="65"/>
      <c r="BZ154" s="66"/>
      <c r="CA154" s="67" t="str">
        <f t="shared" ca="1" si="125"/>
        <v/>
      </c>
      <c r="CB154" s="65"/>
      <c r="CC154" s="66"/>
      <c r="CD154" s="67" t="str">
        <f t="shared" ca="1" si="126"/>
        <v/>
      </c>
      <c r="CE154" s="65"/>
      <c r="CF154" s="66"/>
      <c r="CG154" s="67" t="str">
        <f t="shared" ca="1" si="127"/>
        <v/>
      </c>
      <c r="CH154" s="65"/>
      <c r="CI154" s="66"/>
      <c r="CJ154" s="67" t="str">
        <f t="shared" ca="1" si="128"/>
        <v/>
      </c>
      <c r="CK154" s="57"/>
      <c r="CL154" s="59"/>
      <c r="CM154" s="59"/>
      <c r="CN154" s="59"/>
      <c r="CO154" s="59"/>
      <c r="CP154" s="59"/>
      <c r="CQ154" s="59"/>
      <c r="CR154" s="57"/>
      <c r="CS154" s="58"/>
      <c r="CT154" s="90" t="str">
        <f t="shared" si="129"/>
        <v/>
      </c>
      <c r="CU154" s="59"/>
      <c r="CV154" s="60"/>
      <c r="CW154" s="59"/>
      <c r="CX154" s="59"/>
      <c r="CY154" s="59" t="str">
        <f t="shared" si="130"/>
        <v/>
      </c>
      <c r="CZ154" s="59"/>
      <c r="DA154" s="59"/>
      <c r="DB154" s="61"/>
      <c r="DC154" s="59"/>
      <c r="DD154" s="59"/>
      <c r="DE154" s="61"/>
      <c r="DF154" s="61"/>
      <c r="DG154" s="59"/>
      <c r="DH154" s="61"/>
      <c r="DI154" s="61"/>
      <c r="DJ154" s="59"/>
      <c r="DK154" s="59"/>
      <c r="DL154" s="62"/>
      <c r="DM154" s="56">
        <f t="shared" si="131"/>
        <v>0</v>
      </c>
      <c r="DN154" s="88" t="str">
        <f t="shared" si="132"/>
        <v/>
      </c>
      <c r="DO154" s="119" t="str">
        <f t="shared" si="133"/>
        <v/>
      </c>
      <c r="DP154" s="119" t="str">
        <f t="shared" si="134"/>
        <v/>
      </c>
      <c r="DQ154" s="122" t="str">
        <f t="shared" si="135"/>
        <v/>
      </c>
      <c r="DR154" s="122" t="str">
        <f t="shared" si="141"/>
        <v/>
      </c>
    </row>
    <row r="155" spans="1:122" x14ac:dyDescent="0.25">
      <c r="A155" s="184" t="str">
        <f t="shared" si="137"/>
        <v xml:space="preserve">  -  - </v>
      </c>
      <c r="B155" s="98"/>
      <c r="C155" s="97"/>
      <c r="D155" s="93"/>
      <c r="E155" s="71"/>
      <c r="F155" s="73"/>
      <c r="G155" s="103"/>
      <c r="H155" s="71"/>
      <c r="I155" s="105" t="str">
        <f t="shared" si="96"/>
        <v/>
      </c>
      <c r="J155" s="104"/>
      <c r="K155" s="63"/>
      <c r="L155" s="72"/>
      <c r="M155" s="74"/>
      <c r="N155" s="75"/>
      <c r="O155" s="75"/>
      <c r="P155" s="121"/>
      <c r="Q155" s="76" t="str">
        <f t="shared" si="97"/>
        <v/>
      </c>
      <c r="R155" s="77">
        <f t="shared" si="98"/>
        <v>0</v>
      </c>
      <c r="S155" s="63"/>
      <c r="T155" s="78">
        <f t="shared" si="138"/>
        <v>0</v>
      </c>
      <c r="U155" s="79">
        <f>IF(M155=0,0,IF(G155="Annulation","",IF(assurance="ALPTIS",M155*12*T155/100*#REF!,IF(assurance="APRIL",M155*12*T155/100*#REF!,IF(assurance="ASAF",M155*12*T155/100*#REF!,IF(assurance="NEOLIANE",(#REF!+M155*12*#REF!)*T155/100,IF(assurance="NEOLIANE Prev",(#REF!+M155*12*#REF!)*T155/100,IF(assurance="SWISSLIFE",M155*12*T155/100*#REF!,IF(assurance="AVIVA",M155*12*T155/100*#REF!,IF(assurance="CIPRES",M155*12*T155/100*#REF!,IF(assurance="CEGEMA",M155*12*T155/100*#REF!,IF(assurance=0,0))))))))))))</f>
        <v>0</v>
      </c>
      <c r="V155" s="91" t="str">
        <f t="shared" si="99"/>
        <v/>
      </c>
      <c r="W155" s="91" t="str">
        <f t="shared" si="100"/>
        <v/>
      </c>
      <c r="X155" s="92">
        <f t="shared" si="101"/>
        <v>0</v>
      </c>
      <c r="Y155" s="108">
        <f t="shared" si="102"/>
        <v>0</v>
      </c>
      <c r="Z155" s="106"/>
      <c r="AA155" s="105" t="str">
        <f t="shared" si="103"/>
        <v/>
      </c>
      <c r="AB155" s="63" t="s">
        <v>12</v>
      </c>
      <c r="AC155" s="72"/>
      <c r="AD155" s="101"/>
      <c r="AE155" s="80" t="str">
        <f t="shared" si="136"/>
        <v/>
      </c>
      <c r="AF155" s="72"/>
      <c r="AG155" s="70" t="str">
        <f t="shared" si="104"/>
        <v/>
      </c>
      <c r="AH155" s="81" t="str">
        <f t="shared" ca="1" si="105"/>
        <v/>
      </c>
      <c r="AI155" s="111" t="str">
        <f t="shared" ca="1" si="106"/>
        <v/>
      </c>
      <c r="AJ155" s="89" t="str">
        <f t="shared" si="107"/>
        <v/>
      </c>
      <c r="AK155" s="89" t="str">
        <f t="shared" si="108"/>
        <v/>
      </c>
      <c r="AL155" s="81" t="str">
        <f t="shared" si="109"/>
        <v/>
      </c>
      <c r="AM155" s="74">
        <f t="shared" si="110"/>
        <v>0</v>
      </c>
      <c r="AN155" s="74">
        <f t="shared" si="111"/>
        <v>0</v>
      </c>
      <c r="AO155" s="82">
        <f t="shared" si="112"/>
        <v>0</v>
      </c>
      <c r="AP155" s="74">
        <f t="shared" si="139"/>
        <v>0</v>
      </c>
      <c r="AQ155" s="82">
        <f t="shared" si="113"/>
        <v>0</v>
      </c>
      <c r="AR155" s="83">
        <f t="shared" si="114"/>
        <v>0</v>
      </c>
      <c r="AS155" s="74">
        <f t="shared" si="140"/>
        <v>0</v>
      </c>
      <c r="AT155" s="82">
        <f t="shared" si="115"/>
        <v>0</v>
      </c>
      <c r="AU155" s="83">
        <f t="shared" si="116"/>
        <v>0</v>
      </c>
      <c r="AV155" s="74">
        <f t="shared" si="117"/>
        <v>0</v>
      </c>
      <c r="AW155" s="82">
        <f t="shared" si="118"/>
        <v>0</v>
      </c>
      <c r="AX155" s="83">
        <f t="shared" si="119"/>
        <v>0</v>
      </c>
      <c r="AY155" s="63"/>
      <c r="AZ155" s="84"/>
      <c r="BA155" s="85"/>
      <c r="BB155" s="95"/>
      <c r="BC155" s="86"/>
      <c r="BD155" s="86"/>
      <c r="BE155" s="96"/>
      <c r="BF155" s="69"/>
      <c r="BG155" s="114"/>
      <c r="BH155" s="63">
        <v>1</v>
      </c>
      <c r="BI155" s="68">
        <v>0</v>
      </c>
      <c r="BJ155" s="71"/>
      <c r="BK155" s="87"/>
      <c r="BL155" s="64" t="str">
        <f t="shared" ca="1" si="120"/>
        <v/>
      </c>
      <c r="BM155" s="65"/>
      <c r="BN155" s="66"/>
      <c r="BO155" s="67" t="str">
        <f t="shared" ca="1" si="121"/>
        <v/>
      </c>
      <c r="BP155" s="65"/>
      <c r="BQ155" s="66"/>
      <c r="BR155" s="67" t="str">
        <f t="shared" ca="1" si="122"/>
        <v/>
      </c>
      <c r="BS155" s="65"/>
      <c r="BT155" s="66"/>
      <c r="BU155" s="67" t="str">
        <f t="shared" ca="1" si="123"/>
        <v/>
      </c>
      <c r="BV155" s="65"/>
      <c r="BW155" s="66"/>
      <c r="BX155" s="67" t="str">
        <f t="shared" ca="1" si="124"/>
        <v/>
      </c>
      <c r="BY155" s="65"/>
      <c r="BZ155" s="66"/>
      <c r="CA155" s="67" t="str">
        <f t="shared" ca="1" si="125"/>
        <v/>
      </c>
      <c r="CB155" s="65"/>
      <c r="CC155" s="66"/>
      <c r="CD155" s="67" t="str">
        <f t="shared" ca="1" si="126"/>
        <v/>
      </c>
      <c r="CE155" s="65"/>
      <c r="CF155" s="66"/>
      <c r="CG155" s="67" t="str">
        <f t="shared" ca="1" si="127"/>
        <v/>
      </c>
      <c r="CH155" s="65"/>
      <c r="CI155" s="66"/>
      <c r="CJ155" s="67" t="str">
        <f t="shared" ca="1" si="128"/>
        <v/>
      </c>
      <c r="CK155" s="57"/>
      <c r="CL155" s="59"/>
      <c r="CM155" s="59"/>
      <c r="CN155" s="59"/>
      <c r="CO155" s="59"/>
      <c r="CP155" s="59"/>
      <c r="CQ155" s="59"/>
      <c r="CR155" s="57"/>
      <c r="CS155" s="58"/>
      <c r="CT155" s="90" t="str">
        <f t="shared" si="129"/>
        <v/>
      </c>
      <c r="CU155" s="59"/>
      <c r="CV155" s="60"/>
      <c r="CW155" s="59"/>
      <c r="CX155" s="59"/>
      <c r="CY155" s="59" t="str">
        <f t="shared" si="130"/>
        <v/>
      </c>
      <c r="CZ155" s="59"/>
      <c r="DA155" s="59"/>
      <c r="DB155" s="61"/>
      <c r="DC155" s="59"/>
      <c r="DD155" s="59"/>
      <c r="DE155" s="61"/>
      <c r="DF155" s="61"/>
      <c r="DG155" s="59"/>
      <c r="DH155" s="61"/>
      <c r="DI155" s="61"/>
      <c r="DJ155" s="59"/>
      <c r="DK155" s="59"/>
      <c r="DL155" s="62"/>
      <c r="DM155" s="56">
        <f t="shared" si="131"/>
        <v>0</v>
      </c>
      <c r="DN155" s="88" t="str">
        <f t="shared" si="132"/>
        <v/>
      </c>
      <c r="DO155" s="119" t="str">
        <f t="shared" si="133"/>
        <v/>
      </c>
      <c r="DP155" s="119" t="str">
        <f t="shared" si="134"/>
        <v/>
      </c>
      <c r="DQ155" s="122" t="str">
        <f t="shared" si="135"/>
        <v/>
      </c>
      <c r="DR155" s="122" t="str">
        <f t="shared" si="141"/>
        <v/>
      </c>
    </row>
    <row r="156" spans="1:122" x14ac:dyDescent="0.25">
      <c r="A156" s="184" t="str">
        <f t="shared" si="137"/>
        <v xml:space="preserve">  -  - </v>
      </c>
      <c r="B156" s="98"/>
      <c r="C156" s="97"/>
      <c r="D156" s="93"/>
      <c r="E156" s="71"/>
      <c r="F156" s="73"/>
      <c r="G156" s="103"/>
      <c r="H156" s="71"/>
      <c r="I156" s="105" t="str">
        <f t="shared" si="96"/>
        <v/>
      </c>
      <c r="J156" s="104"/>
      <c r="K156" s="63"/>
      <c r="L156" s="72"/>
      <c r="M156" s="74"/>
      <c r="N156" s="75"/>
      <c r="O156" s="75"/>
      <c r="P156" s="121"/>
      <c r="Q156" s="76" t="str">
        <f t="shared" si="97"/>
        <v/>
      </c>
      <c r="R156" s="77">
        <f t="shared" si="98"/>
        <v>0</v>
      </c>
      <c r="S156" s="63"/>
      <c r="T156" s="78">
        <f t="shared" si="138"/>
        <v>0</v>
      </c>
      <c r="U156" s="79">
        <f>IF(M156=0,0,IF(G156="Annulation","",IF(assurance="ALPTIS",M156*12*T156/100*#REF!,IF(assurance="APRIL",M156*12*T156/100*#REF!,IF(assurance="ASAF",M156*12*T156/100*#REF!,IF(assurance="NEOLIANE",(#REF!+M156*12*#REF!)*T156/100,IF(assurance="NEOLIANE Prev",(#REF!+M156*12*#REF!)*T156/100,IF(assurance="SWISSLIFE",M156*12*T156/100*#REF!,IF(assurance="AVIVA",M156*12*T156/100*#REF!,IF(assurance="CIPRES",M156*12*T156/100*#REF!,IF(assurance="CEGEMA",M156*12*T156/100*#REF!,IF(assurance=0,0))))))))))))</f>
        <v>0</v>
      </c>
      <c r="V156" s="91" t="str">
        <f t="shared" si="99"/>
        <v/>
      </c>
      <c r="W156" s="91" t="str">
        <f t="shared" si="100"/>
        <v/>
      </c>
      <c r="X156" s="92">
        <f t="shared" si="101"/>
        <v>0</v>
      </c>
      <c r="Y156" s="108">
        <f t="shared" si="102"/>
        <v>0</v>
      </c>
      <c r="Z156" s="106"/>
      <c r="AA156" s="105" t="str">
        <f t="shared" si="103"/>
        <v/>
      </c>
      <c r="AB156" s="63" t="s">
        <v>12</v>
      </c>
      <c r="AC156" s="72"/>
      <c r="AD156" s="101"/>
      <c r="AE156" s="80" t="str">
        <f t="shared" si="136"/>
        <v/>
      </c>
      <c r="AF156" s="72"/>
      <c r="AG156" s="70" t="str">
        <f t="shared" si="104"/>
        <v/>
      </c>
      <c r="AH156" s="81" t="str">
        <f t="shared" ca="1" si="105"/>
        <v/>
      </c>
      <c r="AI156" s="111" t="str">
        <f t="shared" ca="1" si="106"/>
        <v/>
      </c>
      <c r="AJ156" s="89" t="str">
        <f t="shared" si="107"/>
        <v/>
      </c>
      <c r="AK156" s="89" t="str">
        <f t="shared" si="108"/>
        <v/>
      </c>
      <c r="AL156" s="81" t="str">
        <f t="shared" si="109"/>
        <v/>
      </c>
      <c r="AM156" s="74">
        <f t="shared" si="110"/>
        <v>0</v>
      </c>
      <c r="AN156" s="74">
        <f t="shared" si="111"/>
        <v>0</v>
      </c>
      <c r="AO156" s="82">
        <f t="shared" si="112"/>
        <v>0</v>
      </c>
      <c r="AP156" s="74">
        <f t="shared" si="139"/>
        <v>0</v>
      </c>
      <c r="AQ156" s="82">
        <f t="shared" si="113"/>
        <v>0</v>
      </c>
      <c r="AR156" s="83">
        <f t="shared" si="114"/>
        <v>0</v>
      </c>
      <c r="AS156" s="74">
        <f t="shared" si="140"/>
        <v>0</v>
      </c>
      <c r="AT156" s="82">
        <f t="shared" si="115"/>
        <v>0</v>
      </c>
      <c r="AU156" s="83">
        <f t="shared" si="116"/>
        <v>0</v>
      </c>
      <c r="AV156" s="74">
        <f t="shared" si="117"/>
        <v>0</v>
      </c>
      <c r="AW156" s="82">
        <f t="shared" si="118"/>
        <v>0</v>
      </c>
      <c r="AX156" s="83">
        <f t="shared" si="119"/>
        <v>0</v>
      </c>
      <c r="AY156" s="63"/>
      <c r="AZ156" s="84"/>
      <c r="BA156" s="85"/>
      <c r="BB156" s="95"/>
      <c r="BC156" s="86"/>
      <c r="BD156" s="86"/>
      <c r="BE156" s="96"/>
      <c r="BF156" s="69"/>
      <c r="BG156" s="114"/>
      <c r="BH156" s="63">
        <v>1</v>
      </c>
      <c r="BI156" s="68">
        <v>0</v>
      </c>
      <c r="BJ156" s="71"/>
      <c r="BK156" s="87"/>
      <c r="BL156" s="64" t="str">
        <f t="shared" ca="1" si="120"/>
        <v/>
      </c>
      <c r="BM156" s="65"/>
      <c r="BN156" s="66"/>
      <c r="BO156" s="67" t="str">
        <f t="shared" ca="1" si="121"/>
        <v/>
      </c>
      <c r="BP156" s="65"/>
      <c r="BQ156" s="66"/>
      <c r="BR156" s="67" t="str">
        <f t="shared" ca="1" si="122"/>
        <v/>
      </c>
      <c r="BS156" s="65"/>
      <c r="BT156" s="66"/>
      <c r="BU156" s="67" t="str">
        <f t="shared" ca="1" si="123"/>
        <v/>
      </c>
      <c r="BV156" s="65"/>
      <c r="BW156" s="66"/>
      <c r="BX156" s="67" t="str">
        <f t="shared" ca="1" si="124"/>
        <v/>
      </c>
      <c r="BY156" s="65"/>
      <c r="BZ156" s="66"/>
      <c r="CA156" s="67" t="str">
        <f t="shared" ca="1" si="125"/>
        <v/>
      </c>
      <c r="CB156" s="65"/>
      <c r="CC156" s="66"/>
      <c r="CD156" s="67" t="str">
        <f t="shared" ca="1" si="126"/>
        <v/>
      </c>
      <c r="CE156" s="65"/>
      <c r="CF156" s="66"/>
      <c r="CG156" s="67" t="str">
        <f t="shared" ca="1" si="127"/>
        <v/>
      </c>
      <c r="CH156" s="65"/>
      <c r="CI156" s="66"/>
      <c r="CJ156" s="67" t="str">
        <f t="shared" ca="1" si="128"/>
        <v/>
      </c>
      <c r="CK156" s="57"/>
      <c r="CL156" s="59"/>
      <c r="CM156" s="59"/>
      <c r="CN156" s="59"/>
      <c r="CO156" s="59"/>
      <c r="CP156" s="59"/>
      <c r="CQ156" s="59"/>
      <c r="CR156" s="57"/>
      <c r="CS156" s="58"/>
      <c r="CT156" s="90" t="str">
        <f t="shared" si="129"/>
        <v/>
      </c>
      <c r="CU156" s="59"/>
      <c r="CV156" s="60"/>
      <c r="CW156" s="59"/>
      <c r="CX156" s="59"/>
      <c r="CY156" s="59" t="str">
        <f t="shared" si="130"/>
        <v/>
      </c>
      <c r="CZ156" s="59"/>
      <c r="DA156" s="59"/>
      <c r="DB156" s="61"/>
      <c r="DC156" s="59"/>
      <c r="DD156" s="59"/>
      <c r="DE156" s="61"/>
      <c r="DF156" s="61"/>
      <c r="DG156" s="59"/>
      <c r="DH156" s="61"/>
      <c r="DI156" s="61"/>
      <c r="DJ156" s="59"/>
      <c r="DK156" s="59"/>
      <c r="DL156" s="62"/>
      <c r="DM156" s="56">
        <f t="shared" si="131"/>
        <v>0</v>
      </c>
      <c r="DN156" s="88" t="str">
        <f t="shared" si="132"/>
        <v/>
      </c>
      <c r="DO156" s="119" t="str">
        <f t="shared" si="133"/>
        <v/>
      </c>
      <c r="DP156" s="119" t="str">
        <f t="shared" si="134"/>
        <v/>
      </c>
      <c r="DQ156" s="122" t="str">
        <f t="shared" si="135"/>
        <v/>
      </c>
      <c r="DR156" s="122" t="str">
        <f t="shared" si="141"/>
        <v/>
      </c>
    </row>
    <row r="157" spans="1:122" x14ac:dyDescent="0.25">
      <c r="A157" s="184" t="str">
        <f t="shared" si="137"/>
        <v xml:space="preserve">  -  - </v>
      </c>
      <c r="B157" s="98"/>
      <c r="C157" s="97"/>
      <c r="D157" s="93"/>
      <c r="E157" s="71"/>
      <c r="F157" s="73"/>
      <c r="G157" s="103"/>
      <c r="H157" s="71"/>
      <c r="I157" s="105" t="str">
        <f t="shared" si="96"/>
        <v/>
      </c>
      <c r="J157" s="104"/>
      <c r="K157" s="63"/>
      <c r="L157" s="72"/>
      <c r="M157" s="74"/>
      <c r="N157" s="75"/>
      <c r="O157" s="75"/>
      <c r="P157" s="121"/>
      <c r="Q157" s="76" t="str">
        <f t="shared" si="97"/>
        <v/>
      </c>
      <c r="R157" s="77">
        <f t="shared" si="98"/>
        <v>0</v>
      </c>
      <c r="S157" s="63"/>
      <c r="T157" s="78">
        <f t="shared" si="138"/>
        <v>0</v>
      </c>
      <c r="U157" s="79">
        <f>IF(M157=0,0,IF(G157="Annulation","",IF(assurance="ALPTIS",M157*12*T157/100*#REF!,IF(assurance="APRIL",M157*12*T157/100*#REF!,IF(assurance="ASAF",M157*12*T157/100*#REF!,IF(assurance="NEOLIANE",(#REF!+M157*12*#REF!)*T157/100,IF(assurance="NEOLIANE Prev",(#REF!+M157*12*#REF!)*T157/100,IF(assurance="SWISSLIFE",M157*12*T157/100*#REF!,IF(assurance="AVIVA",M157*12*T157/100*#REF!,IF(assurance="CIPRES",M157*12*T157/100*#REF!,IF(assurance="CEGEMA",M157*12*T157/100*#REF!,IF(assurance=0,0))))))))))))</f>
        <v>0</v>
      </c>
      <c r="V157" s="91" t="str">
        <f t="shared" si="99"/>
        <v/>
      </c>
      <c r="W157" s="91" t="str">
        <f t="shared" si="100"/>
        <v/>
      </c>
      <c r="X157" s="92">
        <f t="shared" si="101"/>
        <v>0</v>
      </c>
      <c r="Y157" s="108">
        <f t="shared" si="102"/>
        <v>0</v>
      </c>
      <c r="Z157" s="106"/>
      <c r="AA157" s="105" t="str">
        <f t="shared" si="103"/>
        <v/>
      </c>
      <c r="AB157" s="63" t="s">
        <v>12</v>
      </c>
      <c r="AC157" s="72"/>
      <c r="AD157" s="101"/>
      <c r="AE157" s="80" t="str">
        <f t="shared" si="136"/>
        <v/>
      </c>
      <c r="AF157" s="72"/>
      <c r="AG157" s="70" t="str">
        <f t="shared" si="104"/>
        <v/>
      </c>
      <c r="AH157" s="81" t="str">
        <f t="shared" ca="1" si="105"/>
        <v/>
      </c>
      <c r="AI157" s="111" t="str">
        <f t="shared" ca="1" si="106"/>
        <v/>
      </c>
      <c r="AJ157" s="89" t="str">
        <f t="shared" si="107"/>
        <v/>
      </c>
      <c r="AK157" s="89" t="str">
        <f t="shared" si="108"/>
        <v/>
      </c>
      <c r="AL157" s="81" t="str">
        <f t="shared" si="109"/>
        <v/>
      </c>
      <c r="AM157" s="74">
        <f t="shared" si="110"/>
        <v>0</v>
      </c>
      <c r="AN157" s="74">
        <f t="shared" si="111"/>
        <v>0</v>
      </c>
      <c r="AO157" s="82">
        <f t="shared" si="112"/>
        <v>0</v>
      </c>
      <c r="AP157" s="74">
        <f t="shared" si="139"/>
        <v>0</v>
      </c>
      <c r="AQ157" s="82">
        <f t="shared" si="113"/>
        <v>0</v>
      </c>
      <c r="AR157" s="83">
        <f t="shared" si="114"/>
        <v>0</v>
      </c>
      <c r="AS157" s="74">
        <f t="shared" si="140"/>
        <v>0</v>
      </c>
      <c r="AT157" s="82">
        <f t="shared" si="115"/>
        <v>0</v>
      </c>
      <c r="AU157" s="83">
        <f t="shared" si="116"/>
        <v>0</v>
      </c>
      <c r="AV157" s="74">
        <f t="shared" si="117"/>
        <v>0</v>
      </c>
      <c r="AW157" s="82">
        <f t="shared" si="118"/>
        <v>0</v>
      </c>
      <c r="AX157" s="83">
        <f t="shared" si="119"/>
        <v>0</v>
      </c>
      <c r="AY157" s="63"/>
      <c r="AZ157" s="84"/>
      <c r="BA157" s="85"/>
      <c r="BB157" s="95"/>
      <c r="BC157" s="86"/>
      <c r="BD157" s="86"/>
      <c r="BE157" s="96"/>
      <c r="BF157" s="69"/>
      <c r="BG157" s="114"/>
      <c r="BH157" s="63">
        <v>1</v>
      </c>
      <c r="BI157" s="68">
        <v>0</v>
      </c>
      <c r="BJ157" s="71"/>
      <c r="BK157" s="87"/>
      <c r="BL157" s="64" t="str">
        <f t="shared" ca="1" si="120"/>
        <v/>
      </c>
      <c r="BM157" s="65"/>
      <c r="BN157" s="66"/>
      <c r="BO157" s="67" t="str">
        <f t="shared" ca="1" si="121"/>
        <v/>
      </c>
      <c r="BP157" s="65"/>
      <c r="BQ157" s="66"/>
      <c r="BR157" s="67" t="str">
        <f t="shared" ca="1" si="122"/>
        <v/>
      </c>
      <c r="BS157" s="65"/>
      <c r="BT157" s="66"/>
      <c r="BU157" s="67" t="str">
        <f t="shared" ca="1" si="123"/>
        <v/>
      </c>
      <c r="BV157" s="65"/>
      <c r="BW157" s="66"/>
      <c r="BX157" s="67" t="str">
        <f t="shared" ca="1" si="124"/>
        <v/>
      </c>
      <c r="BY157" s="65"/>
      <c r="BZ157" s="66"/>
      <c r="CA157" s="67" t="str">
        <f t="shared" ca="1" si="125"/>
        <v/>
      </c>
      <c r="CB157" s="65"/>
      <c r="CC157" s="66"/>
      <c r="CD157" s="67" t="str">
        <f t="shared" ca="1" si="126"/>
        <v/>
      </c>
      <c r="CE157" s="65"/>
      <c r="CF157" s="66"/>
      <c r="CG157" s="67" t="str">
        <f t="shared" ca="1" si="127"/>
        <v/>
      </c>
      <c r="CH157" s="65"/>
      <c r="CI157" s="66"/>
      <c r="CJ157" s="67" t="str">
        <f t="shared" ca="1" si="128"/>
        <v/>
      </c>
      <c r="CK157" s="57"/>
      <c r="CL157" s="59"/>
      <c r="CM157" s="59"/>
      <c r="CN157" s="59"/>
      <c r="CO157" s="59"/>
      <c r="CP157" s="59"/>
      <c r="CQ157" s="59"/>
      <c r="CR157" s="57"/>
      <c r="CS157" s="58"/>
      <c r="CT157" s="90" t="str">
        <f t="shared" si="129"/>
        <v/>
      </c>
      <c r="CU157" s="59"/>
      <c r="CV157" s="60"/>
      <c r="CW157" s="59"/>
      <c r="CX157" s="59"/>
      <c r="CY157" s="59" t="str">
        <f t="shared" si="130"/>
        <v/>
      </c>
      <c r="CZ157" s="59"/>
      <c r="DA157" s="59"/>
      <c r="DB157" s="61"/>
      <c r="DC157" s="59"/>
      <c r="DD157" s="59"/>
      <c r="DE157" s="61"/>
      <c r="DF157" s="61"/>
      <c r="DG157" s="59"/>
      <c r="DH157" s="61"/>
      <c r="DI157" s="61"/>
      <c r="DJ157" s="59"/>
      <c r="DK157" s="59"/>
      <c r="DL157" s="62"/>
      <c r="DM157" s="56">
        <f t="shared" si="131"/>
        <v>0</v>
      </c>
      <c r="DN157" s="88" t="str">
        <f t="shared" si="132"/>
        <v/>
      </c>
      <c r="DO157" s="119" t="str">
        <f t="shared" si="133"/>
        <v/>
      </c>
      <c r="DP157" s="119" t="str">
        <f t="shared" si="134"/>
        <v/>
      </c>
      <c r="DQ157" s="122" t="str">
        <f t="shared" si="135"/>
        <v/>
      </c>
      <c r="DR157" s="122" t="str">
        <f t="shared" si="141"/>
        <v/>
      </c>
    </row>
    <row r="158" spans="1:122" x14ac:dyDescent="0.25">
      <c r="A158" s="184" t="str">
        <f t="shared" si="137"/>
        <v xml:space="preserve">  -  - </v>
      </c>
      <c r="B158" s="98"/>
      <c r="C158" s="97"/>
      <c r="D158" s="93"/>
      <c r="E158" s="71"/>
      <c r="F158" s="73"/>
      <c r="G158" s="103"/>
      <c r="H158" s="71"/>
      <c r="I158" s="105" t="str">
        <f t="shared" si="96"/>
        <v/>
      </c>
      <c r="J158" s="104"/>
      <c r="K158" s="63"/>
      <c r="L158" s="72"/>
      <c r="M158" s="74"/>
      <c r="N158" s="75"/>
      <c r="O158" s="75"/>
      <c r="P158" s="121"/>
      <c r="Q158" s="76" t="str">
        <f t="shared" si="97"/>
        <v/>
      </c>
      <c r="R158" s="77">
        <f t="shared" si="98"/>
        <v>0</v>
      </c>
      <c r="S158" s="63"/>
      <c r="T158" s="78">
        <f t="shared" si="138"/>
        <v>0</v>
      </c>
      <c r="U158" s="79">
        <f>IF(M158=0,0,IF(G158="Annulation","",IF(assurance="ALPTIS",M158*12*T158/100*#REF!,IF(assurance="APRIL",M158*12*T158/100*#REF!,IF(assurance="ASAF",M158*12*T158/100*#REF!,IF(assurance="NEOLIANE",(#REF!+M158*12*#REF!)*T158/100,IF(assurance="NEOLIANE Prev",(#REF!+M158*12*#REF!)*T158/100,IF(assurance="SWISSLIFE",M158*12*T158/100*#REF!,IF(assurance="AVIVA",M158*12*T158/100*#REF!,IF(assurance="CIPRES",M158*12*T158/100*#REF!,IF(assurance="CEGEMA",M158*12*T158/100*#REF!,IF(assurance=0,0))))))))))))</f>
        <v>0</v>
      </c>
      <c r="V158" s="91" t="str">
        <f t="shared" si="99"/>
        <v/>
      </c>
      <c r="W158" s="91" t="str">
        <f t="shared" si="100"/>
        <v/>
      </c>
      <c r="X158" s="92">
        <f t="shared" si="101"/>
        <v>0</v>
      </c>
      <c r="Y158" s="108">
        <f t="shared" si="102"/>
        <v>0</v>
      </c>
      <c r="Z158" s="106"/>
      <c r="AA158" s="105" t="str">
        <f t="shared" si="103"/>
        <v/>
      </c>
      <c r="AB158" s="63" t="s">
        <v>12</v>
      </c>
      <c r="AC158" s="72"/>
      <c r="AD158" s="101"/>
      <c r="AE158" s="80" t="str">
        <f t="shared" si="136"/>
        <v/>
      </c>
      <c r="AF158" s="72"/>
      <c r="AG158" s="70" t="str">
        <f t="shared" si="104"/>
        <v/>
      </c>
      <c r="AH158" s="81" t="str">
        <f t="shared" ca="1" si="105"/>
        <v/>
      </c>
      <c r="AI158" s="111" t="str">
        <f t="shared" ca="1" si="106"/>
        <v/>
      </c>
      <c r="AJ158" s="89" t="str">
        <f t="shared" si="107"/>
        <v/>
      </c>
      <c r="AK158" s="89" t="str">
        <f t="shared" si="108"/>
        <v/>
      </c>
      <c r="AL158" s="81" t="str">
        <f t="shared" si="109"/>
        <v/>
      </c>
      <c r="AM158" s="74">
        <f t="shared" si="110"/>
        <v>0</v>
      </c>
      <c r="AN158" s="74">
        <f t="shared" si="111"/>
        <v>0</v>
      </c>
      <c r="AO158" s="82">
        <f t="shared" si="112"/>
        <v>0</v>
      </c>
      <c r="AP158" s="74">
        <f t="shared" si="139"/>
        <v>0</v>
      </c>
      <c r="AQ158" s="82">
        <f t="shared" si="113"/>
        <v>0</v>
      </c>
      <c r="AR158" s="83">
        <f t="shared" si="114"/>
        <v>0</v>
      </c>
      <c r="AS158" s="74">
        <f t="shared" si="140"/>
        <v>0</v>
      </c>
      <c r="AT158" s="82">
        <f t="shared" si="115"/>
        <v>0</v>
      </c>
      <c r="AU158" s="83">
        <f t="shared" si="116"/>
        <v>0</v>
      </c>
      <c r="AV158" s="74">
        <f t="shared" si="117"/>
        <v>0</v>
      </c>
      <c r="AW158" s="82">
        <f t="shared" si="118"/>
        <v>0</v>
      </c>
      <c r="AX158" s="83">
        <f t="shared" si="119"/>
        <v>0</v>
      </c>
      <c r="AY158" s="63"/>
      <c r="AZ158" s="84"/>
      <c r="BA158" s="85"/>
      <c r="BB158" s="95"/>
      <c r="BC158" s="86"/>
      <c r="BD158" s="86"/>
      <c r="BE158" s="96"/>
      <c r="BF158" s="69"/>
      <c r="BG158" s="114"/>
      <c r="BH158" s="63">
        <v>1</v>
      </c>
      <c r="BI158" s="68">
        <v>0</v>
      </c>
      <c r="BJ158" s="71"/>
      <c r="BK158" s="87"/>
      <c r="BL158" s="64" t="str">
        <f t="shared" ca="1" si="120"/>
        <v/>
      </c>
      <c r="BM158" s="65"/>
      <c r="BN158" s="66"/>
      <c r="BO158" s="67" t="str">
        <f t="shared" ca="1" si="121"/>
        <v/>
      </c>
      <c r="BP158" s="65"/>
      <c r="BQ158" s="66"/>
      <c r="BR158" s="67" t="str">
        <f t="shared" ca="1" si="122"/>
        <v/>
      </c>
      <c r="BS158" s="65"/>
      <c r="BT158" s="66"/>
      <c r="BU158" s="67" t="str">
        <f t="shared" ca="1" si="123"/>
        <v/>
      </c>
      <c r="BV158" s="65"/>
      <c r="BW158" s="66"/>
      <c r="BX158" s="67" t="str">
        <f t="shared" ca="1" si="124"/>
        <v/>
      </c>
      <c r="BY158" s="65"/>
      <c r="BZ158" s="66"/>
      <c r="CA158" s="67" t="str">
        <f t="shared" ca="1" si="125"/>
        <v/>
      </c>
      <c r="CB158" s="65"/>
      <c r="CC158" s="66"/>
      <c r="CD158" s="67" t="str">
        <f t="shared" ca="1" si="126"/>
        <v/>
      </c>
      <c r="CE158" s="65"/>
      <c r="CF158" s="66"/>
      <c r="CG158" s="67" t="str">
        <f t="shared" ca="1" si="127"/>
        <v/>
      </c>
      <c r="CH158" s="65"/>
      <c r="CI158" s="66"/>
      <c r="CJ158" s="67" t="str">
        <f t="shared" ca="1" si="128"/>
        <v/>
      </c>
      <c r="CK158" s="57"/>
      <c r="CL158" s="59"/>
      <c r="CM158" s="59"/>
      <c r="CN158" s="59"/>
      <c r="CO158" s="59"/>
      <c r="CP158" s="59"/>
      <c r="CQ158" s="59"/>
      <c r="CR158" s="57"/>
      <c r="CS158" s="58"/>
      <c r="CT158" s="90" t="str">
        <f t="shared" si="129"/>
        <v/>
      </c>
      <c r="CU158" s="59"/>
      <c r="CV158" s="60"/>
      <c r="CW158" s="59"/>
      <c r="CX158" s="59"/>
      <c r="CY158" s="59" t="str">
        <f t="shared" si="130"/>
        <v/>
      </c>
      <c r="CZ158" s="59"/>
      <c r="DA158" s="59"/>
      <c r="DB158" s="61"/>
      <c r="DC158" s="59"/>
      <c r="DD158" s="59"/>
      <c r="DE158" s="61"/>
      <c r="DF158" s="61"/>
      <c r="DG158" s="59"/>
      <c r="DH158" s="61"/>
      <c r="DI158" s="61"/>
      <c r="DJ158" s="59"/>
      <c r="DK158" s="59"/>
      <c r="DL158" s="62"/>
      <c r="DM158" s="56">
        <f t="shared" si="131"/>
        <v>0</v>
      </c>
      <c r="DN158" s="88" t="str">
        <f t="shared" si="132"/>
        <v/>
      </c>
      <c r="DO158" s="119" t="str">
        <f t="shared" si="133"/>
        <v/>
      </c>
      <c r="DP158" s="119" t="str">
        <f t="shared" si="134"/>
        <v/>
      </c>
      <c r="DQ158" s="122" t="str">
        <f t="shared" si="135"/>
        <v/>
      </c>
      <c r="DR158" s="122" t="str">
        <f t="shared" si="141"/>
        <v/>
      </c>
    </row>
    <row r="159" spans="1:122" x14ac:dyDescent="0.25">
      <c r="A159" s="184" t="str">
        <f t="shared" si="137"/>
        <v xml:space="preserve">  -  - </v>
      </c>
      <c r="B159" s="98"/>
      <c r="C159" s="97"/>
      <c r="D159" s="93"/>
      <c r="E159" s="71"/>
      <c r="F159" s="73"/>
      <c r="G159" s="103"/>
      <c r="H159" s="71"/>
      <c r="I159" s="105" t="str">
        <f t="shared" si="96"/>
        <v/>
      </c>
      <c r="J159" s="104"/>
      <c r="K159" s="63"/>
      <c r="L159" s="72"/>
      <c r="M159" s="74"/>
      <c r="N159" s="75"/>
      <c r="O159" s="75"/>
      <c r="P159" s="121"/>
      <c r="Q159" s="76" t="str">
        <f t="shared" si="97"/>
        <v/>
      </c>
      <c r="R159" s="77">
        <f t="shared" si="98"/>
        <v>0</v>
      </c>
      <c r="S159" s="63"/>
      <c r="T159" s="78">
        <f t="shared" si="138"/>
        <v>0</v>
      </c>
      <c r="U159" s="79">
        <f>IF(M159=0,0,IF(G159="Annulation","",IF(assurance="ALPTIS",M159*12*T159/100*#REF!,IF(assurance="APRIL",M159*12*T159/100*#REF!,IF(assurance="ASAF",M159*12*T159/100*#REF!,IF(assurance="NEOLIANE",(#REF!+M159*12*#REF!)*T159/100,IF(assurance="NEOLIANE Prev",(#REF!+M159*12*#REF!)*T159/100,IF(assurance="SWISSLIFE",M159*12*T159/100*#REF!,IF(assurance="AVIVA",M159*12*T159/100*#REF!,IF(assurance="CIPRES",M159*12*T159/100*#REF!,IF(assurance="CEGEMA",M159*12*T159/100*#REF!,IF(assurance=0,0))))))))))))</f>
        <v>0</v>
      </c>
      <c r="V159" s="91" t="str">
        <f t="shared" si="99"/>
        <v/>
      </c>
      <c r="W159" s="91" t="str">
        <f t="shared" si="100"/>
        <v/>
      </c>
      <c r="X159" s="92">
        <f t="shared" si="101"/>
        <v>0</v>
      </c>
      <c r="Y159" s="108">
        <f t="shared" si="102"/>
        <v>0</v>
      </c>
      <c r="Z159" s="106"/>
      <c r="AA159" s="105" t="str">
        <f t="shared" si="103"/>
        <v/>
      </c>
      <c r="AB159" s="63" t="s">
        <v>12</v>
      </c>
      <c r="AC159" s="72"/>
      <c r="AD159" s="101"/>
      <c r="AE159" s="80" t="str">
        <f t="shared" si="136"/>
        <v/>
      </c>
      <c r="AF159" s="72"/>
      <c r="AG159" s="70" t="str">
        <f t="shared" si="104"/>
        <v/>
      </c>
      <c r="AH159" s="81" t="str">
        <f t="shared" ca="1" si="105"/>
        <v/>
      </c>
      <c r="AI159" s="111" t="str">
        <f t="shared" ca="1" si="106"/>
        <v/>
      </c>
      <c r="AJ159" s="89" t="str">
        <f t="shared" si="107"/>
        <v/>
      </c>
      <c r="AK159" s="89" t="str">
        <f t="shared" si="108"/>
        <v/>
      </c>
      <c r="AL159" s="81" t="str">
        <f t="shared" si="109"/>
        <v/>
      </c>
      <c r="AM159" s="74">
        <f t="shared" si="110"/>
        <v>0</v>
      </c>
      <c r="AN159" s="74">
        <f t="shared" si="111"/>
        <v>0</v>
      </c>
      <c r="AO159" s="82">
        <f t="shared" si="112"/>
        <v>0</v>
      </c>
      <c r="AP159" s="74">
        <f t="shared" si="139"/>
        <v>0</v>
      </c>
      <c r="AQ159" s="82">
        <f t="shared" si="113"/>
        <v>0</v>
      </c>
      <c r="AR159" s="83">
        <f t="shared" si="114"/>
        <v>0</v>
      </c>
      <c r="AS159" s="74">
        <f t="shared" si="140"/>
        <v>0</v>
      </c>
      <c r="AT159" s="82">
        <f t="shared" si="115"/>
        <v>0</v>
      </c>
      <c r="AU159" s="83">
        <f t="shared" si="116"/>
        <v>0</v>
      </c>
      <c r="AV159" s="74">
        <f t="shared" si="117"/>
        <v>0</v>
      </c>
      <c r="AW159" s="82">
        <f t="shared" si="118"/>
        <v>0</v>
      </c>
      <c r="AX159" s="83">
        <f t="shared" si="119"/>
        <v>0</v>
      </c>
      <c r="AY159" s="63"/>
      <c r="AZ159" s="84"/>
      <c r="BA159" s="85"/>
      <c r="BB159" s="95"/>
      <c r="BC159" s="86"/>
      <c r="BD159" s="86"/>
      <c r="BE159" s="96"/>
      <c r="BF159" s="69"/>
      <c r="BG159" s="114"/>
      <c r="BH159" s="63">
        <v>1</v>
      </c>
      <c r="BI159" s="68">
        <v>0</v>
      </c>
      <c r="BJ159" s="71"/>
      <c r="BK159" s="87"/>
      <c r="BL159" s="64" t="str">
        <f t="shared" ca="1" si="120"/>
        <v/>
      </c>
      <c r="BM159" s="65"/>
      <c r="BN159" s="66"/>
      <c r="BO159" s="67" t="str">
        <f t="shared" ca="1" si="121"/>
        <v/>
      </c>
      <c r="BP159" s="65"/>
      <c r="BQ159" s="66"/>
      <c r="BR159" s="67" t="str">
        <f t="shared" ca="1" si="122"/>
        <v/>
      </c>
      <c r="BS159" s="65"/>
      <c r="BT159" s="66"/>
      <c r="BU159" s="67" t="str">
        <f t="shared" ca="1" si="123"/>
        <v/>
      </c>
      <c r="BV159" s="65"/>
      <c r="BW159" s="66"/>
      <c r="BX159" s="67" t="str">
        <f t="shared" ca="1" si="124"/>
        <v/>
      </c>
      <c r="BY159" s="65"/>
      <c r="BZ159" s="66"/>
      <c r="CA159" s="67" t="str">
        <f t="shared" ca="1" si="125"/>
        <v/>
      </c>
      <c r="CB159" s="65"/>
      <c r="CC159" s="66"/>
      <c r="CD159" s="67" t="str">
        <f t="shared" ca="1" si="126"/>
        <v/>
      </c>
      <c r="CE159" s="65"/>
      <c r="CF159" s="66"/>
      <c r="CG159" s="67" t="str">
        <f t="shared" ca="1" si="127"/>
        <v/>
      </c>
      <c r="CH159" s="65"/>
      <c r="CI159" s="66"/>
      <c r="CJ159" s="67" t="str">
        <f t="shared" ca="1" si="128"/>
        <v/>
      </c>
      <c r="CK159" s="57"/>
      <c r="CL159" s="59"/>
      <c r="CM159" s="59"/>
      <c r="CN159" s="59"/>
      <c r="CO159" s="59"/>
      <c r="CP159" s="59"/>
      <c r="CQ159" s="59"/>
      <c r="CR159" s="57"/>
      <c r="CS159" s="58"/>
      <c r="CT159" s="90" t="str">
        <f t="shared" si="129"/>
        <v/>
      </c>
      <c r="CU159" s="59"/>
      <c r="CV159" s="60"/>
      <c r="CW159" s="59"/>
      <c r="CX159" s="59"/>
      <c r="CY159" s="59" t="str">
        <f t="shared" si="130"/>
        <v/>
      </c>
      <c r="CZ159" s="59"/>
      <c r="DA159" s="59"/>
      <c r="DB159" s="61"/>
      <c r="DC159" s="59"/>
      <c r="DD159" s="59"/>
      <c r="DE159" s="61"/>
      <c r="DF159" s="61"/>
      <c r="DG159" s="59"/>
      <c r="DH159" s="61"/>
      <c r="DI159" s="61"/>
      <c r="DJ159" s="59"/>
      <c r="DK159" s="59"/>
      <c r="DL159" s="62"/>
      <c r="DM159" s="56">
        <f t="shared" si="131"/>
        <v>0</v>
      </c>
      <c r="DN159" s="88" t="str">
        <f t="shared" si="132"/>
        <v/>
      </c>
      <c r="DO159" s="119" t="str">
        <f t="shared" si="133"/>
        <v/>
      </c>
      <c r="DP159" s="119" t="str">
        <f t="shared" si="134"/>
        <v/>
      </c>
      <c r="DQ159" s="122" t="str">
        <f t="shared" si="135"/>
        <v/>
      </c>
      <c r="DR159" s="122" t="str">
        <f t="shared" si="141"/>
        <v/>
      </c>
    </row>
    <row r="160" spans="1:122" x14ac:dyDescent="0.25">
      <c r="A160" s="184" t="str">
        <f t="shared" si="137"/>
        <v xml:space="preserve">  -  - </v>
      </c>
      <c r="B160" s="98"/>
      <c r="C160" s="97"/>
      <c r="D160" s="93"/>
      <c r="E160" s="71"/>
      <c r="F160" s="73"/>
      <c r="G160" s="103"/>
      <c r="H160" s="71"/>
      <c r="I160" s="105" t="str">
        <f t="shared" si="96"/>
        <v/>
      </c>
      <c r="J160" s="104"/>
      <c r="K160" s="63"/>
      <c r="L160" s="72"/>
      <c r="M160" s="74"/>
      <c r="N160" s="75"/>
      <c r="O160" s="75"/>
      <c r="P160" s="121"/>
      <c r="Q160" s="76" t="str">
        <f t="shared" si="97"/>
        <v/>
      </c>
      <c r="R160" s="77">
        <f t="shared" si="98"/>
        <v>0</v>
      </c>
      <c r="S160" s="63"/>
      <c r="T160" s="78">
        <f t="shared" si="138"/>
        <v>0</v>
      </c>
      <c r="U160" s="79">
        <f>IF(M160=0,0,IF(G160="Annulation","",IF(assurance="ALPTIS",M160*12*T160/100*#REF!,IF(assurance="APRIL",M160*12*T160/100*#REF!,IF(assurance="ASAF",M160*12*T160/100*#REF!,IF(assurance="NEOLIANE",(#REF!+M160*12*#REF!)*T160/100,IF(assurance="NEOLIANE Prev",(#REF!+M160*12*#REF!)*T160/100,IF(assurance="SWISSLIFE",M160*12*T160/100*#REF!,IF(assurance="AVIVA",M160*12*T160/100*#REF!,IF(assurance="CIPRES",M160*12*T160/100*#REF!,IF(assurance="CEGEMA",M160*12*T160/100*#REF!,IF(assurance=0,0))))))))))))</f>
        <v>0</v>
      </c>
      <c r="V160" s="91" t="str">
        <f t="shared" si="99"/>
        <v/>
      </c>
      <c r="W160" s="91" t="str">
        <f t="shared" si="100"/>
        <v/>
      </c>
      <c r="X160" s="92">
        <f t="shared" si="101"/>
        <v>0</v>
      </c>
      <c r="Y160" s="108">
        <f t="shared" si="102"/>
        <v>0</v>
      </c>
      <c r="Z160" s="106"/>
      <c r="AA160" s="105" t="str">
        <f t="shared" si="103"/>
        <v/>
      </c>
      <c r="AB160" s="63" t="s">
        <v>12</v>
      </c>
      <c r="AC160" s="72"/>
      <c r="AD160" s="101"/>
      <c r="AE160" s="80" t="str">
        <f t="shared" si="136"/>
        <v/>
      </c>
      <c r="AF160" s="72"/>
      <c r="AG160" s="70" t="str">
        <f t="shared" si="104"/>
        <v/>
      </c>
      <c r="AH160" s="81" t="str">
        <f t="shared" ca="1" si="105"/>
        <v/>
      </c>
      <c r="AI160" s="111" t="str">
        <f t="shared" ca="1" si="106"/>
        <v/>
      </c>
      <c r="AJ160" s="89" t="str">
        <f t="shared" si="107"/>
        <v/>
      </c>
      <c r="AK160" s="89" t="str">
        <f t="shared" si="108"/>
        <v/>
      </c>
      <c r="AL160" s="81" t="str">
        <f t="shared" si="109"/>
        <v/>
      </c>
      <c r="AM160" s="74">
        <f t="shared" si="110"/>
        <v>0</v>
      </c>
      <c r="AN160" s="74">
        <f t="shared" si="111"/>
        <v>0</v>
      </c>
      <c r="AO160" s="82">
        <f t="shared" si="112"/>
        <v>0</v>
      </c>
      <c r="AP160" s="74">
        <f t="shared" si="139"/>
        <v>0</v>
      </c>
      <c r="AQ160" s="82">
        <f t="shared" si="113"/>
        <v>0</v>
      </c>
      <c r="AR160" s="83">
        <f t="shared" si="114"/>
        <v>0</v>
      </c>
      <c r="AS160" s="74">
        <f t="shared" si="140"/>
        <v>0</v>
      </c>
      <c r="AT160" s="82">
        <f t="shared" si="115"/>
        <v>0</v>
      </c>
      <c r="AU160" s="83">
        <f t="shared" si="116"/>
        <v>0</v>
      </c>
      <c r="AV160" s="74">
        <f t="shared" si="117"/>
        <v>0</v>
      </c>
      <c r="AW160" s="82">
        <f t="shared" si="118"/>
        <v>0</v>
      </c>
      <c r="AX160" s="83">
        <f t="shared" si="119"/>
        <v>0</v>
      </c>
      <c r="AY160" s="63"/>
      <c r="AZ160" s="84"/>
      <c r="BA160" s="85"/>
      <c r="BB160" s="95"/>
      <c r="BC160" s="86"/>
      <c r="BD160" s="86"/>
      <c r="BE160" s="96"/>
      <c r="BF160" s="69"/>
      <c r="BG160" s="114"/>
      <c r="BH160" s="63">
        <v>1</v>
      </c>
      <c r="BI160" s="68">
        <v>0</v>
      </c>
      <c r="BJ160" s="71"/>
      <c r="BK160" s="87"/>
      <c r="BL160" s="64" t="str">
        <f t="shared" ca="1" si="120"/>
        <v/>
      </c>
      <c r="BM160" s="65"/>
      <c r="BN160" s="66"/>
      <c r="BO160" s="67" t="str">
        <f t="shared" ca="1" si="121"/>
        <v/>
      </c>
      <c r="BP160" s="65"/>
      <c r="BQ160" s="66"/>
      <c r="BR160" s="67" t="str">
        <f t="shared" ca="1" si="122"/>
        <v/>
      </c>
      <c r="BS160" s="65"/>
      <c r="BT160" s="66"/>
      <c r="BU160" s="67" t="str">
        <f t="shared" ca="1" si="123"/>
        <v/>
      </c>
      <c r="BV160" s="65"/>
      <c r="BW160" s="66"/>
      <c r="BX160" s="67" t="str">
        <f t="shared" ca="1" si="124"/>
        <v/>
      </c>
      <c r="BY160" s="65"/>
      <c r="BZ160" s="66"/>
      <c r="CA160" s="67" t="str">
        <f t="shared" ca="1" si="125"/>
        <v/>
      </c>
      <c r="CB160" s="65"/>
      <c r="CC160" s="66"/>
      <c r="CD160" s="67" t="str">
        <f t="shared" ca="1" si="126"/>
        <v/>
      </c>
      <c r="CE160" s="65"/>
      <c r="CF160" s="66"/>
      <c r="CG160" s="67" t="str">
        <f t="shared" ca="1" si="127"/>
        <v/>
      </c>
      <c r="CH160" s="65"/>
      <c r="CI160" s="66"/>
      <c r="CJ160" s="67" t="str">
        <f t="shared" ca="1" si="128"/>
        <v/>
      </c>
      <c r="CK160" s="57"/>
      <c r="CL160" s="59"/>
      <c r="CM160" s="59"/>
      <c r="CN160" s="59"/>
      <c r="CO160" s="59"/>
      <c r="CP160" s="59"/>
      <c r="CQ160" s="59"/>
      <c r="CR160" s="57"/>
      <c r="CS160" s="58"/>
      <c r="CT160" s="90" t="str">
        <f t="shared" si="129"/>
        <v/>
      </c>
      <c r="CU160" s="59"/>
      <c r="CV160" s="60"/>
      <c r="CW160" s="59"/>
      <c r="CX160" s="59"/>
      <c r="CY160" s="59" t="str">
        <f t="shared" si="130"/>
        <v/>
      </c>
      <c r="CZ160" s="59"/>
      <c r="DA160" s="59"/>
      <c r="DB160" s="61"/>
      <c r="DC160" s="59"/>
      <c r="DD160" s="59"/>
      <c r="DE160" s="61"/>
      <c r="DF160" s="61"/>
      <c r="DG160" s="59"/>
      <c r="DH160" s="61"/>
      <c r="DI160" s="61"/>
      <c r="DJ160" s="59"/>
      <c r="DK160" s="59"/>
      <c r="DL160" s="62"/>
      <c r="DM160" s="56">
        <f t="shared" si="131"/>
        <v>0</v>
      </c>
      <c r="DN160" s="88" t="str">
        <f t="shared" si="132"/>
        <v/>
      </c>
      <c r="DO160" s="119" t="str">
        <f t="shared" si="133"/>
        <v/>
      </c>
      <c r="DP160" s="119" t="str">
        <f t="shared" si="134"/>
        <v/>
      </c>
      <c r="DQ160" s="122" t="str">
        <f t="shared" si="135"/>
        <v/>
      </c>
      <c r="DR160" s="122" t="str">
        <f t="shared" si="141"/>
        <v/>
      </c>
    </row>
    <row r="161" spans="1:122" x14ac:dyDescent="0.25">
      <c r="A161" s="184" t="str">
        <f t="shared" si="137"/>
        <v xml:space="preserve">  -  - </v>
      </c>
      <c r="B161" s="98"/>
      <c r="C161" s="97"/>
      <c r="D161" s="93"/>
      <c r="E161" s="71"/>
      <c r="F161" s="73"/>
      <c r="G161" s="103"/>
      <c r="H161" s="71"/>
      <c r="I161" s="105" t="str">
        <f t="shared" si="96"/>
        <v/>
      </c>
      <c r="J161" s="104"/>
      <c r="K161" s="63"/>
      <c r="L161" s="72"/>
      <c r="M161" s="74"/>
      <c r="N161" s="75"/>
      <c r="O161" s="75"/>
      <c r="P161" s="121"/>
      <c r="Q161" s="76" t="str">
        <f t="shared" si="97"/>
        <v/>
      </c>
      <c r="R161" s="77">
        <f t="shared" si="98"/>
        <v>0</v>
      </c>
      <c r="S161" s="63"/>
      <c r="T161" s="78">
        <f t="shared" si="138"/>
        <v>0</v>
      </c>
      <c r="U161" s="79">
        <f>IF(M161=0,0,IF(G161="Annulation","",IF(assurance="ALPTIS",M161*12*T161/100*#REF!,IF(assurance="APRIL",M161*12*T161/100*#REF!,IF(assurance="ASAF",M161*12*T161/100*#REF!,IF(assurance="NEOLIANE",(#REF!+M161*12*#REF!)*T161/100,IF(assurance="NEOLIANE Prev",(#REF!+M161*12*#REF!)*T161/100,IF(assurance="SWISSLIFE",M161*12*T161/100*#REF!,IF(assurance="AVIVA",M161*12*T161/100*#REF!,IF(assurance="CIPRES",M161*12*T161/100*#REF!,IF(assurance="CEGEMA",M161*12*T161/100*#REF!,IF(assurance=0,0))))))))))))</f>
        <v>0</v>
      </c>
      <c r="V161" s="91" t="str">
        <f t="shared" si="99"/>
        <v/>
      </c>
      <c r="W161" s="91" t="str">
        <f t="shared" si="100"/>
        <v/>
      </c>
      <c r="X161" s="92">
        <f t="shared" si="101"/>
        <v>0</v>
      </c>
      <c r="Y161" s="108">
        <f t="shared" si="102"/>
        <v>0</v>
      </c>
      <c r="Z161" s="106"/>
      <c r="AA161" s="105" t="str">
        <f t="shared" si="103"/>
        <v/>
      </c>
      <c r="AB161" s="63" t="s">
        <v>12</v>
      </c>
      <c r="AC161" s="72"/>
      <c r="AD161" s="101"/>
      <c r="AE161" s="80" t="str">
        <f t="shared" si="136"/>
        <v/>
      </c>
      <c r="AF161" s="72"/>
      <c r="AG161" s="70" t="str">
        <f t="shared" si="104"/>
        <v/>
      </c>
      <c r="AH161" s="81" t="str">
        <f t="shared" ca="1" si="105"/>
        <v/>
      </c>
      <c r="AI161" s="111" t="str">
        <f t="shared" ca="1" si="106"/>
        <v/>
      </c>
      <c r="AJ161" s="89" t="str">
        <f t="shared" si="107"/>
        <v/>
      </c>
      <c r="AK161" s="89" t="str">
        <f t="shared" si="108"/>
        <v/>
      </c>
      <c r="AL161" s="81" t="str">
        <f t="shared" si="109"/>
        <v/>
      </c>
      <c r="AM161" s="74">
        <f t="shared" si="110"/>
        <v>0</v>
      </c>
      <c r="AN161" s="74">
        <f t="shared" si="111"/>
        <v>0</v>
      </c>
      <c r="AO161" s="82">
        <f t="shared" si="112"/>
        <v>0</v>
      </c>
      <c r="AP161" s="74">
        <f t="shared" si="139"/>
        <v>0</v>
      </c>
      <c r="AQ161" s="82">
        <f t="shared" si="113"/>
        <v>0</v>
      </c>
      <c r="AR161" s="83">
        <f t="shared" si="114"/>
        <v>0</v>
      </c>
      <c r="AS161" s="74">
        <f t="shared" si="140"/>
        <v>0</v>
      </c>
      <c r="AT161" s="82">
        <f t="shared" si="115"/>
        <v>0</v>
      </c>
      <c r="AU161" s="83">
        <f t="shared" si="116"/>
        <v>0</v>
      </c>
      <c r="AV161" s="74">
        <f t="shared" si="117"/>
        <v>0</v>
      </c>
      <c r="AW161" s="82">
        <f t="shared" si="118"/>
        <v>0</v>
      </c>
      <c r="AX161" s="83">
        <f t="shared" si="119"/>
        <v>0</v>
      </c>
      <c r="AY161" s="63"/>
      <c r="AZ161" s="84"/>
      <c r="BA161" s="85"/>
      <c r="BB161" s="95"/>
      <c r="BC161" s="86"/>
      <c r="BD161" s="86"/>
      <c r="BE161" s="96"/>
      <c r="BF161" s="69"/>
      <c r="BG161" s="114"/>
      <c r="BH161" s="63">
        <v>1</v>
      </c>
      <c r="BI161" s="68">
        <v>0</v>
      </c>
      <c r="BJ161" s="71"/>
      <c r="BK161" s="87"/>
      <c r="BL161" s="64" t="str">
        <f t="shared" ca="1" si="120"/>
        <v/>
      </c>
      <c r="BM161" s="65"/>
      <c r="BN161" s="66"/>
      <c r="BO161" s="67" t="str">
        <f t="shared" ca="1" si="121"/>
        <v/>
      </c>
      <c r="BP161" s="65"/>
      <c r="BQ161" s="66"/>
      <c r="BR161" s="67" t="str">
        <f t="shared" ca="1" si="122"/>
        <v/>
      </c>
      <c r="BS161" s="65"/>
      <c r="BT161" s="66"/>
      <c r="BU161" s="67" t="str">
        <f t="shared" ca="1" si="123"/>
        <v/>
      </c>
      <c r="BV161" s="65"/>
      <c r="BW161" s="66"/>
      <c r="BX161" s="67" t="str">
        <f t="shared" ca="1" si="124"/>
        <v/>
      </c>
      <c r="BY161" s="65"/>
      <c r="BZ161" s="66"/>
      <c r="CA161" s="67" t="str">
        <f t="shared" ca="1" si="125"/>
        <v/>
      </c>
      <c r="CB161" s="65"/>
      <c r="CC161" s="66"/>
      <c r="CD161" s="67" t="str">
        <f t="shared" ca="1" si="126"/>
        <v/>
      </c>
      <c r="CE161" s="65"/>
      <c r="CF161" s="66"/>
      <c r="CG161" s="67" t="str">
        <f t="shared" ca="1" si="127"/>
        <v/>
      </c>
      <c r="CH161" s="65"/>
      <c r="CI161" s="66"/>
      <c r="CJ161" s="67" t="str">
        <f t="shared" ca="1" si="128"/>
        <v/>
      </c>
      <c r="CK161" s="57"/>
      <c r="CL161" s="59"/>
      <c r="CM161" s="59"/>
      <c r="CN161" s="59"/>
      <c r="CO161" s="59"/>
      <c r="CP161" s="59"/>
      <c r="CQ161" s="59"/>
      <c r="CR161" s="57"/>
      <c r="CS161" s="58"/>
      <c r="CT161" s="90" t="str">
        <f t="shared" si="129"/>
        <v/>
      </c>
      <c r="CU161" s="59"/>
      <c r="CV161" s="60"/>
      <c r="CW161" s="59"/>
      <c r="CX161" s="59"/>
      <c r="CY161" s="59" t="str">
        <f t="shared" si="130"/>
        <v/>
      </c>
      <c r="CZ161" s="59"/>
      <c r="DA161" s="59"/>
      <c r="DB161" s="61"/>
      <c r="DC161" s="59"/>
      <c r="DD161" s="59"/>
      <c r="DE161" s="61"/>
      <c r="DF161" s="61"/>
      <c r="DG161" s="59"/>
      <c r="DH161" s="61"/>
      <c r="DI161" s="61"/>
      <c r="DJ161" s="59"/>
      <c r="DK161" s="59"/>
      <c r="DL161" s="62"/>
      <c r="DM161" s="56">
        <f t="shared" si="131"/>
        <v>0</v>
      </c>
      <c r="DN161" s="88" t="str">
        <f t="shared" si="132"/>
        <v/>
      </c>
      <c r="DO161" s="119" t="str">
        <f t="shared" si="133"/>
        <v/>
      </c>
      <c r="DP161" s="119" t="str">
        <f t="shared" si="134"/>
        <v/>
      </c>
      <c r="DQ161" s="122" t="str">
        <f t="shared" si="135"/>
        <v/>
      </c>
      <c r="DR161" s="122" t="str">
        <f t="shared" si="141"/>
        <v/>
      </c>
    </row>
    <row r="162" spans="1:122" x14ac:dyDescent="0.25">
      <c r="A162" s="184" t="str">
        <f t="shared" si="137"/>
        <v xml:space="preserve">  -  - </v>
      </c>
      <c r="B162" s="98"/>
      <c r="C162" s="97"/>
      <c r="D162" s="93"/>
      <c r="E162" s="71"/>
      <c r="F162" s="73"/>
      <c r="G162" s="103"/>
      <c r="H162" s="71"/>
      <c r="I162" s="105" t="str">
        <f t="shared" si="96"/>
        <v/>
      </c>
      <c r="J162" s="104"/>
      <c r="K162" s="63"/>
      <c r="L162" s="72"/>
      <c r="M162" s="74"/>
      <c r="N162" s="75"/>
      <c r="O162" s="75"/>
      <c r="P162" s="121"/>
      <c r="Q162" s="76" t="str">
        <f t="shared" si="97"/>
        <v/>
      </c>
      <c r="R162" s="77">
        <f t="shared" si="98"/>
        <v>0</v>
      </c>
      <c r="S162" s="63"/>
      <c r="T162" s="78">
        <f t="shared" si="138"/>
        <v>0</v>
      </c>
      <c r="U162" s="79">
        <f>IF(M162=0,0,IF(G162="Annulation","",IF(assurance="ALPTIS",M162*12*T162/100*#REF!,IF(assurance="APRIL",M162*12*T162/100*#REF!,IF(assurance="ASAF",M162*12*T162/100*#REF!,IF(assurance="NEOLIANE",(#REF!+M162*12*#REF!)*T162/100,IF(assurance="NEOLIANE Prev",(#REF!+M162*12*#REF!)*T162/100,IF(assurance="SWISSLIFE",M162*12*T162/100*#REF!,IF(assurance="AVIVA",M162*12*T162/100*#REF!,IF(assurance="CIPRES",M162*12*T162/100*#REF!,IF(assurance="CEGEMA",M162*12*T162/100*#REF!,IF(assurance=0,0))))))))))))</f>
        <v>0</v>
      </c>
      <c r="V162" s="91" t="str">
        <f t="shared" si="99"/>
        <v/>
      </c>
      <c r="W162" s="91" t="str">
        <f t="shared" si="100"/>
        <v/>
      </c>
      <c r="X162" s="92">
        <f t="shared" si="101"/>
        <v>0</v>
      </c>
      <c r="Y162" s="108">
        <f t="shared" si="102"/>
        <v>0</v>
      </c>
      <c r="Z162" s="106"/>
      <c r="AA162" s="105" t="str">
        <f t="shared" si="103"/>
        <v/>
      </c>
      <c r="AB162" s="63" t="s">
        <v>12</v>
      </c>
      <c r="AC162" s="72"/>
      <c r="AD162" s="101"/>
      <c r="AE162" s="80" t="str">
        <f t="shared" si="136"/>
        <v/>
      </c>
      <c r="AF162" s="72"/>
      <c r="AG162" s="70" t="str">
        <f t="shared" si="104"/>
        <v/>
      </c>
      <c r="AH162" s="81" t="str">
        <f t="shared" ca="1" si="105"/>
        <v/>
      </c>
      <c r="AI162" s="111" t="str">
        <f t="shared" ca="1" si="106"/>
        <v/>
      </c>
      <c r="AJ162" s="89" t="str">
        <f t="shared" si="107"/>
        <v/>
      </c>
      <c r="AK162" s="89" t="str">
        <f t="shared" si="108"/>
        <v/>
      </c>
      <c r="AL162" s="81" t="str">
        <f t="shared" si="109"/>
        <v/>
      </c>
      <c r="AM162" s="74">
        <f t="shared" si="110"/>
        <v>0</v>
      </c>
      <c r="AN162" s="74">
        <f t="shared" si="111"/>
        <v>0</v>
      </c>
      <c r="AO162" s="82">
        <f t="shared" si="112"/>
        <v>0</v>
      </c>
      <c r="AP162" s="74">
        <f t="shared" si="139"/>
        <v>0</v>
      </c>
      <c r="AQ162" s="82">
        <f t="shared" si="113"/>
        <v>0</v>
      </c>
      <c r="AR162" s="83">
        <f t="shared" si="114"/>
        <v>0</v>
      </c>
      <c r="AS162" s="74">
        <f t="shared" si="140"/>
        <v>0</v>
      </c>
      <c r="AT162" s="82">
        <f t="shared" si="115"/>
        <v>0</v>
      </c>
      <c r="AU162" s="83">
        <f t="shared" si="116"/>
        <v>0</v>
      </c>
      <c r="AV162" s="74">
        <f t="shared" si="117"/>
        <v>0</v>
      </c>
      <c r="AW162" s="82">
        <f t="shared" si="118"/>
        <v>0</v>
      </c>
      <c r="AX162" s="83">
        <f t="shared" si="119"/>
        <v>0</v>
      </c>
      <c r="AY162" s="63"/>
      <c r="AZ162" s="84"/>
      <c r="BA162" s="85"/>
      <c r="BB162" s="95"/>
      <c r="BC162" s="86"/>
      <c r="BD162" s="86"/>
      <c r="BE162" s="96"/>
      <c r="BF162" s="69"/>
      <c r="BG162" s="114"/>
      <c r="BH162" s="63">
        <v>1</v>
      </c>
      <c r="BI162" s="68">
        <v>0</v>
      </c>
      <c r="BJ162" s="71"/>
      <c r="BK162" s="87"/>
      <c r="BL162" s="64" t="str">
        <f t="shared" ca="1" si="120"/>
        <v/>
      </c>
      <c r="BM162" s="65"/>
      <c r="BN162" s="66"/>
      <c r="BO162" s="67" t="str">
        <f t="shared" ca="1" si="121"/>
        <v/>
      </c>
      <c r="BP162" s="65"/>
      <c r="BQ162" s="66"/>
      <c r="BR162" s="67" t="str">
        <f t="shared" ca="1" si="122"/>
        <v/>
      </c>
      <c r="BS162" s="65"/>
      <c r="BT162" s="66"/>
      <c r="BU162" s="67" t="str">
        <f t="shared" ca="1" si="123"/>
        <v/>
      </c>
      <c r="BV162" s="65"/>
      <c r="BW162" s="66"/>
      <c r="BX162" s="67" t="str">
        <f t="shared" ca="1" si="124"/>
        <v/>
      </c>
      <c r="BY162" s="65"/>
      <c r="BZ162" s="66"/>
      <c r="CA162" s="67" t="str">
        <f t="shared" ca="1" si="125"/>
        <v/>
      </c>
      <c r="CB162" s="65"/>
      <c r="CC162" s="66"/>
      <c r="CD162" s="67" t="str">
        <f t="shared" ca="1" si="126"/>
        <v/>
      </c>
      <c r="CE162" s="65"/>
      <c r="CF162" s="66"/>
      <c r="CG162" s="67" t="str">
        <f t="shared" ca="1" si="127"/>
        <v/>
      </c>
      <c r="CH162" s="65"/>
      <c r="CI162" s="66"/>
      <c r="CJ162" s="67" t="str">
        <f t="shared" ca="1" si="128"/>
        <v/>
      </c>
      <c r="CK162" s="57"/>
      <c r="CL162" s="59"/>
      <c r="CM162" s="59"/>
      <c r="CN162" s="59"/>
      <c r="CO162" s="59"/>
      <c r="CP162" s="59"/>
      <c r="CQ162" s="59"/>
      <c r="CR162" s="57"/>
      <c r="CS162" s="58"/>
      <c r="CT162" s="90" t="str">
        <f t="shared" si="129"/>
        <v/>
      </c>
      <c r="CU162" s="59"/>
      <c r="CV162" s="60"/>
      <c r="CW162" s="59"/>
      <c r="CX162" s="59"/>
      <c r="CY162" s="59" t="str">
        <f t="shared" si="130"/>
        <v/>
      </c>
      <c r="CZ162" s="59"/>
      <c r="DA162" s="59"/>
      <c r="DB162" s="61"/>
      <c r="DC162" s="59"/>
      <c r="DD162" s="59"/>
      <c r="DE162" s="61"/>
      <c r="DF162" s="61"/>
      <c r="DG162" s="59"/>
      <c r="DH162" s="61"/>
      <c r="DI162" s="61"/>
      <c r="DJ162" s="59"/>
      <c r="DK162" s="59"/>
      <c r="DL162" s="62"/>
      <c r="DM162" s="56">
        <f t="shared" si="131"/>
        <v>0</v>
      </c>
      <c r="DN162" s="88" t="str">
        <f t="shared" si="132"/>
        <v/>
      </c>
      <c r="DO162" s="119" t="str">
        <f t="shared" si="133"/>
        <v/>
      </c>
      <c r="DP162" s="119" t="str">
        <f t="shared" si="134"/>
        <v/>
      </c>
      <c r="DQ162" s="122" t="str">
        <f t="shared" si="135"/>
        <v/>
      </c>
      <c r="DR162" s="122" t="str">
        <f t="shared" si="141"/>
        <v/>
      </c>
    </row>
    <row r="163" spans="1:122" x14ac:dyDescent="0.25">
      <c r="A163" s="184" t="str">
        <f t="shared" si="137"/>
        <v xml:space="preserve">  -  - </v>
      </c>
      <c r="B163" s="98"/>
      <c r="C163" s="97"/>
      <c r="D163" s="93"/>
      <c r="E163" s="71"/>
      <c r="F163" s="73"/>
      <c r="G163" s="103"/>
      <c r="H163" s="71"/>
      <c r="I163" s="105" t="str">
        <f t="shared" si="96"/>
        <v/>
      </c>
      <c r="J163" s="104"/>
      <c r="K163" s="63"/>
      <c r="L163" s="72"/>
      <c r="M163" s="74"/>
      <c r="N163" s="75"/>
      <c r="O163" s="75"/>
      <c r="P163" s="121"/>
      <c r="Q163" s="76" t="str">
        <f t="shared" si="97"/>
        <v/>
      </c>
      <c r="R163" s="77">
        <f t="shared" si="98"/>
        <v>0</v>
      </c>
      <c r="S163" s="63"/>
      <c r="T163" s="78">
        <f t="shared" si="138"/>
        <v>0</v>
      </c>
      <c r="U163" s="79">
        <f>IF(M163=0,0,IF(G163="Annulation","",IF(assurance="ALPTIS",M163*12*T163/100*#REF!,IF(assurance="APRIL",M163*12*T163/100*#REF!,IF(assurance="ASAF",M163*12*T163/100*#REF!,IF(assurance="NEOLIANE",(#REF!+M163*12*#REF!)*T163/100,IF(assurance="NEOLIANE Prev",(#REF!+M163*12*#REF!)*T163/100,IF(assurance="SWISSLIFE",M163*12*T163/100*#REF!,IF(assurance="AVIVA",M163*12*T163/100*#REF!,IF(assurance="CIPRES",M163*12*T163/100*#REF!,IF(assurance="CEGEMA",M163*12*T163/100*#REF!,IF(assurance=0,0))))))))))))</f>
        <v>0</v>
      </c>
      <c r="V163" s="91" t="str">
        <f t="shared" si="99"/>
        <v/>
      </c>
      <c r="W163" s="91" t="str">
        <f t="shared" si="100"/>
        <v/>
      </c>
      <c r="X163" s="92">
        <f t="shared" si="101"/>
        <v>0</v>
      </c>
      <c r="Y163" s="108">
        <f t="shared" si="102"/>
        <v>0</v>
      </c>
      <c r="Z163" s="106"/>
      <c r="AA163" s="105" t="str">
        <f t="shared" si="103"/>
        <v/>
      </c>
      <c r="AB163" s="63" t="s">
        <v>12</v>
      </c>
      <c r="AC163" s="72"/>
      <c r="AD163" s="101"/>
      <c r="AE163" s="80" t="str">
        <f t="shared" si="136"/>
        <v/>
      </c>
      <c r="AF163" s="72"/>
      <c r="AG163" s="70" t="str">
        <f t="shared" si="104"/>
        <v/>
      </c>
      <c r="AH163" s="81" t="str">
        <f t="shared" ca="1" si="105"/>
        <v/>
      </c>
      <c r="AI163" s="111" t="str">
        <f t="shared" ca="1" si="106"/>
        <v/>
      </c>
      <c r="AJ163" s="89" t="str">
        <f t="shared" si="107"/>
        <v/>
      </c>
      <c r="AK163" s="89" t="str">
        <f t="shared" si="108"/>
        <v/>
      </c>
      <c r="AL163" s="81" t="str">
        <f t="shared" si="109"/>
        <v/>
      </c>
      <c r="AM163" s="74">
        <f t="shared" si="110"/>
        <v>0</v>
      </c>
      <c r="AN163" s="74">
        <f t="shared" si="111"/>
        <v>0</v>
      </c>
      <c r="AO163" s="82">
        <f t="shared" si="112"/>
        <v>0</v>
      </c>
      <c r="AP163" s="74">
        <f t="shared" si="139"/>
        <v>0</v>
      </c>
      <c r="AQ163" s="82">
        <f t="shared" si="113"/>
        <v>0</v>
      </c>
      <c r="AR163" s="83">
        <f t="shared" si="114"/>
        <v>0</v>
      </c>
      <c r="AS163" s="74">
        <f t="shared" si="140"/>
        <v>0</v>
      </c>
      <c r="AT163" s="82">
        <f t="shared" si="115"/>
        <v>0</v>
      </c>
      <c r="AU163" s="83">
        <f t="shared" si="116"/>
        <v>0</v>
      </c>
      <c r="AV163" s="74">
        <f t="shared" si="117"/>
        <v>0</v>
      </c>
      <c r="AW163" s="82">
        <f t="shared" si="118"/>
        <v>0</v>
      </c>
      <c r="AX163" s="83">
        <f t="shared" si="119"/>
        <v>0</v>
      </c>
      <c r="AY163" s="63"/>
      <c r="AZ163" s="84"/>
      <c r="BA163" s="85"/>
      <c r="BB163" s="95"/>
      <c r="BC163" s="86"/>
      <c r="BD163" s="86"/>
      <c r="BE163" s="96"/>
      <c r="BF163" s="69"/>
      <c r="BG163" s="114"/>
      <c r="BH163" s="63">
        <v>1</v>
      </c>
      <c r="BI163" s="68">
        <v>0</v>
      </c>
      <c r="BJ163" s="71"/>
      <c r="BK163" s="87"/>
      <c r="BL163" s="64" t="str">
        <f t="shared" ca="1" si="120"/>
        <v/>
      </c>
      <c r="BM163" s="65"/>
      <c r="BN163" s="66"/>
      <c r="BO163" s="67" t="str">
        <f t="shared" ca="1" si="121"/>
        <v/>
      </c>
      <c r="BP163" s="65"/>
      <c r="BQ163" s="66"/>
      <c r="BR163" s="67" t="str">
        <f t="shared" ca="1" si="122"/>
        <v/>
      </c>
      <c r="BS163" s="65"/>
      <c r="BT163" s="66"/>
      <c r="BU163" s="67" t="str">
        <f t="shared" ca="1" si="123"/>
        <v/>
      </c>
      <c r="BV163" s="65"/>
      <c r="BW163" s="66"/>
      <c r="BX163" s="67" t="str">
        <f t="shared" ca="1" si="124"/>
        <v/>
      </c>
      <c r="BY163" s="65"/>
      <c r="BZ163" s="66"/>
      <c r="CA163" s="67" t="str">
        <f t="shared" ca="1" si="125"/>
        <v/>
      </c>
      <c r="CB163" s="65"/>
      <c r="CC163" s="66"/>
      <c r="CD163" s="67" t="str">
        <f t="shared" ca="1" si="126"/>
        <v/>
      </c>
      <c r="CE163" s="65"/>
      <c r="CF163" s="66"/>
      <c r="CG163" s="67" t="str">
        <f t="shared" ca="1" si="127"/>
        <v/>
      </c>
      <c r="CH163" s="65"/>
      <c r="CI163" s="66"/>
      <c r="CJ163" s="67" t="str">
        <f t="shared" ca="1" si="128"/>
        <v/>
      </c>
      <c r="CK163" s="57"/>
      <c r="CL163" s="59"/>
      <c r="CM163" s="59"/>
      <c r="CN163" s="59"/>
      <c r="CO163" s="59"/>
      <c r="CP163" s="59"/>
      <c r="CQ163" s="59"/>
      <c r="CR163" s="57"/>
      <c r="CS163" s="58"/>
      <c r="CT163" s="90" t="str">
        <f t="shared" si="129"/>
        <v/>
      </c>
      <c r="CU163" s="59"/>
      <c r="CV163" s="60"/>
      <c r="CW163" s="59"/>
      <c r="CX163" s="59"/>
      <c r="CY163" s="59" t="str">
        <f t="shared" si="130"/>
        <v/>
      </c>
      <c r="CZ163" s="59"/>
      <c r="DA163" s="59"/>
      <c r="DB163" s="61"/>
      <c r="DC163" s="59"/>
      <c r="DD163" s="59"/>
      <c r="DE163" s="61"/>
      <c r="DF163" s="61"/>
      <c r="DG163" s="59"/>
      <c r="DH163" s="61"/>
      <c r="DI163" s="61"/>
      <c r="DJ163" s="59"/>
      <c r="DK163" s="59"/>
      <c r="DL163" s="62"/>
      <c r="DM163" s="56">
        <f t="shared" si="131"/>
        <v>0</v>
      </c>
      <c r="DN163" s="88" t="str">
        <f t="shared" si="132"/>
        <v/>
      </c>
      <c r="DO163" s="119" t="str">
        <f t="shared" si="133"/>
        <v/>
      </c>
      <c r="DP163" s="119" t="str">
        <f t="shared" si="134"/>
        <v/>
      </c>
      <c r="DQ163" s="122" t="str">
        <f t="shared" si="135"/>
        <v/>
      </c>
      <c r="DR163" s="122" t="str">
        <f t="shared" si="141"/>
        <v/>
      </c>
    </row>
    <row r="164" spans="1:122" x14ac:dyDescent="0.25">
      <c r="A164" s="184" t="str">
        <f t="shared" si="137"/>
        <v xml:space="preserve">  -  - </v>
      </c>
      <c r="B164" s="98"/>
      <c r="C164" s="97"/>
      <c r="D164" s="93"/>
      <c r="E164" s="71"/>
      <c r="F164" s="73"/>
      <c r="G164" s="103"/>
      <c r="H164" s="71"/>
      <c r="I164" s="105" t="str">
        <f t="shared" si="96"/>
        <v/>
      </c>
      <c r="J164" s="104"/>
      <c r="K164" s="63"/>
      <c r="L164" s="72"/>
      <c r="M164" s="74"/>
      <c r="N164" s="75"/>
      <c r="O164" s="75"/>
      <c r="P164" s="121"/>
      <c r="Q164" s="76" t="str">
        <f t="shared" si="97"/>
        <v/>
      </c>
      <c r="R164" s="77">
        <f t="shared" si="98"/>
        <v>0</v>
      </c>
      <c r="S164" s="63"/>
      <c r="T164" s="78">
        <f t="shared" si="138"/>
        <v>0</v>
      </c>
      <c r="U164" s="79">
        <f>IF(M164=0,0,IF(G164="Annulation","",IF(assurance="ALPTIS",M164*12*T164/100*#REF!,IF(assurance="APRIL",M164*12*T164/100*#REF!,IF(assurance="ASAF",M164*12*T164/100*#REF!,IF(assurance="NEOLIANE",(#REF!+M164*12*#REF!)*T164/100,IF(assurance="NEOLIANE Prev",(#REF!+M164*12*#REF!)*T164/100,IF(assurance="SWISSLIFE",M164*12*T164/100*#REF!,IF(assurance="AVIVA",M164*12*T164/100*#REF!,IF(assurance="CIPRES",M164*12*T164/100*#REF!,IF(assurance="CEGEMA",M164*12*T164/100*#REF!,IF(assurance=0,0))))))))))))</f>
        <v>0</v>
      </c>
      <c r="V164" s="91" t="str">
        <f t="shared" si="99"/>
        <v/>
      </c>
      <c r="W164" s="91" t="str">
        <f t="shared" si="100"/>
        <v/>
      </c>
      <c r="X164" s="92">
        <f t="shared" si="101"/>
        <v>0</v>
      </c>
      <c r="Y164" s="108">
        <f t="shared" si="102"/>
        <v>0</v>
      </c>
      <c r="Z164" s="106"/>
      <c r="AA164" s="105" t="str">
        <f t="shared" si="103"/>
        <v/>
      </c>
      <c r="AB164" s="63" t="s">
        <v>12</v>
      </c>
      <c r="AC164" s="72"/>
      <c r="AD164" s="101"/>
      <c r="AE164" s="80" t="str">
        <f t="shared" si="136"/>
        <v/>
      </c>
      <c r="AF164" s="72"/>
      <c r="AG164" s="70" t="str">
        <f t="shared" si="104"/>
        <v/>
      </c>
      <c r="AH164" s="81" t="str">
        <f t="shared" ca="1" si="105"/>
        <v/>
      </c>
      <c r="AI164" s="111" t="str">
        <f t="shared" ca="1" si="106"/>
        <v/>
      </c>
      <c r="AJ164" s="89" t="str">
        <f t="shared" si="107"/>
        <v/>
      </c>
      <c r="AK164" s="89" t="str">
        <f t="shared" si="108"/>
        <v/>
      </c>
      <c r="AL164" s="81" t="str">
        <f t="shared" si="109"/>
        <v/>
      </c>
      <c r="AM164" s="74">
        <f t="shared" si="110"/>
        <v>0</v>
      </c>
      <c r="AN164" s="74">
        <f t="shared" si="111"/>
        <v>0</v>
      </c>
      <c r="AO164" s="82">
        <f t="shared" si="112"/>
        <v>0</v>
      </c>
      <c r="AP164" s="74">
        <f t="shared" si="139"/>
        <v>0</v>
      </c>
      <c r="AQ164" s="82">
        <f t="shared" si="113"/>
        <v>0</v>
      </c>
      <c r="AR164" s="83">
        <f t="shared" si="114"/>
        <v>0</v>
      </c>
      <c r="AS164" s="74">
        <f t="shared" si="140"/>
        <v>0</v>
      </c>
      <c r="AT164" s="82">
        <f t="shared" si="115"/>
        <v>0</v>
      </c>
      <c r="AU164" s="83">
        <f t="shared" si="116"/>
        <v>0</v>
      </c>
      <c r="AV164" s="74">
        <f t="shared" si="117"/>
        <v>0</v>
      </c>
      <c r="AW164" s="82">
        <f t="shared" si="118"/>
        <v>0</v>
      </c>
      <c r="AX164" s="83">
        <f t="shared" si="119"/>
        <v>0</v>
      </c>
      <c r="AY164" s="63"/>
      <c r="AZ164" s="84"/>
      <c r="BA164" s="85"/>
      <c r="BB164" s="95"/>
      <c r="BC164" s="86"/>
      <c r="BD164" s="86"/>
      <c r="BE164" s="96"/>
      <c r="BF164" s="69"/>
      <c r="BG164" s="114"/>
      <c r="BH164" s="63">
        <v>1</v>
      </c>
      <c r="BI164" s="68">
        <v>0</v>
      </c>
      <c r="BJ164" s="71"/>
      <c r="BK164" s="87"/>
      <c r="BL164" s="64" t="str">
        <f t="shared" ca="1" si="120"/>
        <v/>
      </c>
      <c r="BM164" s="65"/>
      <c r="BN164" s="66"/>
      <c r="BO164" s="67" t="str">
        <f t="shared" ca="1" si="121"/>
        <v/>
      </c>
      <c r="BP164" s="65"/>
      <c r="BQ164" s="66"/>
      <c r="BR164" s="67" t="str">
        <f t="shared" ca="1" si="122"/>
        <v/>
      </c>
      <c r="BS164" s="65"/>
      <c r="BT164" s="66"/>
      <c r="BU164" s="67" t="str">
        <f t="shared" ca="1" si="123"/>
        <v/>
      </c>
      <c r="BV164" s="65"/>
      <c r="BW164" s="66"/>
      <c r="BX164" s="67" t="str">
        <f t="shared" ca="1" si="124"/>
        <v/>
      </c>
      <c r="BY164" s="65"/>
      <c r="BZ164" s="66"/>
      <c r="CA164" s="67" t="str">
        <f t="shared" ca="1" si="125"/>
        <v/>
      </c>
      <c r="CB164" s="65"/>
      <c r="CC164" s="66"/>
      <c r="CD164" s="67" t="str">
        <f t="shared" ca="1" si="126"/>
        <v/>
      </c>
      <c r="CE164" s="65"/>
      <c r="CF164" s="66"/>
      <c r="CG164" s="67" t="str">
        <f t="shared" ca="1" si="127"/>
        <v/>
      </c>
      <c r="CH164" s="65"/>
      <c r="CI164" s="66"/>
      <c r="CJ164" s="67" t="str">
        <f t="shared" ca="1" si="128"/>
        <v/>
      </c>
      <c r="CK164" s="57"/>
      <c r="CL164" s="59"/>
      <c r="CM164" s="59"/>
      <c r="CN164" s="59"/>
      <c r="CO164" s="59"/>
      <c r="CP164" s="59"/>
      <c r="CQ164" s="59"/>
      <c r="CR164" s="57"/>
      <c r="CS164" s="58"/>
      <c r="CT164" s="90" t="str">
        <f t="shared" si="129"/>
        <v/>
      </c>
      <c r="CU164" s="59"/>
      <c r="CV164" s="60"/>
      <c r="CW164" s="59"/>
      <c r="CX164" s="59"/>
      <c r="CY164" s="59" t="str">
        <f t="shared" si="130"/>
        <v/>
      </c>
      <c r="CZ164" s="59"/>
      <c r="DA164" s="59"/>
      <c r="DB164" s="61"/>
      <c r="DC164" s="59"/>
      <c r="DD164" s="59"/>
      <c r="DE164" s="61"/>
      <c r="DF164" s="61"/>
      <c r="DG164" s="59"/>
      <c r="DH164" s="61"/>
      <c r="DI164" s="61"/>
      <c r="DJ164" s="59"/>
      <c r="DK164" s="59"/>
      <c r="DL164" s="62"/>
      <c r="DM164" s="56">
        <f t="shared" si="131"/>
        <v>0</v>
      </c>
      <c r="DN164" s="88" t="str">
        <f t="shared" si="132"/>
        <v/>
      </c>
      <c r="DO164" s="119" t="str">
        <f t="shared" si="133"/>
        <v/>
      </c>
      <c r="DP164" s="119" t="str">
        <f t="shared" si="134"/>
        <v/>
      </c>
      <c r="DQ164" s="122" t="str">
        <f t="shared" si="135"/>
        <v/>
      </c>
      <c r="DR164" s="122" t="str">
        <f t="shared" si="141"/>
        <v/>
      </c>
    </row>
    <row r="165" spans="1:122" x14ac:dyDescent="0.25">
      <c r="A165" s="184" t="str">
        <f t="shared" si="137"/>
        <v xml:space="preserve">  -  - </v>
      </c>
      <c r="B165" s="98"/>
      <c r="C165" s="97"/>
      <c r="D165" s="93"/>
      <c r="E165" s="71"/>
      <c r="F165" s="73"/>
      <c r="G165" s="103"/>
      <c r="H165" s="71"/>
      <c r="I165" s="105" t="str">
        <f t="shared" si="96"/>
        <v/>
      </c>
      <c r="J165" s="104"/>
      <c r="K165" s="63"/>
      <c r="L165" s="72"/>
      <c r="M165" s="74"/>
      <c r="N165" s="75"/>
      <c r="O165" s="75"/>
      <c r="P165" s="121"/>
      <c r="Q165" s="76" t="str">
        <f t="shared" si="97"/>
        <v/>
      </c>
      <c r="R165" s="77">
        <f t="shared" si="98"/>
        <v>0</v>
      </c>
      <c r="S165" s="63"/>
      <c r="T165" s="78">
        <f t="shared" si="138"/>
        <v>0</v>
      </c>
      <c r="U165" s="79">
        <f>IF(M165=0,0,IF(G165="Annulation","",IF(assurance="ALPTIS",M165*12*T165/100*#REF!,IF(assurance="APRIL",M165*12*T165/100*#REF!,IF(assurance="ASAF",M165*12*T165/100*#REF!,IF(assurance="NEOLIANE",(#REF!+M165*12*#REF!)*T165/100,IF(assurance="NEOLIANE Prev",(#REF!+M165*12*#REF!)*T165/100,IF(assurance="SWISSLIFE",M165*12*T165/100*#REF!,IF(assurance="AVIVA",M165*12*T165/100*#REF!,IF(assurance="CIPRES",M165*12*T165/100*#REF!,IF(assurance="CEGEMA",M165*12*T165/100*#REF!,IF(assurance=0,0))))))))))))</f>
        <v>0</v>
      </c>
      <c r="V165" s="91" t="str">
        <f t="shared" si="99"/>
        <v/>
      </c>
      <c r="W165" s="91" t="str">
        <f t="shared" si="100"/>
        <v/>
      </c>
      <c r="X165" s="92">
        <f t="shared" si="101"/>
        <v>0</v>
      </c>
      <c r="Y165" s="108">
        <f t="shared" si="102"/>
        <v>0</v>
      </c>
      <c r="Z165" s="106"/>
      <c r="AA165" s="105" t="str">
        <f t="shared" si="103"/>
        <v/>
      </c>
      <c r="AB165" s="63" t="s">
        <v>12</v>
      </c>
      <c r="AC165" s="72"/>
      <c r="AD165" s="101"/>
      <c r="AE165" s="80" t="str">
        <f t="shared" si="136"/>
        <v/>
      </c>
      <c r="AF165" s="72"/>
      <c r="AG165" s="70" t="str">
        <f t="shared" si="104"/>
        <v/>
      </c>
      <c r="AH165" s="81" t="str">
        <f t="shared" ca="1" si="105"/>
        <v/>
      </c>
      <c r="AI165" s="111" t="str">
        <f t="shared" ca="1" si="106"/>
        <v/>
      </c>
      <c r="AJ165" s="89" t="str">
        <f t="shared" si="107"/>
        <v/>
      </c>
      <c r="AK165" s="89" t="str">
        <f t="shared" si="108"/>
        <v/>
      </c>
      <c r="AL165" s="81" t="str">
        <f t="shared" si="109"/>
        <v/>
      </c>
      <c r="AM165" s="74">
        <f t="shared" si="110"/>
        <v>0</v>
      </c>
      <c r="AN165" s="74">
        <f t="shared" si="111"/>
        <v>0</v>
      </c>
      <c r="AO165" s="82">
        <f t="shared" si="112"/>
        <v>0</v>
      </c>
      <c r="AP165" s="74">
        <f t="shared" si="139"/>
        <v>0</v>
      </c>
      <c r="AQ165" s="82">
        <f t="shared" si="113"/>
        <v>0</v>
      </c>
      <c r="AR165" s="83">
        <f t="shared" si="114"/>
        <v>0</v>
      </c>
      <c r="AS165" s="74">
        <f t="shared" si="140"/>
        <v>0</v>
      </c>
      <c r="AT165" s="82">
        <f t="shared" si="115"/>
        <v>0</v>
      </c>
      <c r="AU165" s="83">
        <f t="shared" si="116"/>
        <v>0</v>
      </c>
      <c r="AV165" s="74">
        <f t="shared" si="117"/>
        <v>0</v>
      </c>
      <c r="AW165" s="82">
        <f t="shared" si="118"/>
        <v>0</v>
      </c>
      <c r="AX165" s="83">
        <f t="shared" si="119"/>
        <v>0</v>
      </c>
      <c r="AY165" s="63"/>
      <c r="AZ165" s="84"/>
      <c r="BA165" s="85"/>
      <c r="BB165" s="95"/>
      <c r="BC165" s="86"/>
      <c r="BD165" s="86"/>
      <c r="BE165" s="96"/>
      <c r="BF165" s="69"/>
      <c r="BG165" s="114"/>
      <c r="BH165" s="63">
        <v>1</v>
      </c>
      <c r="BI165" s="68">
        <v>0</v>
      </c>
      <c r="BJ165" s="71"/>
      <c r="BK165" s="87"/>
      <c r="BL165" s="64" t="str">
        <f t="shared" ca="1" si="120"/>
        <v/>
      </c>
      <c r="BM165" s="65"/>
      <c r="BN165" s="66"/>
      <c r="BO165" s="67" t="str">
        <f t="shared" ca="1" si="121"/>
        <v/>
      </c>
      <c r="BP165" s="65"/>
      <c r="BQ165" s="66"/>
      <c r="BR165" s="67" t="str">
        <f t="shared" ca="1" si="122"/>
        <v/>
      </c>
      <c r="BS165" s="65"/>
      <c r="BT165" s="66"/>
      <c r="BU165" s="67" t="str">
        <f t="shared" ca="1" si="123"/>
        <v/>
      </c>
      <c r="BV165" s="65"/>
      <c r="BW165" s="66"/>
      <c r="BX165" s="67" t="str">
        <f t="shared" ca="1" si="124"/>
        <v/>
      </c>
      <c r="BY165" s="65"/>
      <c r="BZ165" s="66"/>
      <c r="CA165" s="67" t="str">
        <f t="shared" ca="1" si="125"/>
        <v/>
      </c>
      <c r="CB165" s="65"/>
      <c r="CC165" s="66"/>
      <c r="CD165" s="67" t="str">
        <f t="shared" ca="1" si="126"/>
        <v/>
      </c>
      <c r="CE165" s="65"/>
      <c r="CF165" s="66"/>
      <c r="CG165" s="67" t="str">
        <f t="shared" ca="1" si="127"/>
        <v/>
      </c>
      <c r="CH165" s="65"/>
      <c r="CI165" s="66"/>
      <c r="CJ165" s="67" t="str">
        <f t="shared" ca="1" si="128"/>
        <v/>
      </c>
      <c r="CK165" s="57"/>
      <c r="CL165" s="59"/>
      <c r="CM165" s="59"/>
      <c r="CN165" s="59"/>
      <c r="CO165" s="59"/>
      <c r="CP165" s="59"/>
      <c r="CQ165" s="59"/>
      <c r="CR165" s="57"/>
      <c r="CS165" s="58"/>
      <c r="CT165" s="90" t="str">
        <f t="shared" si="129"/>
        <v/>
      </c>
      <c r="CU165" s="59"/>
      <c r="CV165" s="60"/>
      <c r="CW165" s="59"/>
      <c r="CX165" s="59"/>
      <c r="CY165" s="59" t="str">
        <f t="shared" si="130"/>
        <v/>
      </c>
      <c r="CZ165" s="59"/>
      <c r="DA165" s="59"/>
      <c r="DB165" s="61"/>
      <c r="DC165" s="59"/>
      <c r="DD165" s="59"/>
      <c r="DE165" s="61"/>
      <c r="DF165" s="61"/>
      <c r="DG165" s="59"/>
      <c r="DH165" s="61"/>
      <c r="DI165" s="61"/>
      <c r="DJ165" s="59"/>
      <c r="DK165" s="59"/>
      <c r="DL165" s="62"/>
      <c r="DM165" s="56">
        <f t="shared" si="131"/>
        <v>0</v>
      </c>
      <c r="DN165" s="88" t="str">
        <f t="shared" si="132"/>
        <v/>
      </c>
      <c r="DO165" s="119" t="str">
        <f t="shared" si="133"/>
        <v/>
      </c>
      <c r="DP165" s="119" t="str">
        <f t="shared" si="134"/>
        <v/>
      </c>
      <c r="DQ165" s="122" t="str">
        <f t="shared" si="135"/>
        <v/>
      </c>
      <c r="DR165" s="122" t="str">
        <f t="shared" si="141"/>
        <v/>
      </c>
    </row>
    <row r="166" spans="1:122" x14ac:dyDescent="0.25">
      <c r="A166" s="184" t="str">
        <f t="shared" si="137"/>
        <v xml:space="preserve">  -  - </v>
      </c>
      <c r="B166" s="98"/>
      <c r="C166" s="97"/>
      <c r="D166" s="93"/>
      <c r="E166" s="71"/>
      <c r="F166" s="73"/>
      <c r="G166" s="103"/>
      <c r="H166" s="71"/>
      <c r="I166" s="105" t="str">
        <f t="shared" si="96"/>
        <v/>
      </c>
      <c r="J166" s="104"/>
      <c r="K166" s="63"/>
      <c r="L166" s="72"/>
      <c r="M166" s="74"/>
      <c r="N166" s="75"/>
      <c r="O166" s="75"/>
      <c r="P166" s="121"/>
      <c r="Q166" s="76" t="str">
        <f t="shared" si="97"/>
        <v/>
      </c>
      <c r="R166" s="77">
        <f t="shared" si="98"/>
        <v>0</v>
      </c>
      <c r="S166" s="63"/>
      <c r="T166" s="78">
        <f t="shared" si="138"/>
        <v>0</v>
      </c>
      <c r="U166" s="79">
        <f>IF(M166=0,0,IF(G166="Annulation","",IF(assurance="ALPTIS",M166*12*T166/100*#REF!,IF(assurance="APRIL",M166*12*T166/100*#REF!,IF(assurance="ASAF",M166*12*T166/100*#REF!,IF(assurance="NEOLIANE",(#REF!+M166*12*#REF!)*T166/100,IF(assurance="NEOLIANE Prev",(#REF!+M166*12*#REF!)*T166/100,IF(assurance="SWISSLIFE",M166*12*T166/100*#REF!,IF(assurance="AVIVA",M166*12*T166/100*#REF!,IF(assurance="CIPRES",M166*12*T166/100*#REF!,IF(assurance="CEGEMA",M166*12*T166/100*#REF!,IF(assurance=0,0))))))))))))</f>
        <v>0</v>
      </c>
      <c r="V166" s="91" t="str">
        <f t="shared" si="99"/>
        <v/>
      </c>
      <c r="W166" s="91" t="str">
        <f t="shared" si="100"/>
        <v/>
      </c>
      <c r="X166" s="92">
        <f t="shared" si="101"/>
        <v>0</v>
      </c>
      <c r="Y166" s="108">
        <f t="shared" si="102"/>
        <v>0</v>
      </c>
      <c r="Z166" s="106"/>
      <c r="AA166" s="105" t="str">
        <f t="shared" si="103"/>
        <v/>
      </c>
      <c r="AB166" s="63" t="s">
        <v>12</v>
      </c>
      <c r="AC166" s="72"/>
      <c r="AD166" s="101"/>
      <c r="AE166" s="80" t="str">
        <f t="shared" si="136"/>
        <v/>
      </c>
      <c r="AF166" s="72"/>
      <c r="AG166" s="70" t="str">
        <f t="shared" si="104"/>
        <v/>
      </c>
      <c r="AH166" s="81" t="str">
        <f t="shared" ca="1" si="105"/>
        <v/>
      </c>
      <c r="AI166" s="111" t="str">
        <f t="shared" ca="1" si="106"/>
        <v/>
      </c>
      <c r="AJ166" s="89" t="str">
        <f t="shared" si="107"/>
        <v/>
      </c>
      <c r="AK166" s="89" t="str">
        <f t="shared" si="108"/>
        <v/>
      </c>
      <c r="AL166" s="81" t="str">
        <f t="shared" si="109"/>
        <v/>
      </c>
      <c r="AM166" s="74">
        <f t="shared" si="110"/>
        <v>0</v>
      </c>
      <c r="AN166" s="74">
        <f t="shared" si="111"/>
        <v>0</v>
      </c>
      <c r="AO166" s="82">
        <f t="shared" si="112"/>
        <v>0</v>
      </c>
      <c r="AP166" s="74">
        <f t="shared" si="139"/>
        <v>0</v>
      </c>
      <c r="AQ166" s="82">
        <f t="shared" si="113"/>
        <v>0</v>
      </c>
      <c r="AR166" s="83">
        <f t="shared" si="114"/>
        <v>0</v>
      </c>
      <c r="AS166" s="74">
        <f t="shared" si="140"/>
        <v>0</v>
      </c>
      <c r="AT166" s="82">
        <f t="shared" si="115"/>
        <v>0</v>
      </c>
      <c r="AU166" s="83">
        <f t="shared" si="116"/>
        <v>0</v>
      </c>
      <c r="AV166" s="74">
        <f t="shared" si="117"/>
        <v>0</v>
      </c>
      <c r="AW166" s="82">
        <f t="shared" si="118"/>
        <v>0</v>
      </c>
      <c r="AX166" s="83">
        <f t="shared" si="119"/>
        <v>0</v>
      </c>
      <c r="AY166" s="63"/>
      <c r="AZ166" s="84"/>
      <c r="BA166" s="85"/>
      <c r="BB166" s="95"/>
      <c r="BC166" s="86"/>
      <c r="BD166" s="86"/>
      <c r="BE166" s="96"/>
      <c r="BF166" s="69"/>
      <c r="BG166" s="114"/>
      <c r="BH166" s="63">
        <v>1</v>
      </c>
      <c r="BI166" s="68">
        <v>0</v>
      </c>
      <c r="BJ166" s="71"/>
      <c r="BK166" s="87"/>
      <c r="BL166" s="64" t="str">
        <f t="shared" ca="1" si="120"/>
        <v/>
      </c>
      <c r="BM166" s="65"/>
      <c r="BN166" s="66"/>
      <c r="BO166" s="67" t="str">
        <f t="shared" ca="1" si="121"/>
        <v/>
      </c>
      <c r="BP166" s="65"/>
      <c r="BQ166" s="66"/>
      <c r="BR166" s="67" t="str">
        <f t="shared" ca="1" si="122"/>
        <v/>
      </c>
      <c r="BS166" s="65"/>
      <c r="BT166" s="66"/>
      <c r="BU166" s="67" t="str">
        <f t="shared" ca="1" si="123"/>
        <v/>
      </c>
      <c r="BV166" s="65"/>
      <c r="BW166" s="66"/>
      <c r="BX166" s="67" t="str">
        <f t="shared" ca="1" si="124"/>
        <v/>
      </c>
      <c r="BY166" s="65"/>
      <c r="BZ166" s="66"/>
      <c r="CA166" s="67" t="str">
        <f t="shared" ca="1" si="125"/>
        <v/>
      </c>
      <c r="CB166" s="65"/>
      <c r="CC166" s="66"/>
      <c r="CD166" s="67" t="str">
        <f t="shared" ca="1" si="126"/>
        <v/>
      </c>
      <c r="CE166" s="65"/>
      <c r="CF166" s="66"/>
      <c r="CG166" s="67" t="str">
        <f t="shared" ca="1" si="127"/>
        <v/>
      </c>
      <c r="CH166" s="65"/>
      <c r="CI166" s="66"/>
      <c r="CJ166" s="67" t="str">
        <f t="shared" ca="1" si="128"/>
        <v/>
      </c>
      <c r="CK166" s="57"/>
      <c r="CL166" s="59"/>
      <c r="CM166" s="59"/>
      <c r="CN166" s="59"/>
      <c r="CO166" s="59"/>
      <c r="CP166" s="59"/>
      <c r="CQ166" s="59"/>
      <c r="CR166" s="57"/>
      <c r="CS166" s="58"/>
      <c r="CT166" s="90" t="str">
        <f t="shared" si="129"/>
        <v/>
      </c>
      <c r="CU166" s="59"/>
      <c r="CV166" s="60"/>
      <c r="CW166" s="59"/>
      <c r="CX166" s="59"/>
      <c r="CY166" s="59" t="str">
        <f t="shared" si="130"/>
        <v/>
      </c>
      <c r="CZ166" s="59"/>
      <c r="DA166" s="59"/>
      <c r="DB166" s="61"/>
      <c r="DC166" s="59"/>
      <c r="DD166" s="59"/>
      <c r="DE166" s="61"/>
      <c r="DF166" s="61"/>
      <c r="DG166" s="59"/>
      <c r="DH166" s="61"/>
      <c r="DI166" s="61"/>
      <c r="DJ166" s="59"/>
      <c r="DK166" s="59"/>
      <c r="DL166" s="62"/>
      <c r="DM166" s="56">
        <f t="shared" si="131"/>
        <v>0</v>
      </c>
      <c r="DN166" s="88" t="str">
        <f t="shared" si="132"/>
        <v/>
      </c>
      <c r="DO166" s="119" t="str">
        <f t="shared" si="133"/>
        <v/>
      </c>
      <c r="DP166" s="119" t="str">
        <f t="shared" si="134"/>
        <v/>
      </c>
      <c r="DQ166" s="122" t="str">
        <f t="shared" si="135"/>
        <v/>
      </c>
      <c r="DR166" s="122" t="str">
        <f t="shared" si="141"/>
        <v/>
      </c>
    </row>
    <row r="167" spans="1:122" x14ac:dyDescent="0.25">
      <c r="A167" s="184" t="str">
        <f t="shared" si="137"/>
        <v xml:space="preserve">  -  - </v>
      </c>
      <c r="B167" s="98"/>
      <c r="C167" s="97"/>
      <c r="D167" s="93"/>
      <c r="E167" s="71"/>
      <c r="F167" s="73"/>
      <c r="G167" s="103"/>
      <c r="H167" s="71"/>
      <c r="I167" s="105" t="str">
        <f t="shared" si="96"/>
        <v/>
      </c>
      <c r="J167" s="104"/>
      <c r="K167" s="63"/>
      <c r="L167" s="72"/>
      <c r="M167" s="74"/>
      <c r="N167" s="75"/>
      <c r="O167" s="75"/>
      <c r="P167" s="121"/>
      <c r="Q167" s="76" t="str">
        <f t="shared" si="97"/>
        <v/>
      </c>
      <c r="R167" s="77">
        <f t="shared" si="98"/>
        <v>0</v>
      </c>
      <c r="S167" s="63"/>
      <c r="T167" s="78">
        <f t="shared" si="138"/>
        <v>0</v>
      </c>
      <c r="U167" s="79">
        <f>IF(M167=0,0,IF(G167="Annulation","",IF(assurance="ALPTIS",M167*12*T167/100*#REF!,IF(assurance="APRIL",M167*12*T167/100*#REF!,IF(assurance="ASAF",M167*12*T167/100*#REF!,IF(assurance="NEOLIANE",(#REF!+M167*12*#REF!)*T167/100,IF(assurance="NEOLIANE Prev",(#REF!+M167*12*#REF!)*T167/100,IF(assurance="SWISSLIFE",M167*12*T167/100*#REF!,IF(assurance="AVIVA",M167*12*T167/100*#REF!,IF(assurance="CIPRES",M167*12*T167/100*#REF!,IF(assurance="CEGEMA",M167*12*T167/100*#REF!,IF(assurance=0,0))))))))))))</f>
        <v>0</v>
      </c>
      <c r="V167" s="91" t="str">
        <f t="shared" si="99"/>
        <v/>
      </c>
      <c r="W167" s="91" t="str">
        <f t="shared" si="100"/>
        <v/>
      </c>
      <c r="X167" s="92">
        <f t="shared" si="101"/>
        <v>0</v>
      </c>
      <c r="Y167" s="108">
        <f t="shared" si="102"/>
        <v>0</v>
      </c>
      <c r="Z167" s="106"/>
      <c r="AA167" s="105" t="str">
        <f t="shared" si="103"/>
        <v/>
      </c>
      <c r="AB167" s="63" t="s">
        <v>12</v>
      </c>
      <c r="AC167" s="72"/>
      <c r="AD167" s="101"/>
      <c r="AE167" s="80" t="str">
        <f t="shared" si="136"/>
        <v/>
      </c>
      <c r="AF167" s="72"/>
      <c r="AG167" s="70" t="str">
        <f t="shared" si="104"/>
        <v/>
      </c>
      <c r="AH167" s="81" t="str">
        <f t="shared" ca="1" si="105"/>
        <v/>
      </c>
      <c r="AI167" s="111" t="str">
        <f t="shared" ca="1" si="106"/>
        <v/>
      </c>
      <c r="AJ167" s="89" t="str">
        <f t="shared" si="107"/>
        <v/>
      </c>
      <c r="AK167" s="89" t="str">
        <f t="shared" si="108"/>
        <v/>
      </c>
      <c r="AL167" s="81" t="str">
        <f t="shared" si="109"/>
        <v/>
      </c>
      <c r="AM167" s="74">
        <f t="shared" si="110"/>
        <v>0</v>
      </c>
      <c r="AN167" s="74">
        <f t="shared" si="111"/>
        <v>0</v>
      </c>
      <c r="AO167" s="82">
        <f t="shared" si="112"/>
        <v>0</v>
      </c>
      <c r="AP167" s="74">
        <f t="shared" si="139"/>
        <v>0</v>
      </c>
      <c r="AQ167" s="82">
        <f t="shared" si="113"/>
        <v>0</v>
      </c>
      <c r="AR167" s="83">
        <f t="shared" si="114"/>
        <v>0</v>
      </c>
      <c r="AS167" s="74">
        <f t="shared" si="140"/>
        <v>0</v>
      </c>
      <c r="AT167" s="82">
        <f t="shared" si="115"/>
        <v>0</v>
      </c>
      <c r="AU167" s="83">
        <f t="shared" si="116"/>
        <v>0</v>
      </c>
      <c r="AV167" s="74">
        <f t="shared" si="117"/>
        <v>0</v>
      </c>
      <c r="AW167" s="82">
        <f t="shared" si="118"/>
        <v>0</v>
      </c>
      <c r="AX167" s="83">
        <f t="shared" si="119"/>
        <v>0</v>
      </c>
      <c r="AY167" s="63"/>
      <c r="AZ167" s="84"/>
      <c r="BA167" s="85"/>
      <c r="BB167" s="95"/>
      <c r="BC167" s="86"/>
      <c r="BD167" s="86"/>
      <c r="BE167" s="96"/>
      <c r="BF167" s="69"/>
      <c r="BG167" s="114"/>
      <c r="BH167" s="63">
        <v>1</v>
      </c>
      <c r="BI167" s="68">
        <v>0</v>
      </c>
      <c r="BJ167" s="71"/>
      <c r="BK167" s="87"/>
      <c r="BL167" s="64" t="str">
        <f t="shared" ca="1" si="120"/>
        <v/>
      </c>
      <c r="BM167" s="65"/>
      <c r="BN167" s="66"/>
      <c r="BO167" s="67" t="str">
        <f t="shared" ca="1" si="121"/>
        <v/>
      </c>
      <c r="BP167" s="65"/>
      <c r="BQ167" s="66"/>
      <c r="BR167" s="67" t="str">
        <f t="shared" ca="1" si="122"/>
        <v/>
      </c>
      <c r="BS167" s="65"/>
      <c r="BT167" s="66"/>
      <c r="BU167" s="67" t="str">
        <f t="shared" ca="1" si="123"/>
        <v/>
      </c>
      <c r="BV167" s="65"/>
      <c r="BW167" s="66"/>
      <c r="BX167" s="67" t="str">
        <f t="shared" ca="1" si="124"/>
        <v/>
      </c>
      <c r="BY167" s="65"/>
      <c r="BZ167" s="66"/>
      <c r="CA167" s="67" t="str">
        <f t="shared" ca="1" si="125"/>
        <v/>
      </c>
      <c r="CB167" s="65"/>
      <c r="CC167" s="66"/>
      <c r="CD167" s="67" t="str">
        <f t="shared" ca="1" si="126"/>
        <v/>
      </c>
      <c r="CE167" s="65"/>
      <c r="CF167" s="66"/>
      <c r="CG167" s="67" t="str">
        <f t="shared" ca="1" si="127"/>
        <v/>
      </c>
      <c r="CH167" s="65"/>
      <c r="CI167" s="66"/>
      <c r="CJ167" s="67" t="str">
        <f t="shared" ca="1" si="128"/>
        <v/>
      </c>
      <c r="CK167" s="57"/>
      <c r="CL167" s="59"/>
      <c r="CM167" s="59"/>
      <c r="CN167" s="59"/>
      <c r="CO167" s="59"/>
      <c r="CP167" s="59"/>
      <c r="CQ167" s="59"/>
      <c r="CR167" s="57"/>
      <c r="CS167" s="58"/>
      <c r="CT167" s="90" t="str">
        <f t="shared" si="129"/>
        <v/>
      </c>
      <c r="CU167" s="59"/>
      <c r="CV167" s="60"/>
      <c r="CW167" s="59"/>
      <c r="CX167" s="59"/>
      <c r="CY167" s="59" t="str">
        <f t="shared" si="130"/>
        <v/>
      </c>
      <c r="CZ167" s="59"/>
      <c r="DA167" s="59"/>
      <c r="DB167" s="61"/>
      <c r="DC167" s="59"/>
      <c r="DD167" s="59"/>
      <c r="DE167" s="61"/>
      <c r="DF167" s="61"/>
      <c r="DG167" s="59"/>
      <c r="DH167" s="61"/>
      <c r="DI167" s="61"/>
      <c r="DJ167" s="59"/>
      <c r="DK167" s="59"/>
      <c r="DL167" s="62"/>
      <c r="DM167" s="56">
        <f t="shared" si="131"/>
        <v>0</v>
      </c>
      <c r="DN167" s="88" t="str">
        <f t="shared" si="132"/>
        <v/>
      </c>
      <c r="DO167" s="119" t="str">
        <f t="shared" si="133"/>
        <v/>
      </c>
      <c r="DP167" s="119" t="str">
        <f t="shared" si="134"/>
        <v/>
      </c>
      <c r="DQ167" s="122" t="str">
        <f t="shared" si="135"/>
        <v/>
      </c>
      <c r="DR167" s="122" t="str">
        <f t="shared" si="141"/>
        <v/>
      </c>
    </row>
    <row r="168" spans="1:122" x14ac:dyDescent="0.25">
      <c r="A168" s="184" t="str">
        <f t="shared" si="137"/>
        <v xml:space="preserve">  -  - </v>
      </c>
      <c r="B168" s="98"/>
      <c r="C168" s="97"/>
      <c r="D168" s="93"/>
      <c r="E168" s="71"/>
      <c r="F168" s="73"/>
      <c r="G168" s="103"/>
      <c r="H168" s="71"/>
      <c r="I168" s="105" t="str">
        <f t="shared" si="96"/>
        <v/>
      </c>
      <c r="J168" s="104"/>
      <c r="K168" s="63"/>
      <c r="L168" s="72"/>
      <c r="M168" s="74"/>
      <c r="N168" s="75"/>
      <c r="O168" s="75"/>
      <c r="P168" s="121"/>
      <c r="Q168" s="76" t="str">
        <f t="shared" si="97"/>
        <v/>
      </c>
      <c r="R168" s="77">
        <f t="shared" si="98"/>
        <v>0</v>
      </c>
      <c r="S168" s="63"/>
      <c r="T168" s="78">
        <f t="shared" si="138"/>
        <v>0</v>
      </c>
      <c r="U168" s="79">
        <f>IF(M168=0,0,IF(G168="Annulation","",IF(assurance="ALPTIS",M168*12*T168/100*#REF!,IF(assurance="APRIL",M168*12*T168/100*#REF!,IF(assurance="ASAF",M168*12*T168/100*#REF!,IF(assurance="NEOLIANE",(#REF!+M168*12*#REF!)*T168/100,IF(assurance="NEOLIANE Prev",(#REF!+M168*12*#REF!)*T168/100,IF(assurance="SWISSLIFE",M168*12*T168/100*#REF!,IF(assurance="AVIVA",M168*12*T168/100*#REF!,IF(assurance="CIPRES",M168*12*T168/100*#REF!,IF(assurance="CEGEMA",M168*12*T168/100*#REF!,IF(assurance=0,0))))))))))))</f>
        <v>0</v>
      </c>
      <c r="V168" s="91" t="str">
        <f t="shared" si="99"/>
        <v/>
      </c>
      <c r="W168" s="91" t="str">
        <f t="shared" si="100"/>
        <v/>
      </c>
      <c r="X168" s="92">
        <f t="shared" si="101"/>
        <v>0</v>
      </c>
      <c r="Y168" s="108">
        <f t="shared" si="102"/>
        <v>0</v>
      </c>
      <c r="Z168" s="106"/>
      <c r="AA168" s="105" t="str">
        <f t="shared" si="103"/>
        <v/>
      </c>
      <c r="AB168" s="63" t="s">
        <v>12</v>
      </c>
      <c r="AC168" s="72"/>
      <c r="AD168" s="101"/>
      <c r="AE168" s="80" t="str">
        <f t="shared" si="136"/>
        <v/>
      </c>
      <c r="AF168" s="72"/>
      <c r="AG168" s="70" t="str">
        <f t="shared" si="104"/>
        <v/>
      </c>
      <c r="AH168" s="81" t="str">
        <f t="shared" ca="1" si="105"/>
        <v/>
      </c>
      <c r="AI168" s="111" t="str">
        <f t="shared" ca="1" si="106"/>
        <v/>
      </c>
      <c r="AJ168" s="89" t="str">
        <f t="shared" si="107"/>
        <v/>
      </c>
      <c r="AK168" s="89" t="str">
        <f t="shared" si="108"/>
        <v/>
      </c>
      <c r="AL168" s="81" t="str">
        <f t="shared" si="109"/>
        <v/>
      </c>
      <c r="AM168" s="74">
        <f t="shared" si="110"/>
        <v>0</v>
      </c>
      <c r="AN168" s="74">
        <f t="shared" si="111"/>
        <v>0</v>
      </c>
      <c r="AO168" s="82">
        <f t="shared" si="112"/>
        <v>0</v>
      </c>
      <c r="AP168" s="74">
        <f t="shared" si="139"/>
        <v>0</v>
      </c>
      <c r="AQ168" s="82">
        <f t="shared" si="113"/>
        <v>0</v>
      </c>
      <c r="AR168" s="83">
        <f t="shared" si="114"/>
        <v>0</v>
      </c>
      <c r="AS168" s="74">
        <f t="shared" si="140"/>
        <v>0</v>
      </c>
      <c r="AT168" s="82">
        <f t="shared" si="115"/>
        <v>0</v>
      </c>
      <c r="AU168" s="83">
        <f t="shared" si="116"/>
        <v>0</v>
      </c>
      <c r="AV168" s="74">
        <f t="shared" si="117"/>
        <v>0</v>
      </c>
      <c r="AW168" s="82">
        <f t="shared" si="118"/>
        <v>0</v>
      </c>
      <c r="AX168" s="83">
        <f t="shared" si="119"/>
        <v>0</v>
      </c>
      <c r="AY168" s="63"/>
      <c r="AZ168" s="84"/>
      <c r="BA168" s="85"/>
      <c r="BB168" s="95"/>
      <c r="BC168" s="86"/>
      <c r="BD168" s="86"/>
      <c r="BE168" s="96"/>
      <c r="BF168" s="69"/>
      <c r="BG168" s="114"/>
      <c r="BH168" s="63">
        <v>1</v>
      </c>
      <c r="BI168" s="68">
        <v>0</v>
      </c>
      <c r="BJ168" s="71"/>
      <c r="BK168" s="87"/>
      <c r="BL168" s="64" t="str">
        <f t="shared" ca="1" si="120"/>
        <v/>
      </c>
      <c r="BM168" s="65"/>
      <c r="BN168" s="66"/>
      <c r="BO168" s="67" t="str">
        <f t="shared" ca="1" si="121"/>
        <v/>
      </c>
      <c r="BP168" s="65"/>
      <c r="BQ168" s="66"/>
      <c r="BR168" s="67" t="str">
        <f t="shared" ca="1" si="122"/>
        <v/>
      </c>
      <c r="BS168" s="65"/>
      <c r="BT168" s="66"/>
      <c r="BU168" s="67" t="str">
        <f t="shared" ca="1" si="123"/>
        <v/>
      </c>
      <c r="BV168" s="65"/>
      <c r="BW168" s="66"/>
      <c r="BX168" s="67" t="str">
        <f t="shared" ca="1" si="124"/>
        <v/>
      </c>
      <c r="BY168" s="65"/>
      <c r="BZ168" s="66"/>
      <c r="CA168" s="67" t="str">
        <f t="shared" ca="1" si="125"/>
        <v/>
      </c>
      <c r="CB168" s="65"/>
      <c r="CC168" s="66"/>
      <c r="CD168" s="67" t="str">
        <f t="shared" ca="1" si="126"/>
        <v/>
      </c>
      <c r="CE168" s="65"/>
      <c r="CF168" s="66"/>
      <c r="CG168" s="67" t="str">
        <f t="shared" ca="1" si="127"/>
        <v/>
      </c>
      <c r="CH168" s="65"/>
      <c r="CI168" s="66"/>
      <c r="CJ168" s="67" t="str">
        <f t="shared" ca="1" si="128"/>
        <v/>
      </c>
      <c r="CK168" s="57"/>
      <c r="CL168" s="59"/>
      <c r="CM168" s="59"/>
      <c r="CN168" s="59"/>
      <c r="CO168" s="59"/>
      <c r="CP168" s="59"/>
      <c r="CQ168" s="59"/>
      <c r="CR168" s="57"/>
      <c r="CS168" s="58"/>
      <c r="CT168" s="90" t="str">
        <f t="shared" si="129"/>
        <v/>
      </c>
      <c r="CU168" s="59"/>
      <c r="CV168" s="60"/>
      <c r="CW168" s="59"/>
      <c r="CX168" s="59"/>
      <c r="CY168" s="59" t="str">
        <f t="shared" si="130"/>
        <v/>
      </c>
      <c r="CZ168" s="59"/>
      <c r="DA168" s="59"/>
      <c r="DB168" s="61"/>
      <c r="DC168" s="59"/>
      <c r="DD168" s="59"/>
      <c r="DE168" s="61"/>
      <c r="DF168" s="61"/>
      <c r="DG168" s="59"/>
      <c r="DH168" s="61"/>
      <c r="DI168" s="61"/>
      <c r="DJ168" s="59"/>
      <c r="DK168" s="59"/>
      <c r="DL168" s="62"/>
      <c r="DM168" s="56">
        <f t="shared" si="131"/>
        <v>0</v>
      </c>
      <c r="DN168" s="88" t="str">
        <f t="shared" si="132"/>
        <v/>
      </c>
      <c r="DO168" s="119" t="str">
        <f t="shared" si="133"/>
        <v/>
      </c>
      <c r="DP168" s="119" t="str">
        <f t="shared" si="134"/>
        <v/>
      </c>
      <c r="DQ168" s="122" t="str">
        <f t="shared" si="135"/>
        <v/>
      </c>
      <c r="DR168" s="122" t="str">
        <f t="shared" si="141"/>
        <v/>
      </c>
    </row>
    <row r="169" spans="1:122" x14ac:dyDescent="0.25">
      <c r="A169" s="184" t="str">
        <f t="shared" si="137"/>
        <v xml:space="preserve">  -  - </v>
      </c>
      <c r="B169" s="98"/>
      <c r="C169" s="97"/>
      <c r="D169" s="93"/>
      <c r="E169" s="71"/>
      <c r="F169" s="73"/>
      <c r="G169" s="103"/>
      <c r="H169" s="71"/>
      <c r="I169" s="105" t="str">
        <f t="shared" si="96"/>
        <v/>
      </c>
      <c r="J169" s="104"/>
      <c r="K169" s="63"/>
      <c r="L169" s="72"/>
      <c r="M169" s="74"/>
      <c r="N169" s="75"/>
      <c r="O169" s="75"/>
      <c r="P169" s="121"/>
      <c r="Q169" s="76" t="str">
        <f t="shared" si="97"/>
        <v/>
      </c>
      <c r="R169" s="77">
        <f t="shared" si="98"/>
        <v>0</v>
      </c>
      <c r="S169" s="63"/>
      <c r="T169" s="78">
        <f t="shared" si="138"/>
        <v>0</v>
      </c>
      <c r="U169" s="79">
        <f>IF(M169=0,0,IF(G169="Annulation","",IF(assurance="ALPTIS",M169*12*T169/100*#REF!,IF(assurance="APRIL",M169*12*T169/100*#REF!,IF(assurance="ASAF",M169*12*T169/100*#REF!,IF(assurance="NEOLIANE",(#REF!+M169*12*#REF!)*T169/100,IF(assurance="NEOLIANE Prev",(#REF!+M169*12*#REF!)*T169/100,IF(assurance="SWISSLIFE",M169*12*T169/100*#REF!,IF(assurance="AVIVA",M169*12*T169/100*#REF!,IF(assurance="CIPRES",M169*12*T169/100*#REF!,IF(assurance="CEGEMA",M169*12*T169/100*#REF!,IF(assurance=0,0))))))))))))</f>
        <v>0</v>
      </c>
      <c r="V169" s="91" t="str">
        <f t="shared" si="99"/>
        <v/>
      </c>
      <c r="W169" s="91" t="str">
        <f t="shared" si="100"/>
        <v/>
      </c>
      <c r="X169" s="92">
        <f t="shared" si="101"/>
        <v>0</v>
      </c>
      <c r="Y169" s="108">
        <f t="shared" si="102"/>
        <v>0</v>
      </c>
      <c r="Z169" s="106"/>
      <c r="AA169" s="105" t="str">
        <f t="shared" si="103"/>
        <v/>
      </c>
      <c r="AB169" s="63" t="s">
        <v>12</v>
      </c>
      <c r="AC169" s="72"/>
      <c r="AD169" s="101"/>
      <c r="AE169" s="80" t="str">
        <f t="shared" si="136"/>
        <v/>
      </c>
      <c r="AF169" s="72"/>
      <c r="AG169" s="70" t="str">
        <f t="shared" si="104"/>
        <v/>
      </c>
      <c r="AH169" s="81" t="str">
        <f t="shared" ca="1" si="105"/>
        <v/>
      </c>
      <c r="AI169" s="111" t="str">
        <f t="shared" ca="1" si="106"/>
        <v/>
      </c>
      <c r="AJ169" s="89" t="str">
        <f t="shared" si="107"/>
        <v/>
      </c>
      <c r="AK169" s="89" t="str">
        <f t="shared" si="108"/>
        <v/>
      </c>
      <c r="AL169" s="81" t="str">
        <f t="shared" si="109"/>
        <v/>
      </c>
      <c r="AM169" s="74">
        <f t="shared" si="110"/>
        <v>0</v>
      </c>
      <c r="AN169" s="74">
        <f t="shared" si="111"/>
        <v>0</v>
      </c>
      <c r="AO169" s="82">
        <f t="shared" si="112"/>
        <v>0</v>
      </c>
      <c r="AP169" s="74">
        <f t="shared" si="139"/>
        <v>0</v>
      </c>
      <c r="AQ169" s="82">
        <f t="shared" si="113"/>
        <v>0</v>
      </c>
      <c r="AR169" s="83">
        <f t="shared" si="114"/>
        <v>0</v>
      </c>
      <c r="AS169" s="74">
        <f t="shared" si="140"/>
        <v>0</v>
      </c>
      <c r="AT169" s="82">
        <f t="shared" si="115"/>
        <v>0</v>
      </c>
      <c r="AU169" s="83">
        <f t="shared" si="116"/>
        <v>0</v>
      </c>
      <c r="AV169" s="74">
        <f t="shared" si="117"/>
        <v>0</v>
      </c>
      <c r="AW169" s="82">
        <f t="shared" si="118"/>
        <v>0</v>
      </c>
      <c r="AX169" s="83">
        <f t="shared" si="119"/>
        <v>0</v>
      </c>
      <c r="AY169" s="63"/>
      <c r="AZ169" s="84"/>
      <c r="BA169" s="85"/>
      <c r="BB169" s="95"/>
      <c r="BC169" s="86"/>
      <c r="BD169" s="86"/>
      <c r="BE169" s="96"/>
      <c r="BF169" s="69"/>
      <c r="BG169" s="114"/>
      <c r="BH169" s="63">
        <v>1</v>
      </c>
      <c r="BI169" s="68">
        <v>0</v>
      </c>
      <c r="BJ169" s="71"/>
      <c r="BK169" s="87"/>
      <c r="BL169" s="64" t="str">
        <f t="shared" ca="1" si="120"/>
        <v/>
      </c>
      <c r="BM169" s="65"/>
      <c r="BN169" s="66"/>
      <c r="BO169" s="67" t="str">
        <f t="shared" ca="1" si="121"/>
        <v/>
      </c>
      <c r="BP169" s="65"/>
      <c r="BQ169" s="66"/>
      <c r="BR169" s="67" t="str">
        <f t="shared" ca="1" si="122"/>
        <v/>
      </c>
      <c r="BS169" s="65"/>
      <c r="BT169" s="66"/>
      <c r="BU169" s="67" t="str">
        <f t="shared" ca="1" si="123"/>
        <v/>
      </c>
      <c r="BV169" s="65"/>
      <c r="BW169" s="66"/>
      <c r="BX169" s="67" t="str">
        <f t="shared" ca="1" si="124"/>
        <v/>
      </c>
      <c r="BY169" s="65"/>
      <c r="BZ169" s="66"/>
      <c r="CA169" s="67" t="str">
        <f t="shared" ca="1" si="125"/>
        <v/>
      </c>
      <c r="CB169" s="65"/>
      <c r="CC169" s="66"/>
      <c r="CD169" s="67" t="str">
        <f t="shared" ca="1" si="126"/>
        <v/>
      </c>
      <c r="CE169" s="65"/>
      <c r="CF169" s="66"/>
      <c r="CG169" s="67" t="str">
        <f t="shared" ca="1" si="127"/>
        <v/>
      </c>
      <c r="CH169" s="65"/>
      <c r="CI169" s="66"/>
      <c r="CJ169" s="67" t="str">
        <f t="shared" ca="1" si="128"/>
        <v/>
      </c>
      <c r="CK169" s="57"/>
      <c r="CL169" s="59"/>
      <c r="CM169" s="59"/>
      <c r="CN169" s="59"/>
      <c r="CO169" s="59"/>
      <c r="CP169" s="59"/>
      <c r="CQ169" s="59"/>
      <c r="CR169" s="57"/>
      <c r="CS169" s="58"/>
      <c r="CT169" s="90" t="str">
        <f t="shared" si="129"/>
        <v/>
      </c>
      <c r="CU169" s="59"/>
      <c r="CV169" s="60"/>
      <c r="CW169" s="59"/>
      <c r="CX169" s="59"/>
      <c r="CY169" s="59" t="str">
        <f t="shared" si="130"/>
        <v/>
      </c>
      <c r="CZ169" s="59"/>
      <c r="DA169" s="59"/>
      <c r="DB169" s="61"/>
      <c r="DC169" s="59"/>
      <c r="DD169" s="59"/>
      <c r="DE169" s="61"/>
      <c r="DF169" s="61"/>
      <c r="DG169" s="59"/>
      <c r="DH169" s="61"/>
      <c r="DI169" s="61"/>
      <c r="DJ169" s="59"/>
      <c r="DK169" s="59"/>
      <c r="DL169" s="62"/>
      <c r="DM169" s="56">
        <f t="shared" si="131"/>
        <v>0</v>
      </c>
      <c r="DN169" s="88" t="str">
        <f t="shared" si="132"/>
        <v/>
      </c>
      <c r="DO169" s="119" t="str">
        <f t="shared" si="133"/>
        <v/>
      </c>
      <c r="DP169" s="119" t="str">
        <f t="shared" si="134"/>
        <v/>
      </c>
      <c r="DQ169" s="122" t="str">
        <f t="shared" si="135"/>
        <v/>
      </c>
      <c r="DR169" s="122" t="str">
        <f t="shared" si="141"/>
        <v/>
      </c>
    </row>
    <row r="170" spans="1:122" x14ac:dyDescent="0.25">
      <c r="A170" s="184" t="str">
        <f t="shared" si="137"/>
        <v xml:space="preserve">  -  - </v>
      </c>
      <c r="B170" s="98"/>
      <c r="C170" s="97"/>
      <c r="D170" s="93"/>
      <c r="E170" s="71"/>
      <c r="F170" s="73"/>
      <c r="G170" s="103"/>
      <c r="H170" s="71"/>
      <c r="I170" s="105" t="str">
        <f t="shared" si="96"/>
        <v/>
      </c>
      <c r="J170" s="104"/>
      <c r="K170" s="63"/>
      <c r="L170" s="72"/>
      <c r="M170" s="74"/>
      <c r="N170" s="75"/>
      <c r="O170" s="75"/>
      <c r="P170" s="121"/>
      <c r="Q170" s="76" t="str">
        <f t="shared" si="97"/>
        <v/>
      </c>
      <c r="R170" s="77">
        <f t="shared" si="98"/>
        <v>0</v>
      </c>
      <c r="S170" s="63"/>
      <c r="T170" s="78">
        <f t="shared" si="138"/>
        <v>0</v>
      </c>
      <c r="U170" s="79">
        <f>IF(M170=0,0,IF(G170="Annulation","",IF(assurance="ALPTIS",M170*12*T170/100*#REF!,IF(assurance="APRIL",M170*12*T170/100*#REF!,IF(assurance="ASAF",M170*12*T170/100*#REF!,IF(assurance="NEOLIANE",(#REF!+M170*12*#REF!)*T170/100,IF(assurance="NEOLIANE Prev",(#REF!+M170*12*#REF!)*T170/100,IF(assurance="SWISSLIFE",M170*12*T170/100*#REF!,IF(assurance="AVIVA",M170*12*T170/100*#REF!,IF(assurance="CIPRES",M170*12*T170/100*#REF!,IF(assurance="CEGEMA",M170*12*T170/100*#REF!,IF(assurance=0,0))))))))))))</f>
        <v>0</v>
      </c>
      <c r="V170" s="91" t="str">
        <f t="shared" si="99"/>
        <v/>
      </c>
      <c r="W170" s="91" t="str">
        <f t="shared" si="100"/>
        <v/>
      </c>
      <c r="X170" s="92">
        <f t="shared" si="101"/>
        <v>0</v>
      </c>
      <c r="Y170" s="108">
        <f t="shared" si="102"/>
        <v>0</v>
      </c>
      <c r="Z170" s="106"/>
      <c r="AA170" s="105" t="str">
        <f t="shared" si="103"/>
        <v/>
      </c>
      <c r="AB170" s="63" t="s">
        <v>12</v>
      </c>
      <c r="AC170" s="72"/>
      <c r="AD170" s="101"/>
      <c r="AE170" s="80" t="str">
        <f t="shared" si="136"/>
        <v/>
      </c>
      <c r="AF170" s="72"/>
      <c r="AG170" s="70" t="str">
        <f t="shared" si="104"/>
        <v/>
      </c>
      <c r="AH170" s="81" t="str">
        <f t="shared" ca="1" si="105"/>
        <v/>
      </c>
      <c r="AI170" s="111" t="str">
        <f t="shared" ca="1" si="106"/>
        <v/>
      </c>
      <c r="AJ170" s="89" t="str">
        <f t="shared" si="107"/>
        <v/>
      </c>
      <c r="AK170" s="89" t="str">
        <f t="shared" si="108"/>
        <v/>
      </c>
      <c r="AL170" s="81" t="str">
        <f t="shared" si="109"/>
        <v/>
      </c>
      <c r="AM170" s="74">
        <f t="shared" si="110"/>
        <v>0</v>
      </c>
      <c r="AN170" s="74">
        <f t="shared" si="111"/>
        <v>0</v>
      </c>
      <c r="AO170" s="82">
        <f t="shared" si="112"/>
        <v>0</v>
      </c>
      <c r="AP170" s="74">
        <f t="shared" si="139"/>
        <v>0</v>
      </c>
      <c r="AQ170" s="82">
        <f t="shared" si="113"/>
        <v>0</v>
      </c>
      <c r="AR170" s="83">
        <f t="shared" si="114"/>
        <v>0</v>
      </c>
      <c r="AS170" s="74">
        <f t="shared" si="140"/>
        <v>0</v>
      </c>
      <c r="AT170" s="82">
        <f t="shared" si="115"/>
        <v>0</v>
      </c>
      <c r="AU170" s="83">
        <f t="shared" si="116"/>
        <v>0</v>
      </c>
      <c r="AV170" s="74">
        <f t="shared" si="117"/>
        <v>0</v>
      </c>
      <c r="AW170" s="82">
        <f t="shared" si="118"/>
        <v>0</v>
      </c>
      <c r="AX170" s="83">
        <f t="shared" si="119"/>
        <v>0</v>
      </c>
      <c r="AY170" s="63"/>
      <c r="AZ170" s="84"/>
      <c r="BA170" s="85"/>
      <c r="BB170" s="95"/>
      <c r="BC170" s="86"/>
      <c r="BD170" s="86"/>
      <c r="BE170" s="96"/>
      <c r="BF170" s="69"/>
      <c r="BG170" s="114"/>
      <c r="BH170" s="63">
        <v>1</v>
      </c>
      <c r="BI170" s="68">
        <v>0</v>
      </c>
      <c r="BJ170" s="71"/>
      <c r="BK170" s="87"/>
      <c r="BL170" s="64" t="str">
        <f t="shared" ca="1" si="120"/>
        <v/>
      </c>
      <c r="BM170" s="65"/>
      <c r="BN170" s="66"/>
      <c r="BO170" s="67" t="str">
        <f t="shared" ca="1" si="121"/>
        <v/>
      </c>
      <c r="BP170" s="65"/>
      <c r="BQ170" s="66"/>
      <c r="BR170" s="67" t="str">
        <f t="shared" ca="1" si="122"/>
        <v/>
      </c>
      <c r="BS170" s="65"/>
      <c r="BT170" s="66"/>
      <c r="BU170" s="67" t="str">
        <f t="shared" ca="1" si="123"/>
        <v/>
      </c>
      <c r="BV170" s="65"/>
      <c r="BW170" s="66"/>
      <c r="BX170" s="67" t="str">
        <f t="shared" ca="1" si="124"/>
        <v/>
      </c>
      <c r="BY170" s="65"/>
      <c r="BZ170" s="66"/>
      <c r="CA170" s="67" t="str">
        <f t="shared" ca="1" si="125"/>
        <v/>
      </c>
      <c r="CB170" s="65"/>
      <c r="CC170" s="66"/>
      <c r="CD170" s="67" t="str">
        <f t="shared" ca="1" si="126"/>
        <v/>
      </c>
      <c r="CE170" s="65"/>
      <c r="CF170" s="66"/>
      <c r="CG170" s="67" t="str">
        <f t="shared" ca="1" si="127"/>
        <v/>
      </c>
      <c r="CH170" s="65"/>
      <c r="CI170" s="66"/>
      <c r="CJ170" s="67" t="str">
        <f t="shared" ca="1" si="128"/>
        <v/>
      </c>
      <c r="CK170" s="57"/>
      <c r="CL170" s="59"/>
      <c r="CM170" s="59"/>
      <c r="CN170" s="59"/>
      <c r="CO170" s="59"/>
      <c r="CP170" s="59"/>
      <c r="CQ170" s="59"/>
      <c r="CR170" s="57"/>
      <c r="CS170" s="58"/>
      <c r="CT170" s="90" t="str">
        <f t="shared" si="129"/>
        <v/>
      </c>
      <c r="CU170" s="59"/>
      <c r="CV170" s="60"/>
      <c r="CW170" s="59"/>
      <c r="CX170" s="59"/>
      <c r="CY170" s="59" t="str">
        <f t="shared" si="130"/>
        <v/>
      </c>
      <c r="CZ170" s="59"/>
      <c r="DA170" s="59"/>
      <c r="DB170" s="61"/>
      <c r="DC170" s="59"/>
      <c r="DD170" s="59"/>
      <c r="DE170" s="61"/>
      <c r="DF170" s="61"/>
      <c r="DG170" s="59"/>
      <c r="DH170" s="61"/>
      <c r="DI170" s="61"/>
      <c r="DJ170" s="59"/>
      <c r="DK170" s="59"/>
      <c r="DL170" s="62"/>
      <c r="DM170" s="56">
        <f t="shared" si="131"/>
        <v>0</v>
      </c>
      <c r="DN170" s="88" t="str">
        <f t="shared" si="132"/>
        <v/>
      </c>
      <c r="DO170" s="119" t="str">
        <f t="shared" si="133"/>
        <v/>
      </c>
      <c r="DP170" s="119" t="str">
        <f t="shared" si="134"/>
        <v/>
      </c>
      <c r="DQ170" s="122" t="str">
        <f t="shared" si="135"/>
        <v/>
      </c>
      <c r="DR170" s="122" t="str">
        <f t="shared" si="141"/>
        <v/>
      </c>
    </row>
    <row r="171" spans="1:122" x14ac:dyDescent="0.25">
      <c r="A171" s="184" t="str">
        <f t="shared" si="137"/>
        <v xml:space="preserve">  -  - </v>
      </c>
      <c r="B171" s="98"/>
      <c r="C171" s="97"/>
      <c r="D171" s="93"/>
      <c r="E171" s="71"/>
      <c r="F171" s="73"/>
      <c r="G171" s="103"/>
      <c r="H171" s="71"/>
      <c r="I171" s="105" t="str">
        <f t="shared" si="96"/>
        <v/>
      </c>
      <c r="J171" s="104"/>
      <c r="K171" s="63"/>
      <c r="L171" s="72"/>
      <c r="M171" s="74"/>
      <c r="N171" s="75"/>
      <c r="O171" s="75"/>
      <c r="P171" s="121"/>
      <c r="Q171" s="76" t="str">
        <f t="shared" si="97"/>
        <v/>
      </c>
      <c r="R171" s="77">
        <f t="shared" si="98"/>
        <v>0</v>
      </c>
      <c r="S171" s="63"/>
      <c r="T171" s="78">
        <f t="shared" si="138"/>
        <v>0</v>
      </c>
      <c r="U171" s="79">
        <f>IF(M171=0,0,IF(G171="Annulation","",IF(assurance="ALPTIS",M171*12*T171/100*#REF!,IF(assurance="APRIL",M171*12*T171/100*#REF!,IF(assurance="ASAF",M171*12*T171/100*#REF!,IF(assurance="NEOLIANE",(#REF!+M171*12*#REF!)*T171/100,IF(assurance="NEOLIANE Prev",(#REF!+M171*12*#REF!)*T171/100,IF(assurance="SWISSLIFE",M171*12*T171/100*#REF!,IF(assurance="AVIVA",M171*12*T171/100*#REF!,IF(assurance="CIPRES",M171*12*T171/100*#REF!,IF(assurance="CEGEMA",M171*12*T171/100*#REF!,IF(assurance=0,0))))))))))))</f>
        <v>0</v>
      </c>
      <c r="V171" s="91" t="str">
        <f t="shared" si="99"/>
        <v/>
      </c>
      <c r="W171" s="91" t="str">
        <f t="shared" si="100"/>
        <v/>
      </c>
      <c r="X171" s="92">
        <f t="shared" si="101"/>
        <v>0</v>
      </c>
      <c r="Y171" s="108">
        <f t="shared" si="102"/>
        <v>0</v>
      </c>
      <c r="Z171" s="106"/>
      <c r="AA171" s="105" t="str">
        <f t="shared" si="103"/>
        <v/>
      </c>
      <c r="AB171" s="63" t="s">
        <v>12</v>
      </c>
      <c r="AC171" s="72"/>
      <c r="AD171" s="101"/>
      <c r="AE171" s="80" t="str">
        <f t="shared" si="136"/>
        <v/>
      </c>
      <c r="AF171" s="72"/>
      <c r="AG171" s="70" t="str">
        <f t="shared" si="104"/>
        <v/>
      </c>
      <c r="AH171" s="81" t="str">
        <f t="shared" ca="1" si="105"/>
        <v/>
      </c>
      <c r="AI171" s="111" t="str">
        <f t="shared" ca="1" si="106"/>
        <v/>
      </c>
      <c r="AJ171" s="89" t="str">
        <f t="shared" si="107"/>
        <v/>
      </c>
      <c r="AK171" s="89" t="str">
        <f t="shared" si="108"/>
        <v/>
      </c>
      <c r="AL171" s="81" t="str">
        <f t="shared" si="109"/>
        <v/>
      </c>
      <c r="AM171" s="74">
        <f t="shared" si="110"/>
        <v>0</v>
      </c>
      <c r="AN171" s="74">
        <f t="shared" si="111"/>
        <v>0</v>
      </c>
      <c r="AO171" s="82">
        <f t="shared" si="112"/>
        <v>0</v>
      </c>
      <c r="AP171" s="74">
        <f t="shared" si="139"/>
        <v>0</v>
      </c>
      <c r="AQ171" s="82">
        <f t="shared" si="113"/>
        <v>0</v>
      </c>
      <c r="AR171" s="83">
        <f t="shared" si="114"/>
        <v>0</v>
      </c>
      <c r="AS171" s="74">
        <f t="shared" si="140"/>
        <v>0</v>
      </c>
      <c r="AT171" s="82">
        <f t="shared" si="115"/>
        <v>0</v>
      </c>
      <c r="AU171" s="83">
        <f t="shared" si="116"/>
        <v>0</v>
      </c>
      <c r="AV171" s="74">
        <f t="shared" si="117"/>
        <v>0</v>
      </c>
      <c r="AW171" s="82">
        <f t="shared" si="118"/>
        <v>0</v>
      </c>
      <c r="AX171" s="83">
        <f t="shared" si="119"/>
        <v>0</v>
      </c>
      <c r="AY171" s="63"/>
      <c r="AZ171" s="84"/>
      <c r="BA171" s="85"/>
      <c r="BB171" s="95"/>
      <c r="BC171" s="86"/>
      <c r="BD171" s="86"/>
      <c r="BE171" s="96"/>
      <c r="BF171" s="69"/>
      <c r="BG171" s="114"/>
      <c r="BH171" s="63">
        <v>1</v>
      </c>
      <c r="BI171" s="68">
        <v>0</v>
      </c>
      <c r="BJ171" s="71"/>
      <c r="BK171" s="87"/>
      <c r="BL171" s="64" t="str">
        <f t="shared" ca="1" si="120"/>
        <v/>
      </c>
      <c r="BM171" s="65"/>
      <c r="BN171" s="66"/>
      <c r="BO171" s="67" t="str">
        <f t="shared" ca="1" si="121"/>
        <v/>
      </c>
      <c r="BP171" s="65"/>
      <c r="BQ171" s="66"/>
      <c r="BR171" s="67" t="str">
        <f t="shared" ca="1" si="122"/>
        <v/>
      </c>
      <c r="BS171" s="65"/>
      <c r="BT171" s="66"/>
      <c r="BU171" s="67" t="str">
        <f t="shared" ca="1" si="123"/>
        <v/>
      </c>
      <c r="BV171" s="65"/>
      <c r="BW171" s="66"/>
      <c r="BX171" s="67" t="str">
        <f t="shared" ca="1" si="124"/>
        <v/>
      </c>
      <c r="BY171" s="65"/>
      <c r="BZ171" s="66"/>
      <c r="CA171" s="67" t="str">
        <f t="shared" ca="1" si="125"/>
        <v/>
      </c>
      <c r="CB171" s="65"/>
      <c r="CC171" s="66"/>
      <c r="CD171" s="67" t="str">
        <f t="shared" ca="1" si="126"/>
        <v/>
      </c>
      <c r="CE171" s="65"/>
      <c r="CF171" s="66"/>
      <c r="CG171" s="67" t="str">
        <f t="shared" ca="1" si="127"/>
        <v/>
      </c>
      <c r="CH171" s="65"/>
      <c r="CI171" s="66"/>
      <c r="CJ171" s="67" t="str">
        <f t="shared" ca="1" si="128"/>
        <v/>
      </c>
      <c r="CK171" s="57"/>
      <c r="CL171" s="59"/>
      <c r="CM171" s="59"/>
      <c r="CN171" s="59"/>
      <c r="CO171" s="59"/>
      <c r="CP171" s="59"/>
      <c r="CQ171" s="59"/>
      <c r="CR171" s="57"/>
      <c r="CS171" s="58"/>
      <c r="CT171" s="90" t="str">
        <f t="shared" si="129"/>
        <v/>
      </c>
      <c r="CU171" s="59"/>
      <c r="CV171" s="60"/>
      <c r="CW171" s="59"/>
      <c r="CX171" s="59"/>
      <c r="CY171" s="59" t="str">
        <f t="shared" si="130"/>
        <v/>
      </c>
      <c r="CZ171" s="59"/>
      <c r="DA171" s="59"/>
      <c r="DB171" s="61"/>
      <c r="DC171" s="59"/>
      <c r="DD171" s="59"/>
      <c r="DE171" s="61"/>
      <c r="DF171" s="61"/>
      <c r="DG171" s="59"/>
      <c r="DH171" s="61"/>
      <c r="DI171" s="61"/>
      <c r="DJ171" s="59"/>
      <c r="DK171" s="59"/>
      <c r="DL171" s="62"/>
      <c r="DM171" s="56">
        <f t="shared" si="131"/>
        <v>0</v>
      </c>
      <c r="DN171" s="88" t="str">
        <f t="shared" si="132"/>
        <v/>
      </c>
      <c r="DO171" s="119" t="str">
        <f t="shared" si="133"/>
        <v/>
      </c>
      <c r="DP171" s="119" t="str">
        <f t="shared" si="134"/>
        <v/>
      </c>
      <c r="DQ171" s="122" t="str">
        <f t="shared" si="135"/>
        <v/>
      </c>
      <c r="DR171" s="122" t="str">
        <f t="shared" si="141"/>
        <v/>
      </c>
    </row>
    <row r="172" spans="1:122" x14ac:dyDescent="0.25">
      <c r="A172" s="184" t="str">
        <f t="shared" si="137"/>
        <v xml:space="preserve">  -  - </v>
      </c>
      <c r="B172" s="98"/>
      <c r="C172" s="97"/>
      <c r="D172" s="93"/>
      <c r="E172" s="71"/>
      <c r="F172" s="73"/>
      <c r="G172" s="103"/>
      <c r="H172" s="71"/>
      <c r="I172" s="105" t="str">
        <f t="shared" si="96"/>
        <v/>
      </c>
      <c r="J172" s="104"/>
      <c r="K172" s="63"/>
      <c r="L172" s="72"/>
      <c r="M172" s="74"/>
      <c r="N172" s="75"/>
      <c r="O172" s="75"/>
      <c r="P172" s="121"/>
      <c r="Q172" s="76" t="str">
        <f t="shared" si="97"/>
        <v/>
      </c>
      <c r="R172" s="77">
        <f t="shared" si="98"/>
        <v>0</v>
      </c>
      <c r="S172" s="63"/>
      <c r="T172" s="78">
        <f t="shared" si="138"/>
        <v>0</v>
      </c>
      <c r="U172" s="79">
        <f>IF(M172=0,0,IF(G172="Annulation","",IF(assurance="ALPTIS",M172*12*T172/100*#REF!,IF(assurance="APRIL",M172*12*T172/100*#REF!,IF(assurance="ASAF",M172*12*T172/100*#REF!,IF(assurance="NEOLIANE",(#REF!+M172*12*#REF!)*T172/100,IF(assurance="NEOLIANE Prev",(#REF!+M172*12*#REF!)*T172/100,IF(assurance="SWISSLIFE",M172*12*T172/100*#REF!,IF(assurance="AVIVA",M172*12*T172/100*#REF!,IF(assurance="CIPRES",M172*12*T172/100*#REF!,IF(assurance="CEGEMA",M172*12*T172/100*#REF!,IF(assurance=0,0))))))))))))</f>
        <v>0</v>
      </c>
      <c r="V172" s="91" t="str">
        <f t="shared" si="99"/>
        <v/>
      </c>
      <c r="W172" s="91" t="str">
        <f t="shared" si="100"/>
        <v/>
      </c>
      <c r="X172" s="92">
        <f t="shared" si="101"/>
        <v>0</v>
      </c>
      <c r="Y172" s="108">
        <f t="shared" si="102"/>
        <v>0</v>
      </c>
      <c r="Z172" s="106"/>
      <c r="AA172" s="105" t="str">
        <f t="shared" si="103"/>
        <v/>
      </c>
      <c r="AB172" s="63" t="s">
        <v>12</v>
      </c>
      <c r="AC172" s="72"/>
      <c r="AD172" s="101"/>
      <c r="AE172" s="80" t="str">
        <f t="shared" si="136"/>
        <v/>
      </c>
      <c r="AF172" s="72"/>
      <c r="AG172" s="70" t="str">
        <f t="shared" si="104"/>
        <v/>
      </c>
      <c r="AH172" s="81" t="str">
        <f t="shared" ca="1" si="105"/>
        <v/>
      </c>
      <c r="AI172" s="111" t="str">
        <f t="shared" ca="1" si="106"/>
        <v/>
      </c>
      <c r="AJ172" s="89" t="str">
        <f t="shared" si="107"/>
        <v/>
      </c>
      <c r="AK172" s="89" t="str">
        <f t="shared" si="108"/>
        <v/>
      </c>
      <c r="AL172" s="81" t="str">
        <f t="shared" si="109"/>
        <v/>
      </c>
      <c r="AM172" s="74">
        <f t="shared" si="110"/>
        <v>0</v>
      </c>
      <c r="AN172" s="74">
        <f t="shared" si="111"/>
        <v>0</v>
      </c>
      <c r="AO172" s="82">
        <f t="shared" si="112"/>
        <v>0</v>
      </c>
      <c r="AP172" s="74">
        <f t="shared" si="139"/>
        <v>0</v>
      </c>
      <c r="AQ172" s="82">
        <f t="shared" si="113"/>
        <v>0</v>
      </c>
      <c r="AR172" s="83">
        <f t="shared" si="114"/>
        <v>0</v>
      </c>
      <c r="AS172" s="74">
        <f t="shared" si="140"/>
        <v>0</v>
      </c>
      <c r="AT172" s="82">
        <f t="shared" si="115"/>
        <v>0</v>
      </c>
      <c r="AU172" s="83">
        <f t="shared" si="116"/>
        <v>0</v>
      </c>
      <c r="AV172" s="74">
        <f t="shared" si="117"/>
        <v>0</v>
      </c>
      <c r="AW172" s="82">
        <f t="shared" si="118"/>
        <v>0</v>
      </c>
      <c r="AX172" s="83">
        <f t="shared" si="119"/>
        <v>0</v>
      </c>
      <c r="AY172" s="63"/>
      <c r="AZ172" s="84"/>
      <c r="BA172" s="85"/>
      <c r="BB172" s="95"/>
      <c r="BC172" s="86"/>
      <c r="BD172" s="86"/>
      <c r="BE172" s="96"/>
      <c r="BF172" s="69"/>
      <c r="BG172" s="114"/>
      <c r="BH172" s="63">
        <v>1</v>
      </c>
      <c r="BI172" s="68">
        <v>0</v>
      </c>
      <c r="BJ172" s="71"/>
      <c r="BK172" s="87"/>
      <c r="BL172" s="64" t="str">
        <f t="shared" ca="1" si="120"/>
        <v/>
      </c>
      <c r="BM172" s="65"/>
      <c r="BN172" s="66"/>
      <c r="BO172" s="67" t="str">
        <f t="shared" ca="1" si="121"/>
        <v/>
      </c>
      <c r="BP172" s="65"/>
      <c r="BQ172" s="66"/>
      <c r="BR172" s="67" t="str">
        <f t="shared" ca="1" si="122"/>
        <v/>
      </c>
      <c r="BS172" s="65"/>
      <c r="BT172" s="66"/>
      <c r="BU172" s="67" t="str">
        <f t="shared" ca="1" si="123"/>
        <v/>
      </c>
      <c r="BV172" s="65"/>
      <c r="BW172" s="66"/>
      <c r="BX172" s="67" t="str">
        <f t="shared" ca="1" si="124"/>
        <v/>
      </c>
      <c r="BY172" s="65"/>
      <c r="BZ172" s="66"/>
      <c r="CA172" s="67" t="str">
        <f t="shared" ca="1" si="125"/>
        <v/>
      </c>
      <c r="CB172" s="65"/>
      <c r="CC172" s="66"/>
      <c r="CD172" s="67" t="str">
        <f t="shared" ca="1" si="126"/>
        <v/>
      </c>
      <c r="CE172" s="65"/>
      <c r="CF172" s="66"/>
      <c r="CG172" s="67" t="str">
        <f t="shared" ca="1" si="127"/>
        <v/>
      </c>
      <c r="CH172" s="65"/>
      <c r="CI172" s="66"/>
      <c r="CJ172" s="67" t="str">
        <f t="shared" ca="1" si="128"/>
        <v/>
      </c>
      <c r="CK172" s="57"/>
      <c r="CL172" s="59"/>
      <c r="CM172" s="59"/>
      <c r="CN172" s="59"/>
      <c r="CO172" s="59"/>
      <c r="CP172" s="59"/>
      <c r="CQ172" s="59"/>
      <c r="CR172" s="57"/>
      <c r="CS172" s="58"/>
      <c r="CT172" s="90" t="str">
        <f t="shared" si="129"/>
        <v/>
      </c>
      <c r="CU172" s="59"/>
      <c r="CV172" s="60"/>
      <c r="CW172" s="59"/>
      <c r="CX172" s="59"/>
      <c r="CY172" s="59" t="str">
        <f t="shared" si="130"/>
        <v/>
      </c>
      <c r="CZ172" s="59"/>
      <c r="DA172" s="59"/>
      <c r="DB172" s="61"/>
      <c r="DC172" s="59"/>
      <c r="DD172" s="59"/>
      <c r="DE172" s="61"/>
      <c r="DF172" s="61"/>
      <c r="DG172" s="59"/>
      <c r="DH172" s="61"/>
      <c r="DI172" s="61"/>
      <c r="DJ172" s="59"/>
      <c r="DK172" s="59"/>
      <c r="DL172" s="62"/>
      <c r="DM172" s="56">
        <f t="shared" si="131"/>
        <v>0</v>
      </c>
      <c r="DN172" s="88" t="str">
        <f t="shared" si="132"/>
        <v/>
      </c>
      <c r="DO172" s="119" t="str">
        <f t="shared" si="133"/>
        <v/>
      </c>
      <c r="DP172" s="119" t="str">
        <f t="shared" si="134"/>
        <v/>
      </c>
      <c r="DQ172" s="122" t="str">
        <f t="shared" si="135"/>
        <v/>
      </c>
      <c r="DR172" s="122" t="str">
        <f t="shared" si="141"/>
        <v/>
      </c>
    </row>
    <row r="173" spans="1:122" x14ac:dyDescent="0.25">
      <c r="A173" s="184" t="str">
        <f t="shared" si="137"/>
        <v xml:space="preserve">  -  - </v>
      </c>
      <c r="B173" s="98"/>
      <c r="C173" s="97"/>
      <c r="D173" s="93"/>
      <c r="E173" s="71"/>
      <c r="F173" s="73"/>
      <c r="G173" s="103"/>
      <c r="H173" s="71"/>
      <c r="I173" s="105" t="str">
        <f t="shared" si="96"/>
        <v/>
      </c>
      <c r="J173" s="104"/>
      <c r="K173" s="63"/>
      <c r="L173" s="72"/>
      <c r="M173" s="74"/>
      <c r="N173" s="75"/>
      <c r="O173" s="75"/>
      <c r="P173" s="121"/>
      <c r="Q173" s="76" t="str">
        <f t="shared" si="97"/>
        <v/>
      </c>
      <c r="R173" s="77">
        <f t="shared" si="98"/>
        <v>0</v>
      </c>
      <c r="S173" s="63"/>
      <c r="T173" s="78">
        <f t="shared" si="138"/>
        <v>0</v>
      </c>
      <c r="U173" s="79">
        <f>IF(M173=0,0,IF(G173="Annulation","",IF(assurance="ALPTIS",M173*12*T173/100*#REF!,IF(assurance="APRIL",M173*12*T173/100*#REF!,IF(assurance="ASAF",M173*12*T173/100*#REF!,IF(assurance="NEOLIANE",(#REF!+M173*12*#REF!)*T173/100,IF(assurance="NEOLIANE Prev",(#REF!+M173*12*#REF!)*T173/100,IF(assurance="SWISSLIFE",M173*12*T173/100*#REF!,IF(assurance="AVIVA",M173*12*T173/100*#REF!,IF(assurance="CIPRES",M173*12*T173/100*#REF!,IF(assurance="CEGEMA",M173*12*T173/100*#REF!,IF(assurance=0,0))))))))))))</f>
        <v>0</v>
      </c>
      <c r="V173" s="91" t="str">
        <f t="shared" si="99"/>
        <v/>
      </c>
      <c r="W173" s="91" t="str">
        <f t="shared" si="100"/>
        <v/>
      </c>
      <c r="X173" s="92">
        <f t="shared" si="101"/>
        <v>0</v>
      </c>
      <c r="Y173" s="108">
        <f t="shared" si="102"/>
        <v>0</v>
      </c>
      <c r="Z173" s="106"/>
      <c r="AA173" s="105" t="str">
        <f t="shared" si="103"/>
        <v/>
      </c>
      <c r="AB173" s="63" t="s">
        <v>12</v>
      </c>
      <c r="AC173" s="72"/>
      <c r="AD173" s="101"/>
      <c r="AE173" s="80" t="str">
        <f t="shared" si="136"/>
        <v/>
      </c>
      <c r="AF173" s="72"/>
      <c r="AG173" s="70" t="str">
        <f t="shared" si="104"/>
        <v/>
      </c>
      <c r="AH173" s="81" t="str">
        <f t="shared" ca="1" si="105"/>
        <v/>
      </c>
      <c r="AI173" s="111" t="str">
        <f t="shared" ca="1" si="106"/>
        <v/>
      </c>
      <c r="AJ173" s="89" t="str">
        <f t="shared" si="107"/>
        <v/>
      </c>
      <c r="AK173" s="89" t="str">
        <f t="shared" si="108"/>
        <v/>
      </c>
      <c r="AL173" s="81" t="str">
        <f t="shared" si="109"/>
        <v/>
      </c>
      <c r="AM173" s="74">
        <f t="shared" si="110"/>
        <v>0</v>
      </c>
      <c r="AN173" s="74">
        <f t="shared" si="111"/>
        <v>0</v>
      </c>
      <c r="AO173" s="82">
        <f t="shared" si="112"/>
        <v>0</v>
      </c>
      <c r="AP173" s="74">
        <f t="shared" si="139"/>
        <v>0</v>
      </c>
      <c r="AQ173" s="82">
        <f t="shared" si="113"/>
        <v>0</v>
      </c>
      <c r="AR173" s="83">
        <f t="shared" si="114"/>
        <v>0</v>
      </c>
      <c r="AS173" s="74">
        <f t="shared" si="140"/>
        <v>0</v>
      </c>
      <c r="AT173" s="82">
        <f t="shared" si="115"/>
        <v>0</v>
      </c>
      <c r="AU173" s="83">
        <f t="shared" si="116"/>
        <v>0</v>
      </c>
      <c r="AV173" s="74">
        <f t="shared" si="117"/>
        <v>0</v>
      </c>
      <c r="AW173" s="82">
        <f t="shared" si="118"/>
        <v>0</v>
      </c>
      <c r="AX173" s="83">
        <f t="shared" si="119"/>
        <v>0</v>
      </c>
      <c r="AY173" s="63"/>
      <c r="AZ173" s="84"/>
      <c r="BA173" s="85"/>
      <c r="BB173" s="95"/>
      <c r="BC173" s="86"/>
      <c r="BD173" s="86"/>
      <c r="BE173" s="96"/>
      <c r="BF173" s="69"/>
      <c r="BG173" s="114"/>
      <c r="BH173" s="63">
        <v>1</v>
      </c>
      <c r="BI173" s="68">
        <v>0</v>
      </c>
      <c r="BJ173" s="71"/>
      <c r="BK173" s="87"/>
      <c r="BL173" s="64" t="str">
        <f t="shared" ca="1" si="120"/>
        <v/>
      </c>
      <c r="BM173" s="65"/>
      <c r="BN173" s="66"/>
      <c r="BO173" s="67" t="str">
        <f t="shared" ca="1" si="121"/>
        <v/>
      </c>
      <c r="BP173" s="65"/>
      <c r="BQ173" s="66"/>
      <c r="BR173" s="67" t="str">
        <f t="shared" ca="1" si="122"/>
        <v/>
      </c>
      <c r="BS173" s="65"/>
      <c r="BT173" s="66"/>
      <c r="BU173" s="67" t="str">
        <f t="shared" ca="1" si="123"/>
        <v/>
      </c>
      <c r="BV173" s="65"/>
      <c r="BW173" s="66"/>
      <c r="BX173" s="67" t="str">
        <f t="shared" ca="1" si="124"/>
        <v/>
      </c>
      <c r="BY173" s="65"/>
      <c r="BZ173" s="66"/>
      <c r="CA173" s="67" t="str">
        <f t="shared" ca="1" si="125"/>
        <v/>
      </c>
      <c r="CB173" s="65"/>
      <c r="CC173" s="66"/>
      <c r="CD173" s="67" t="str">
        <f t="shared" ca="1" si="126"/>
        <v/>
      </c>
      <c r="CE173" s="65"/>
      <c r="CF173" s="66"/>
      <c r="CG173" s="67" t="str">
        <f t="shared" ca="1" si="127"/>
        <v/>
      </c>
      <c r="CH173" s="65"/>
      <c r="CI173" s="66"/>
      <c r="CJ173" s="67" t="str">
        <f t="shared" ca="1" si="128"/>
        <v/>
      </c>
      <c r="CK173" s="57"/>
      <c r="CL173" s="59"/>
      <c r="CM173" s="59"/>
      <c r="CN173" s="59"/>
      <c r="CO173" s="59"/>
      <c r="CP173" s="59"/>
      <c r="CQ173" s="59"/>
      <c r="CR173" s="57"/>
      <c r="CS173" s="58"/>
      <c r="CT173" s="90" t="str">
        <f t="shared" si="129"/>
        <v/>
      </c>
      <c r="CU173" s="59"/>
      <c r="CV173" s="60"/>
      <c r="CW173" s="59"/>
      <c r="CX173" s="59"/>
      <c r="CY173" s="59" t="str">
        <f t="shared" si="130"/>
        <v/>
      </c>
      <c r="CZ173" s="59"/>
      <c r="DA173" s="59"/>
      <c r="DB173" s="61"/>
      <c r="DC173" s="59"/>
      <c r="DD173" s="59"/>
      <c r="DE173" s="61"/>
      <c r="DF173" s="61"/>
      <c r="DG173" s="59"/>
      <c r="DH173" s="61"/>
      <c r="DI173" s="61"/>
      <c r="DJ173" s="59"/>
      <c r="DK173" s="59"/>
      <c r="DL173" s="62"/>
      <c r="DM173" s="56">
        <f t="shared" si="131"/>
        <v>0</v>
      </c>
      <c r="DN173" s="88" t="str">
        <f t="shared" si="132"/>
        <v/>
      </c>
      <c r="DO173" s="119" t="str">
        <f t="shared" si="133"/>
        <v/>
      </c>
      <c r="DP173" s="119" t="str">
        <f t="shared" si="134"/>
        <v/>
      </c>
      <c r="DQ173" s="122" t="str">
        <f t="shared" si="135"/>
        <v/>
      </c>
      <c r="DR173" s="122" t="str">
        <f t="shared" si="141"/>
        <v/>
      </c>
    </row>
    <row r="174" spans="1:122" x14ac:dyDescent="0.25">
      <c r="A174" s="184" t="str">
        <f t="shared" si="137"/>
        <v xml:space="preserve">  -  - </v>
      </c>
      <c r="B174" s="98"/>
      <c r="C174" s="97"/>
      <c r="D174" s="93"/>
      <c r="E174" s="71"/>
      <c r="F174" s="73"/>
      <c r="G174" s="103"/>
      <c r="H174" s="71"/>
      <c r="I174" s="105" t="str">
        <f t="shared" si="96"/>
        <v/>
      </c>
      <c r="J174" s="104"/>
      <c r="K174" s="63"/>
      <c r="L174" s="72"/>
      <c r="M174" s="74"/>
      <c r="N174" s="75"/>
      <c r="O174" s="75"/>
      <c r="P174" s="121"/>
      <c r="Q174" s="76" t="str">
        <f t="shared" si="97"/>
        <v/>
      </c>
      <c r="R174" s="77">
        <f t="shared" si="98"/>
        <v>0</v>
      </c>
      <c r="S174" s="63"/>
      <c r="T174" s="78">
        <f t="shared" si="138"/>
        <v>0</v>
      </c>
      <c r="U174" s="79">
        <f>IF(M174=0,0,IF(G174="Annulation","",IF(assurance="ALPTIS",M174*12*T174/100*#REF!,IF(assurance="APRIL",M174*12*T174/100*#REF!,IF(assurance="ASAF",M174*12*T174/100*#REF!,IF(assurance="NEOLIANE",(#REF!+M174*12*#REF!)*T174/100,IF(assurance="NEOLIANE Prev",(#REF!+M174*12*#REF!)*T174/100,IF(assurance="SWISSLIFE",M174*12*T174/100*#REF!,IF(assurance="AVIVA",M174*12*T174/100*#REF!,IF(assurance="CIPRES",M174*12*T174/100*#REF!,IF(assurance="CEGEMA",M174*12*T174/100*#REF!,IF(assurance=0,0))))))))))))</f>
        <v>0</v>
      </c>
      <c r="V174" s="91" t="str">
        <f t="shared" si="99"/>
        <v/>
      </c>
      <c r="W174" s="91" t="str">
        <f t="shared" si="100"/>
        <v/>
      </c>
      <c r="X174" s="92">
        <f t="shared" si="101"/>
        <v>0</v>
      </c>
      <c r="Y174" s="108">
        <f t="shared" si="102"/>
        <v>0</v>
      </c>
      <c r="Z174" s="106"/>
      <c r="AA174" s="105" t="str">
        <f t="shared" si="103"/>
        <v/>
      </c>
      <c r="AB174" s="63" t="s">
        <v>12</v>
      </c>
      <c r="AC174" s="72"/>
      <c r="AD174" s="101"/>
      <c r="AE174" s="80" t="str">
        <f t="shared" si="136"/>
        <v/>
      </c>
      <c r="AF174" s="72"/>
      <c r="AG174" s="70" t="str">
        <f t="shared" si="104"/>
        <v/>
      </c>
      <c r="AH174" s="81" t="str">
        <f t="shared" ca="1" si="105"/>
        <v/>
      </c>
      <c r="AI174" s="111" t="str">
        <f t="shared" ca="1" si="106"/>
        <v/>
      </c>
      <c r="AJ174" s="89" t="str">
        <f t="shared" si="107"/>
        <v/>
      </c>
      <c r="AK174" s="89" t="str">
        <f t="shared" si="108"/>
        <v/>
      </c>
      <c r="AL174" s="81" t="str">
        <f t="shared" si="109"/>
        <v/>
      </c>
      <c r="AM174" s="74">
        <f t="shared" si="110"/>
        <v>0</v>
      </c>
      <c r="AN174" s="74">
        <f t="shared" si="111"/>
        <v>0</v>
      </c>
      <c r="AO174" s="82">
        <f t="shared" si="112"/>
        <v>0</v>
      </c>
      <c r="AP174" s="74">
        <f t="shared" si="139"/>
        <v>0</v>
      </c>
      <c r="AQ174" s="82">
        <f t="shared" si="113"/>
        <v>0</v>
      </c>
      <c r="AR174" s="83">
        <f t="shared" si="114"/>
        <v>0</v>
      </c>
      <c r="AS174" s="74">
        <f t="shared" si="140"/>
        <v>0</v>
      </c>
      <c r="AT174" s="82">
        <f t="shared" si="115"/>
        <v>0</v>
      </c>
      <c r="AU174" s="83">
        <f t="shared" si="116"/>
        <v>0</v>
      </c>
      <c r="AV174" s="74">
        <f t="shared" si="117"/>
        <v>0</v>
      </c>
      <c r="AW174" s="82">
        <f t="shared" si="118"/>
        <v>0</v>
      </c>
      <c r="AX174" s="83">
        <f t="shared" si="119"/>
        <v>0</v>
      </c>
      <c r="AY174" s="63"/>
      <c r="AZ174" s="84"/>
      <c r="BA174" s="85"/>
      <c r="BB174" s="95"/>
      <c r="BC174" s="86"/>
      <c r="BD174" s="86"/>
      <c r="BE174" s="96"/>
      <c r="BF174" s="69"/>
      <c r="BG174" s="114"/>
      <c r="BH174" s="63">
        <v>1</v>
      </c>
      <c r="BI174" s="68">
        <v>0</v>
      </c>
      <c r="BJ174" s="71"/>
      <c r="BK174" s="87"/>
      <c r="BL174" s="64" t="str">
        <f t="shared" ca="1" si="120"/>
        <v/>
      </c>
      <c r="BM174" s="65"/>
      <c r="BN174" s="66"/>
      <c r="BO174" s="67" t="str">
        <f t="shared" ca="1" si="121"/>
        <v/>
      </c>
      <c r="BP174" s="65"/>
      <c r="BQ174" s="66"/>
      <c r="BR174" s="67" t="str">
        <f t="shared" ca="1" si="122"/>
        <v/>
      </c>
      <c r="BS174" s="65"/>
      <c r="BT174" s="66"/>
      <c r="BU174" s="67" t="str">
        <f t="shared" ca="1" si="123"/>
        <v/>
      </c>
      <c r="BV174" s="65"/>
      <c r="BW174" s="66"/>
      <c r="BX174" s="67" t="str">
        <f t="shared" ca="1" si="124"/>
        <v/>
      </c>
      <c r="BY174" s="65"/>
      <c r="BZ174" s="66"/>
      <c r="CA174" s="67" t="str">
        <f t="shared" ca="1" si="125"/>
        <v/>
      </c>
      <c r="CB174" s="65"/>
      <c r="CC174" s="66"/>
      <c r="CD174" s="67" t="str">
        <f t="shared" ca="1" si="126"/>
        <v/>
      </c>
      <c r="CE174" s="65"/>
      <c r="CF174" s="66"/>
      <c r="CG174" s="67" t="str">
        <f t="shared" ca="1" si="127"/>
        <v/>
      </c>
      <c r="CH174" s="65"/>
      <c r="CI174" s="66"/>
      <c r="CJ174" s="67" t="str">
        <f t="shared" ca="1" si="128"/>
        <v/>
      </c>
      <c r="CK174" s="57"/>
      <c r="CL174" s="59"/>
      <c r="CM174" s="59"/>
      <c r="CN174" s="59"/>
      <c r="CO174" s="59"/>
      <c r="CP174" s="59"/>
      <c r="CQ174" s="59"/>
      <c r="CR174" s="57"/>
      <c r="CS174" s="58"/>
      <c r="CT174" s="90" t="str">
        <f t="shared" si="129"/>
        <v/>
      </c>
      <c r="CU174" s="59"/>
      <c r="CV174" s="60"/>
      <c r="CW174" s="59"/>
      <c r="CX174" s="59"/>
      <c r="CY174" s="59" t="str">
        <f t="shared" si="130"/>
        <v/>
      </c>
      <c r="CZ174" s="59"/>
      <c r="DA174" s="59"/>
      <c r="DB174" s="61"/>
      <c r="DC174" s="59"/>
      <c r="DD174" s="59"/>
      <c r="DE174" s="61"/>
      <c r="DF174" s="61"/>
      <c r="DG174" s="59"/>
      <c r="DH174" s="61"/>
      <c r="DI174" s="61"/>
      <c r="DJ174" s="59"/>
      <c r="DK174" s="59"/>
      <c r="DL174" s="62"/>
      <c r="DM174" s="56">
        <f t="shared" si="131"/>
        <v>0</v>
      </c>
      <c r="DN174" s="88" t="str">
        <f t="shared" si="132"/>
        <v/>
      </c>
      <c r="DO174" s="119" t="str">
        <f t="shared" si="133"/>
        <v/>
      </c>
      <c r="DP174" s="119" t="str">
        <f t="shared" si="134"/>
        <v/>
      </c>
      <c r="DQ174" s="122" t="str">
        <f t="shared" si="135"/>
        <v/>
      </c>
      <c r="DR174" s="122" t="str">
        <f t="shared" si="141"/>
        <v/>
      </c>
    </row>
    <row r="175" spans="1:122" x14ac:dyDescent="0.25">
      <c r="A175" s="184" t="str">
        <f t="shared" si="137"/>
        <v xml:space="preserve">  -  - </v>
      </c>
      <c r="B175" s="98"/>
      <c r="C175" s="97"/>
      <c r="D175" s="93"/>
      <c r="E175" s="71"/>
      <c r="F175" s="73"/>
      <c r="G175" s="103"/>
      <c r="H175" s="71"/>
      <c r="I175" s="105" t="str">
        <f t="shared" si="96"/>
        <v/>
      </c>
      <c r="J175" s="104"/>
      <c r="K175" s="63"/>
      <c r="L175" s="72"/>
      <c r="M175" s="74"/>
      <c r="N175" s="75"/>
      <c r="O175" s="75"/>
      <c r="P175" s="121"/>
      <c r="Q175" s="76" t="str">
        <f t="shared" si="97"/>
        <v/>
      </c>
      <c r="R175" s="77">
        <f t="shared" si="98"/>
        <v>0</v>
      </c>
      <c r="S175" s="63"/>
      <c r="T175" s="78">
        <f t="shared" si="138"/>
        <v>0</v>
      </c>
      <c r="U175" s="79">
        <f>IF(M175=0,0,IF(G175="Annulation","",IF(assurance="ALPTIS",M175*12*T175/100*#REF!,IF(assurance="APRIL",M175*12*T175/100*#REF!,IF(assurance="ASAF",M175*12*T175/100*#REF!,IF(assurance="NEOLIANE",(#REF!+M175*12*#REF!)*T175/100,IF(assurance="NEOLIANE Prev",(#REF!+M175*12*#REF!)*T175/100,IF(assurance="SWISSLIFE",M175*12*T175/100*#REF!,IF(assurance="AVIVA",M175*12*T175/100*#REF!,IF(assurance="CIPRES",M175*12*T175/100*#REF!,IF(assurance="CEGEMA",M175*12*T175/100*#REF!,IF(assurance=0,0))))))))))))</f>
        <v>0</v>
      </c>
      <c r="V175" s="91" t="str">
        <f t="shared" si="99"/>
        <v/>
      </c>
      <c r="W175" s="91" t="str">
        <f t="shared" si="100"/>
        <v/>
      </c>
      <c r="X175" s="92">
        <f t="shared" si="101"/>
        <v>0</v>
      </c>
      <c r="Y175" s="108">
        <f t="shared" si="102"/>
        <v>0</v>
      </c>
      <c r="Z175" s="106"/>
      <c r="AA175" s="105" t="str">
        <f t="shared" si="103"/>
        <v/>
      </c>
      <c r="AB175" s="63" t="s">
        <v>12</v>
      </c>
      <c r="AC175" s="72"/>
      <c r="AD175" s="101"/>
      <c r="AE175" s="80" t="str">
        <f t="shared" si="136"/>
        <v/>
      </c>
      <c r="AF175" s="72"/>
      <c r="AG175" s="70" t="str">
        <f t="shared" si="104"/>
        <v/>
      </c>
      <c r="AH175" s="81" t="str">
        <f t="shared" ca="1" si="105"/>
        <v/>
      </c>
      <c r="AI175" s="111" t="str">
        <f t="shared" ca="1" si="106"/>
        <v/>
      </c>
      <c r="AJ175" s="89" t="str">
        <f t="shared" si="107"/>
        <v/>
      </c>
      <c r="AK175" s="89" t="str">
        <f t="shared" si="108"/>
        <v/>
      </c>
      <c r="AL175" s="81" t="str">
        <f t="shared" si="109"/>
        <v/>
      </c>
      <c r="AM175" s="74">
        <f t="shared" si="110"/>
        <v>0</v>
      </c>
      <c r="AN175" s="74">
        <f t="shared" si="111"/>
        <v>0</v>
      </c>
      <c r="AO175" s="82">
        <f t="shared" si="112"/>
        <v>0</v>
      </c>
      <c r="AP175" s="74">
        <f t="shared" si="139"/>
        <v>0</v>
      </c>
      <c r="AQ175" s="82">
        <f t="shared" si="113"/>
        <v>0</v>
      </c>
      <c r="AR175" s="83">
        <f t="shared" si="114"/>
        <v>0</v>
      </c>
      <c r="AS175" s="74">
        <f t="shared" si="140"/>
        <v>0</v>
      </c>
      <c r="AT175" s="82">
        <f t="shared" si="115"/>
        <v>0</v>
      </c>
      <c r="AU175" s="83">
        <f t="shared" si="116"/>
        <v>0</v>
      </c>
      <c r="AV175" s="74">
        <f t="shared" si="117"/>
        <v>0</v>
      </c>
      <c r="AW175" s="82">
        <f t="shared" si="118"/>
        <v>0</v>
      </c>
      <c r="AX175" s="83">
        <f t="shared" si="119"/>
        <v>0</v>
      </c>
      <c r="AY175" s="63"/>
      <c r="AZ175" s="84"/>
      <c r="BA175" s="85"/>
      <c r="BB175" s="95"/>
      <c r="BC175" s="86"/>
      <c r="BD175" s="86"/>
      <c r="BE175" s="96"/>
      <c r="BF175" s="69"/>
      <c r="BG175" s="114"/>
      <c r="BH175" s="63">
        <v>1</v>
      </c>
      <c r="BI175" s="68">
        <v>0</v>
      </c>
      <c r="BJ175" s="71"/>
      <c r="BK175" s="87"/>
      <c r="BL175" s="64" t="str">
        <f t="shared" ca="1" si="120"/>
        <v/>
      </c>
      <c r="BM175" s="65"/>
      <c r="BN175" s="66"/>
      <c r="BO175" s="67" t="str">
        <f t="shared" ca="1" si="121"/>
        <v/>
      </c>
      <c r="BP175" s="65"/>
      <c r="BQ175" s="66"/>
      <c r="BR175" s="67" t="str">
        <f t="shared" ca="1" si="122"/>
        <v/>
      </c>
      <c r="BS175" s="65"/>
      <c r="BT175" s="66"/>
      <c r="BU175" s="67" t="str">
        <f t="shared" ca="1" si="123"/>
        <v/>
      </c>
      <c r="BV175" s="65"/>
      <c r="BW175" s="66"/>
      <c r="BX175" s="67" t="str">
        <f t="shared" ca="1" si="124"/>
        <v/>
      </c>
      <c r="BY175" s="65"/>
      <c r="BZ175" s="66"/>
      <c r="CA175" s="67" t="str">
        <f t="shared" ca="1" si="125"/>
        <v/>
      </c>
      <c r="CB175" s="65"/>
      <c r="CC175" s="66"/>
      <c r="CD175" s="67" t="str">
        <f t="shared" ca="1" si="126"/>
        <v/>
      </c>
      <c r="CE175" s="65"/>
      <c r="CF175" s="66"/>
      <c r="CG175" s="67" t="str">
        <f t="shared" ca="1" si="127"/>
        <v/>
      </c>
      <c r="CH175" s="65"/>
      <c r="CI175" s="66"/>
      <c r="CJ175" s="67" t="str">
        <f t="shared" ca="1" si="128"/>
        <v/>
      </c>
      <c r="CK175" s="57"/>
      <c r="CL175" s="59"/>
      <c r="CM175" s="59"/>
      <c r="CN175" s="59"/>
      <c r="CO175" s="59"/>
      <c r="CP175" s="59"/>
      <c r="CQ175" s="59"/>
      <c r="CR175" s="57"/>
      <c r="CS175" s="58"/>
      <c r="CT175" s="90" t="str">
        <f t="shared" si="129"/>
        <v/>
      </c>
      <c r="CU175" s="59"/>
      <c r="CV175" s="60"/>
      <c r="CW175" s="59"/>
      <c r="CX175" s="59"/>
      <c r="CY175" s="59" t="str">
        <f t="shared" si="130"/>
        <v/>
      </c>
      <c r="CZ175" s="59"/>
      <c r="DA175" s="59"/>
      <c r="DB175" s="61"/>
      <c r="DC175" s="59"/>
      <c r="DD175" s="59"/>
      <c r="DE175" s="61"/>
      <c r="DF175" s="61"/>
      <c r="DG175" s="59"/>
      <c r="DH175" s="61"/>
      <c r="DI175" s="61"/>
      <c r="DJ175" s="59"/>
      <c r="DK175" s="59"/>
      <c r="DL175" s="62"/>
      <c r="DM175" s="56">
        <f t="shared" si="131"/>
        <v>0</v>
      </c>
      <c r="DN175" s="88" t="str">
        <f t="shared" si="132"/>
        <v/>
      </c>
      <c r="DO175" s="119" t="str">
        <f t="shared" si="133"/>
        <v/>
      </c>
      <c r="DP175" s="119" t="str">
        <f t="shared" si="134"/>
        <v/>
      </c>
      <c r="DQ175" s="122" t="str">
        <f t="shared" si="135"/>
        <v/>
      </c>
      <c r="DR175" s="122" t="str">
        <f t="shared" si="141"/>
        <v/>
      </c>
    </row>
    <row r="176" spans="1:122" x14ac:dyDescent="0.25">
      <c r="A176" s="184" t="str">
        <f t="shared" si="137"/>
        <v xml:space="preserve">  -  - </v>
      </c>
      <c r="B176" s="98"/>
      <c r="C176" s="97"/>
      <c r="D176" s="93"/>
      <c r="E176" s="71"/>
      <c r="F176" s="73"/>
      <c r="G176" s="103"/>
      <c r="H176" s="71"/>
      <c r="I176" s="105" t="str">
        <f t="shared" si="96"/>
        <v/>
      </c>
      <c r="J176" s="104"/>
      <c r="K176" s="63"/>
      <c r="L176" s="72"/>
      <c r="M176" s="74"/>
      <c r="N176" s="75"/>
      <c r="O176" s="75"/>
      <c r="P176" s="121"/>
      <c r="Q176" s="76" t="str">
        <f t="shared" si="97"/>
        <v/>
      </c>
      <c r="R176" s="77">
        <f t="shared" si="98"/>
        <v>0</v>
      </c>
      <c r="S176" s="63"/>
      <c r="T176" s="78">
        <f t="shared" si="138"/>
        <v>0</v>
      </c>
      <c r="U176" s="79">
        <f>IF(M176=0,0,IF(G176="Annulation","",IF(assurance="ALPTIS",M176*12*T176/100*#REF!,IF(assurance="APRIL",M176*12*T176/100*#REF!,IF(assurance="ASAF",M176*12*T176/100*#REF!,IF(assurance="NEOLIANE",(#REF!+M176*12*#REF!)*T176/100,IF(assurance="NEOLIANE Prev",(#REF!+M176*12*#REF!)*T176/100,IF(assurance="SWISSLIFE",M176*12*T176/100*#REF!,IF(assurance="AVIVA",M176*12*T176/100*#REF!,IF(assurance="CIPRES",M176*12*T176/100*#REF!,IF(assurance="CEGEMA",M176*12*T176/100*#REF!,IF(assurance=0,0))))))))))))</f>
        <v>0</v>
      </c>
      <c r="V176" s="91" t="str">
        <f t="shared" si="99"/>
        <v/>
      </c>
      <c r="W176" s="91" t="str">
        <f t="shared" si="100"/>
        <v/>
      </c>
      <c r="X176" s="92">
        <f t="shared" si="101"/>
        <v>0</v>
      </c>
      <c r="Y176" s="108">
        <f t="shared" si="102"/>
        <v>0</v>
      </c>
      <c r="Z176" s="106"/>
      <c r="AA176" s="105" t="str">
        <f t="shared" si="103"/>
        <v/>
      </c>
      <c r="AB176" s="63" t="s">
        <v>12</v>
      </c>
      <c r="AC176" s="72"/>
      <c r="AD176" s="101"/>
      <c r="AE176" s="80" t="str">
        <f t="shared" si="136"/>
        <v/>
      </c>
      <c r="AF176" s="72"/>
      <c r="AG176" s="70" t="str">
        <f t="shared" si="104"/>
        <v/>
      </c>
      <c r="AH176" s="81" t="str">
        <f t="shared" ca="1" si="105"/>
        <v/>
      </c>
      <c r="AI176" s="111" t="str">
        <f t="shared" ca="1" si="106"/>
        <v/>
      </c>
      <c r="AJ176" s="89" t="str">
        <f t="shared" si="107"/>
        <v/>
      </c>
      <c r="AK176" s="89" t="str">
        <f t="shared" si="108"/>
        <v/>
      </c>
      <c r="AL176" s="81" t="str">
        <f t="shared" si="109"/>
        <v/>
      </c>
      <c r="AM176" s="74">
        <f t="shared" si="110"/>
        <v>0</v>
      </c>
      <c r="AN176" s="74">
        <f t="shared" si="111"/>
        <v>0</v>
      </c>
      <c r="AO176" s="82">
        <f t="shared" si="112"/>
        <v>0</v>
      </c>
      <c r="AP176" s="74">
        <f t="shared" si="139"/>
        <v>0</v>
      </c>
      <c r="AQ176" s="82">
        <f t="shared" si="113"/>
        <v>0</v>
      </c>
      <c r="AR176" s="83">
        <f t="shared" si="114"/>
        <v>0</v>
      </c>
      <c r="AS176" s="74">
        <f t="shared" si="140"/>
        <v>0</v>
      </c>
      <c r="AT176" s="82">
        <f t="shared" si="115"/>
        <v>0</v>
      </c>
      <c r="AU176" s="83">
        <f t="shared" si="116"/>
        <v>0</v>
      </c>
      <c r="AV176" s="74">
        <f t="shared" si="117"/>
        <v>0</v>
      </c>
      <c r="AW176" s="82">
        <f t="shared" si="118"/>
        <v>0</v>
      </c>
      <c r="AX176" s="83">
        <f t="shared" si="119"/>
        <v>0</v>
      </c>
      <c r="AY176" s="63"/>
      <c r="AZ176" s="84"/>
      <c r="BA176" s="85"/>
      <c r="BB176" s="95"/>
      <c r="BC176" s="86"/>
      <c r="BD176" s="86"/>
      <c r="BE176" s="96"/>
      <c r="BF176" s="69"/>
      <c r="BG176" s="114"/>
      <c r="BH176" s="63">
        <v>1</v>
      </c>
      <c r="BI176" s="68">
        <v>0</v>
      </c>
      <c r="BJ176" s="71"/>
      <c r="BK176" s="87"/>
      <c r="BL176" s="64" t="str">
        <f t="shared" ca="1" si="120"/>
        <v/>
      </c>
      <c r="BM176" s="65"/>
      <c r="BN176" s="66"/>
      <c r="BO176" s="67" t="str">
        <f t="shared" ca="1" si="121"/>
        <v/>
      </c>
      <c r="BP176" s="65"/>
      <c r="BQ176" s="66"/>
      <c r="BR176" s="67" t="str">
        <f t="shared" ca="1" si="122"/>
        <v/>
      </c>
      <c r="BS176" s="65"/>
      <c r="BT176" s="66"/>
      <c r="BU176" s="67" t="str">
        <f t="shared" ca="1" si="123"/>
        <v/>
      </c>
      <c r="BV176" s="65"/>
      <c r="BW176" s="66"/>
      <c r="BX176" s="67" t="str">
        <f t="shared" ca="1" si="124"/>
        <v/>
      </c>
      <c r="BY176" s="65"/>
      <c r="BZ176" s="66"/>
      <c r="CA176" s="67" t="str">
        <f t="shared" ca="1" si="125"/>
        <v/>
      </c>
      <c r="CB176" s="65"/>
      <c r="CC176" s="66"/>
      <c r="CD176" s="67" t="str">
        <f t="shared" ca="1" si="126"/>
        <v/>
      </c>
      <c r="CE176" s="65"/>
      <c r="CF176" s="66"/>
      <c r="CG176" s="67" t="str">
        <f t="shared" ca="1" si="127"/>
        <v/>
      </c>
      <c r="CH176" s="65"/>
      <c r="CI176" s="66"/>
      <c r="CJ176" s="67" t="str">
        <f t="shared" ca="1" si="128"/>
        <v/>
      </c>
      <c r="CK176" s="57"/>
      <c r="CL176" s="59"/>
      <c r="CM176" s="59"/>
      <c r="CN176" s="59"/>
      <c r="CO176" s="59"/>
      <c r="CP176" s="59"/>
      <c r="CQ176" s="59"/>
      <c r="CR176" s="57"/>
      <c r="CS176" s="58"/>
      <c r="CT176" s="90" t="str">
        <f t="shared" si="129"/>
        <v/>
      </c>
      <c r="CU176" s="59"/>
      <c r="CV176" s="60"/>
      <c r="CW176" s="59"/>
      <c r="CX176" s="59"/>
      <c r="CY176" s="59" t="str">
        <f t="shared" si="130"/>
        <v/>
      </c>
      <c r="CZ176" s="59"/>
      <c r="DA176" s="59"/>
      <c r="DB176" s="61"/>
      <c r="DC176" s="59"/>
      <c r="DD176" s="59"/>
      <c r="DE176" s="61"/>
      <c r="DF176" s="61"/>
      <c r="DG176" s="59"/>
      <c r="DH176" s="61"/>
      <c r="DI176" s="61"/>
      <c r="DJ176" s="59"/>
      <c r="DK176" s="59"/>
      <c r="DL176" s="62"/>
      <c r="DM176" s="56">
        <f t="shared" si="131"/>
        <v>0</v>
      </c>
      <c r="DN176" s="88" t="str">
        <f t="shared" si="132"/>
        <v/>
      </c>
      <c r="DO176" s="119" t="str">
        <f t="shared" si="133"/>
        <v/>
      </c>
      <c r="DP176" s="119" t="str">
        <f t="shared" si="134"/>
        <v/>
      </c>
      <c r="DQ176" s="122" t="str">
        <f t="shared" si="135"/>
        <v/>
      </c>
      <c r="DR176" s="122" t="str">
        <f t="shared" si="141"/>
        <v/>
      </c>
    </row>
    <row r="177" spans="1:122" x14ac:dyDescent="0.25">
      <c r="A177" s="184" t="str">
        <f t="shared" si="137"/>
        <v xml:space="preserve">  -  - </v>
      </c>
      <c r="B177" s="98"/>
      <c r="C177" s="97"/>
      <c r="D177" s="93"/>
      <c r="E177" s="71"/>
      <c r="F177" s="73"/>
      <c r="G177" s="103"/>
      <c r="H177" s="71"/>
      <c r="I177" s="105" t="str">
        <f t="shared" si="96"/>
        <v/>
      </c>
      <c r="J177" s="104"/>
      <c r="K177" s="63"/>
      <c r="L177" s="72"/>
      <c r="M177" s="74"/>
      <c r="N177" s="75"/>
      <c r="O177" s="75"/>
      <c r="P177" s="121"/>
      <c r="Q177" s="76" t="str">
        <f t="shared" si="97"/>
        <v/>
      </c>
      <c r="R177" s="77">
        <f t="shared" si="98"/>
        <v>0</v>
      </c>
      <c r="S177" s="63"/>
      <c r="T177" s="78">
        <f t="shared" si="138"/>
        <v>0</v>
      </c>
      <c r="U177" s="79">
        <f>IF(M177=0,0,IF(G177="Annulation","",IF(assurance="ALPTIS",M177*12*T177/100*#REF!,IF(assurance="APRIL",M177*12*T177/100*#REF!,IF(assurance="ASAF",M177*12*T177/100*#REF!,IF(assurance="NEOLIANE",(#REF!+M177*12*#REF!)*T177/100,IF(assurance="NEOLIANE Prev",(#REF!+M177*12*#REF!)*T177/100,IF(assurance="SWISSLIFE",M177*12*T177/100*#REF!,IF(assurance="AVIVA",M177*12*T177/100*#REF!,IF(assurance="CIPRES",M177*12*T177/100*#REF!,IF(assurance="CEGEMA",M177*12*T177/100*#REF!,IF(assurance=0,0))))))))))))</f>
        <v>0</v>
      </c>
      <c r="V177" s="91" t="str">
        <f t="shared" si="99"/>
        <v/>
      </c>
      <c r="W177" s="91" t="str">
        <f t="shared" si="100"/>
        <v/>
      </c>
      <c r="X177" s="92">
        <f t="shared" si="101"/>
        <v>0</v>
      </c>
      <c r="Y177" s="108">
        <f t="shared" si="102"/>
        <v>0</v>
      </c>
      <c r="Z177" s="106"/>
      <c r="AA177" s="105" t="str">
        <f t="shared" si="103"/>
        <v/>
      </c>
      <c r="AB177" s="63" t="s">
        <v>12</v>
      </c>
      <c r="AC177" s="72"/>
      <c r="AD177" s="101"/>
      <c r="AE177" s="80" t="str">
        <f t="shared" si="136"/>
        <v/>
      </c>
      <c r="AF177" s="72"/>
      <c r="AG177" s="70" t="str">
        <f t="shared" si="104"/>
        <v/>
      </c>
      <c r="AH177" s="81" t="str">
        <f t="shared" ca="1" si="105"/>
        <v/>
      </c>
      <c r="AI177" s="111" t="str">
        <f t="shared" ca="1" si="106"/>
        <v/>
      </c>
      <c r="AJ177" s="89" t="str">
        <f t="shared" si="107"/>
        <v/>
      </c>
      <c r="AK177" s="89" t="str">
        <f t="shared" si="108"/>
        <v/>
      </c>
      <c r="AL177" s="81" t="str">
        <f t="shared" si="109"/>
        <v/>
      </c>
      <c r="AM177" s="74">
        <f t="shared" si="110"/>
        <v>0</v>
      </c>
      <c r="AN177" s="74">
        <f t="shared" si="111"/>
        <v>0</v>
      </c>
      <c r="AO177" s="82">
        <f t="shared" si="112"/>
        <v>0</v>
      </c>
      <c r="AP177" s="74">
        <f t="shared" si="139"/>
        <v>0</v>
      </c>
      <c r="AQ177" s="82">
        <f t="shared" si="113"/>
        <v>0</v>
      </c>
      <c r="AR177" s="83">
        <f t="shared" si="114"/>
        <v>0</v>
      </c>
      <c r="AS177" s="74">
        <f t="shared" si="140"/>
        <v>0</v>
      </c>
      <c r="AT177" s="82">
        <f t="shared" si="115"/>
        <v>0</v>
      </c>
      <c r="AU177" s="83">
        <f t="shared" si="116"/>
        <v>0</v>
      </c>
      <c r="AV177" s="74">
        <f t="shared" si="117"/>
        <v>0</v>
      </c>
      <c r="AW177" s="82">
        <f t="shared" si="118"/>
        <v>0</v>
      </c>
      <c r="AX177" s="83">
        <f t="shared" si="119"/>
        <v>0</v>
      </c>
      <c r="AY177" s="63"/>
      <c r="AZ177" s="84"/>
      <c r="BA177" s="85"/>
      <c r="BB177" s="95"/>
      <c r="BC177" s="86"/>
      <c r="BD177" s="86"/>
      <c r="BE177" s="96"/>
      <c r="BF177" s="69"/>
      <c r="BG177" s="114"/>
      <c r="BH177" s="63">
        <v>1</v>
      </c>
      <c r="BI177" s="68">
        <v>0</v>
      </c>
      <c r="BJ177" s="71"/>
      <c r="BK177" s="87"/>
      <c r="BL177" s="64" t="str">
        <f t="shared" ca="1" si="120"/>
        <v/>
      </c>
      <c r="BM177" s="65"/>
      <c r="BN177" s="66"/>
      <c r="BO177" s="67" t="str">
        <f t="shared" ca="1" si="121"/>
        <v/>
      </c>
      <c r="BP177" s="65"/>
      <c r="BQ177" s="66"/>
      <c r="BR177" s="67" t="str">
        <f t="shared" ca="1" si="122"/>
        <v/>
      </c>
      <c r="BS177" s="65"/>
      <c r="BT177" s="66"/>
      <c r="BU177" s="67" t="str">
        <f t="shared" ca="1" si="123"/>
        <v/>
      </c>
      <c r="BV177" s="65"/>
      <c r="BW177" s="66"/>
      <c r="BX177" s="67" t="str">
        <f t="shared" ca="1" si="124"/>
        <v/>
      </c>
      <c r="BY177" s="65"/>
      <c r="BZ177" s="66"/>
      <c r="CA177" s="67" t="str">
        <f t="shared" ca="1" si="125"/>
        <v/>
      </c>
      <c r="CB177" s="65"/>
      <c r="CC177" s="66"/>
      <c r="CD177" s="67" t="str">
        <f t="shared" ca="1" si="126"/>
        <v/>
      </c>
      <c r="CE177" s="65"/>
      <c r="CF177" s="66"/>
      <c r="CG177" s="67" t="str">
        <f t="shared" ca="1" si="127"/>
        <v/>
      </c>
      <c r="CH177" s="65"/>
      <c r="CI177" s="66"/>
      <c r="CJ177" s="67" t="str">
        <f t="shared" ca="1" si="128"/>
        <v/>
      </c>
      <c r="CK177" s="57"/>
      <c r="CL177" s="59"/>
      <c r="CM177" s="59"/>
      <c r="CN177" s="59"/>
      <c r="CO177" s="59"/>
      <c r="CP177" s="59"/>
      <c r="CQ177" s="59"/>
      <c r="CR177" s="57"/>
      <c r="CS177" s="58"/>
      <c r="CT177" s="90" t="str">
        <f t="shared" si="129"/>
        <v/>
      </c>
      <c r="CU177" s="59"/>
      <c r="CV177" s="60"/>
      <c r="CW177" s="59"/>
      <c r="CX177" s="59"/>
      <c r="CY177" s="59" t="str">
        <f t="shared" si="130"/>
        <v/>
      </c>
      <c r="CZ177" s="59"/>
      <c r="DA177" s="59"/>
      <c r="DB177" s="61"/>
      <c r="DC177" s="59"/>
      <c r="DD177" s="59"/>
      <c r="DE177" s="61"/>
      <c r="DF177" s="61"/>
      <c r="DG177" s="59"/>
      <c r="DH177" s="61"/>
      <c r="DI177" s="61"/>
      <c r="DJ177" s="59"/>
      <c r="DK177" s="59"/>
      <c r="DL177" s="62"/>
      <c r="DM177" s="56">
        <f t="shared" si="131"/>
        <v>0</v>
      </c>
      <c r="DN177" s="88" t="str">
        <f t="shared" si="132"/>
        <v/>
      </c>
      <c r="DO177" s="119" t="str">
        <f t="shared" si="133"/>
        <v/>
      </c>
      <c r="DP177" s="119" t="str">
        <f t="shared" si="134"/>
        <v/>
      </c>
      <c r="DQ177" s="122" t="str">
        <f t="shared" si="135"/>
        <v/>
      </c>
      <c r="DR177" s="122" t="str">
        <f t="shared" si="141"/>
        <v/>
      </c>
    </row>
    <row r="178" spans="1:122" x14ac:dyDescent="0.25">
      <c r="A178" s="184" t="str">
        <f t="shared" si="137"/>
        <v xml:space="preserve">  -  - </v>
      </c>
      <c r="B178" s="98"/>
      <c r="C178" s="97"/>
      <c r="D178" s="93"/>
      <c r="E178" s="71"/>
      <c r="F178" s="73"/>
      <c r="G178" s="103"/>
      <c r="H178" s="71"/>
      <c r="I178" s="105" t="str">
        <f t="shared" si="96"/>
        <v/>
      </c>
      <c r="J178" s="104"/>
      <c r="K178" s="63"/>
      <c r="L178" s="72"/>
      <c r="M178" s="74"/>
      <c r="N178" s="75"/>
      <c r="O178" s="75"/>
      <c r="P178" s="121"/>
      <c r="Q178" s="76" t="str">
        <f t="shared" si="97"/>
        <v/>
      </c>
      <c r="R178" s="77">
        <f t="shared" si="98"/>
        <v>0</v>
      </c>
      <c r="S178" s="63"/>
      <c r="T178" s="78">
        <f t="shared" si="138"/>
        <v>0</v>
      </c>
      <c r="U178" s="79">
        <f>IF(M178=0,0,IF(G178="Annulation","",IF(assurance="ALPTIS",M178*12*T178/100*#REF!,IF(assurance="APRIL",M178*12*T178/100*#REF!,IF(assurance="ASAF",M178*12*T178/100*#REF!,IF(assurance="NEOLIANE",(#REF!+M178*12*#REF!)*T178/100,IF(assurance="NEOLIANE Prev",(#REF!+M178*12*#REF!)*T178/100,IF(assurance="SWISSLIFE",M178*12*T178/100*#REF!,IF(assurance="AVIVA",M178*12*T178/100*#REF!,IF(assurance="CIPRES",M178*12*T178/100*#REF!,IF(assurance="CEGEMA",M178*12*T178/100*#REF!,IF(assurance=0,0))))))))))))</f>
        <v>0</v>
      </c>
      <c r="V178" s="91" t="str">
        <f t="shared" si="99"/>
        <v/>
      </c>
      <c r="W178" s="91" t="str">
        <f t="shared" si="100"/>
        <v/>
      </c>
      <c r="X178" s="92">
        <f t="shared" si="101"/>
        <v>0</v>
      </c>
      <c r="Y178" s="108">
        <f t="shared" si="102"/>
        <v>0</v>
      </c>
      <c r="Z178" s="106"/>
      <c r="AA178" s="105" t="str">
        <f t="shared" si="103"/>
        <v/>
      </c>
      <c r="AB178" s="63" t="s">
        <v>12</v>
      </c>
      <c r="AC178" s="72"/>
      <c r="AD178" s="101"/>
      <c r="AE178" s="80" t="str">
        <f t="shared" si="136"/>
        <v/>
      </c>
      <c r="AF178" s="72"/>
      <c r="AG178" s="70" t="str">
        <f t="shared" si="104"/>
        <v/>
      </c>
      <c r="AH178" s="81" t="str">
        <f t="shared" ca="1" si="105"/>
        <v/>
      </c>
      <c r="AI178" s="111" t="str">
        <f t="shared" ca="1" si="106"/>
        <v/>
      </c>
      <c r="AJ178" s="89" t="str">
        <f t="shared" si="107"/>
        <v/>
      </c>
      <c r="AK178" s="89" t="str">
        <f t="shared" si="108"/>
        <v/>
      </c>
      <c r="AL178" s="81" t="str">
        <f t="shared" si="109"/>
        <v/>
      </c>
      <c r="AM178" s="74">
        <f t="shared" si="110"/>
        <v>0</v>
      </c>
      <c r="AN178" s="74">
        <f t="shared" si="111"/>
        <v>0</v>
      </c>
      <c r="AO178" s="82">
        <f t="shared" si="112"/>
        <v>0</v>
      </c>
      <c r="AP178" s="74">
        <f t="shared" si="139"/>
        <v>0</v>
      </c>
      <c r="AQ178" s="82">
        <f t="shared" si="113"/>
        <v>0</v>
      </c>
      <c r="AR178" s="83">
        <f t="shared" si="114"/>
        <v>0</v>
      </c>
      <c r="AS178" s="74">
        <f t="shared" si="140"/>
        <v>0</v>
      </c>
      <c r="AT178" s="82">
        <f t="shared" si="115"/>
        <v>0</v>
      </c>
      <c r="AU178" s="83">
        <f t="shared" si="116"/>
        <v>0</v>
      </c>
      <c r="AV178" s="74">
        <f t="shared" si="117"/>
        <v>0</v>
      </c>
      <c r="AW178" s="82">
        <f t="shared" si="118"/>
        <v>0</v>
      </c>
      <c r="AX178" s="83">
        <f t="shared" si="119"/>
        <v>0</v>
      </c>
      <c r="AY178" s="63"/>
      <c r="AZ178" s="84"/>
      <c r="BA178" s="85"/>
      <c r="BB178" s="95"/>
      <c r="BC178" s="86"/>
      <c r="BD178" s="86"/>
      <c r="BE178" s="96"/>
      <c r="BF178" s="69"/>
      <c r="BG178" s="114"/>
      <c r="BH178" s="63">
        <v>1</v>
      </c>
      <c r="BI178" s="68">
        <v>0</v>
      </c>
      <c r="BJ178" s="71"/>
      <c r="BK178" s="87"/>
      <c r="BL178" s="64" t="str">
        <f t="shared" ca="1" si="120"/>
        <v/>
      </c>
      <c r="BM178" s="65"/>
      <c r="BN178" s="66"/>
      <c r="BO178" s="67" t="str">
        <f t="shared" ca="1" si="121"/>
        <v/>
      </c>
      <c r="BP178" s="65"/>
      <c r="BQ178" s="66"/>
      <c r="BR178" s="67" t="str">
        <f t="shared" ca="1" si="122"/>
        <v/>
      </c>
      <c r="BS178" s="65"/>
      <c r="BT178" s="66"/>
      <c r="BU178" s="67" t="str">
        <f t="shared" ca="1" si="123"/>
        <v/>
      </c>
      <c r="BV178" s="65"/>
      <c r="BW178" s="66"/>
      <c r="BX178" s="67" t="str">
        <f t="shared" ca="1" si="124"/>
        <v/>
      </c>
      <c r="BY178" s="65"/>
      <c r="BZ178" s="66"/>
      <c r="CA178" s="67" t="str">
        <f t="shared" ca="1" si="125"/>
        <v/>
      </c>
      <c r="CB178" s="65"/>
      <c r="CC178" s="66"/>
      <c r="CD178" s="67" t="str">
        <f t="shared" ca="1" si="126"/>
        <v/>
      </c>
      <c r="CE178" s="65"/>
      <c r="CF178" s="66"/>
      <c r="CG178" s="67" t="str">
        <f t="shared" ca="1" si="127"/>
        <v/>
      </c>
      <c r="CH178" s="65"/>
      <c r="CI178" s="66"/>
      <c r="CJ178" s="67" t="str">
        <f t="shared" ca="1" si="128"/>
        <v/>
      </c>
      <c r="CK178" s="57"/>
      <c r="CL178" s="59"/>
      <c r="CM178" s="59"/>
      <c r="CN178" s="59"/>
      <c r="CO178" s="59"/>
      <c r="CP178" s="59"/>
      <c r="CQ178" s="59"/>
      <c r="CR178" s="57"/>
      <c r="CS178" s="58"/>
      <c r="CT178" s="90" t="str">
        <f t="shared" si="129"/>
        <v/>
      </c>
      <c r="CU178" s="59"/>
      <c r="CV178" s="60"/>
      <c r="CW178" s="59"/>
      <c r="CX178" s="59"/>
      <c r="CY178" s="59" t="str">
        <f t="shared" si="130"/>
        <v/>
      </c>
      <c r="CZ178" s="59"/>
      <c r="DA178" s="59"/>
      <c r="DB178" s="61"/>
      <c r="DC178" s="59"/>
      <c r="DD178" s="59"/>
      <c r="DE178" s="61"/>
      <c r="DF178" s="61"/>
      <c r="DG178" s="59"/>
      <c r="DH178" s="61"/>
      <c r="DI178" s="61"/>
      <c r="DJ178" s="59"/>
      <c r="DK178" s="59"/>
      <c r="DL178" s="62"/>
      <c r="DM178" s="56">
        <f t="shared" si="131"/>
        <v>0</v>
      </c>
      <c r="DN178" s="88" t="str">
        <f t="shared" si="132"/>
        <v/>
      </c>
      <c r="DO178" s="119" t="str">
        <f t="shared" si="133"/>
        <v/>
      </c>
      <c r="DP178" s="119" t="str">
        <f t="shared" si="134"/>
        <v/>
      </c>
      <c r="DQ178" s="122" t="str">
        <f t="shared" si="135"/>
        <v/>
      </c>
      <c r="DR178" s="122" t="str">
        <f t="shared" si="141"/>
        <v/>
      </c>
    </row>
    <row r="179" spans="1:122" x14ac:dyDescent="0.25">
      <c r="A179" s="184" t="str">
        <f t="shared" si="137"/>
        <v xml:space="preserve">  -  - </v>
      </c>
      <c r="B179" s="98"/>
      <c r="C179" s="97"/>
      <c r="D179" s="93"/>
      <c r="E179" s="71"/>
      <c r="F179" s="73"/>
      <c r="G179" s="103"/>
      <c r="H179" s="71"/>
      <c r="I179" s="105" t="str">
        <f t="shared" si="96"/>
        <v/>
      </c>
      <c r="J179" s="104"/>
      <c r="K179" s="63"/>
      <c r="L179" s="72"/>
      <c r="M179" s="74"/>
      <c r="N179" s="75"/>
      <c r="O179" s="75"/>
      <c r="P179" s="121"/>
      <c r="Q179" s="76" t="str">
        <f t="shared" si="97"/>
        <v/>
      </c>
      <c r="R179" s="77">
        <f t="shared" si="98"/>
        <v>0</v>
      </c>
      <c r="S179" s="63"/>
      <c r="T179" s="78">
        <f t="shared" si="138"/>
        <v>0</v>
      </c>
      <c r="U179" s="79">
        <f>IF(M179=0,0,IF(G179="Annulation","",IF(assurance="ALPTIS",M179*12*T179/100*#REF!,IF(assurance="APRIL",M179*12*T179/100*#REF!,IF(assurance="ASAF",M179*12*T179/100*#REF!,IF(assurance="NEOLIANE",(#REF!+M179*12*#REF!)*T179/100,IF(assurance="NEOLIANE Prev",(#REF!+M179*12*#REF!)*T179/100,IF(assurance="SWISSLIFE",M179*12*T179/100*#REF!,IF(assurance="AVIVA",M179*12*T179/100*#REF!,IF(assurance="CIPRES",M179*12*T179/100*#REF!,IF(assurance="CEGEMA",M179*12*T179/100*#REF!,IF(assurance=0,0))))))))))))</f>
        <v>0</v>
      </c>
      <c r="V179" s="91" t="str">
        <f t="shared" si="99"/>
        <v/>
      </c>
      <c r="W179" s="91" t="str">
        <f t="shared" si="100"/>
        <v/>
      </c>
      <c r="X179" s="92">
        <f t="shared" si="101"/>
        <v>0</v>
      </c>
      <c r="Y179" s="108">
        <f t="shared" si="102"/>
        <v>0</v>
      </c>
      <c r="Z179" s="106"/>
      <c r="AA179" s="105" t="str">
        <f t="shared" si="103"/>
        <v/>
      </c>
      <c r="AB179" s="63" t="s">
        <v>12</v>
      </c>
      <c r="AC179" s="72"/>
      <c r="AD179" s="101"/>
      <c r="AE179" s="80" t="str">
        <f t="shared" si="136"/>
        <v/>
      </c>
      <c r="AF179" s="72"/>
      <c r="AG179" s="70" t="str">
        <f t="shared" si="104"/>
        <v/>
      </c>
      <c r="AH179" s="81" t="str">
        <f t="shared" ca="1" si="105"/>
        <v/>
      </c>
      <c r="AI179" s="111" t="str">
        <f t="shared" ca="1" si="106"/>
        <v/>
      </c>
      <c r="AJ179" s="89" t="str">
        <f t="shared" si="107"/>
        <v/>
      </c>
      <c r="AK179" s="89" t="str">
        <f t="shared" si="108"/>
        <v/>
      </c>
      <c r="AL179" s="81" t="str">
        <f t="shared" si="109"/>
        <v/>
      </c>
      <c r="AM179" s="74">
        <f t="shared" si="110"/>
        <v>0</v>
      </c>
      <c r="AN179" s="74">
        <f t="shared" si="111"/>
        <v>0</v>
      </c>
      <c r="AO179" s="82">
        <f t="shared" si="112"/>
        <v>0</v>
      </c>
      <c r="AP179" s="74">
        <f t="shared" si="139"/>
        <v>0</v>
      </c>
      <c r="AQ179" s="82">
        <f t="shared" si="113"/>
        <v>0</v>
      </c>
      <c r="AR179" s="83">
        <f t="shared" si="114"/>
        <v>0</v>
      </c>
      <c r="AS179" s="74">
        <f t="shared" si="140"/>
        <v>0</v>
      </c>
      <c r="AT179" s="82">
        <f t="shared" si="115"/>
        <v>0</v>
      </c>
      <c r="AU179" s="83">
        <f t="shared" si="116"/>
        <v>0</v>
      </c>
      <c r="AV179" s="74">
        <f t="shared" si="117"/>
        <v>0</v>
      </c>
      <c r="AW179" s="82">
        <f t="shared" si="118"/>
        <v>0</v>
      </c>
      <c r="AX179" s="83">
        <f t="shared" si="119"/>
        <v>0</v>
      </c>
      <c r="AY179" s="63"/>
      <c r="AZ179" s="84"/>
      <c r="BA179" s="85"/>
      <c r="BB179" s="95"/>
      <c r="BC179" s="86"/>
      <c r="BD179" s="86"/>
      <c r="BE179" s="96"/>
      <c r="BF179" s="69"/>
      <c r="BG179" s="114"/>
      <c r="BH179" s="63">
        <v>1</v>
      </c>
      <c r="BI179" s="68">
        <v>0</v>
      </c>
      <c r="BJ179" s="71"/>
      <c r="BK179" s="87"/>
      <c r="BL179" s="64" t="str">
        <f t="shared" ca="1" si="120"/>
        <v/>
      </c>
      <c r="BM179" s="65"/>
      <c r="BN179" s="66"/>
      <c r="BO179" s="67" t="str">
        <f t="shared" ca="1" si="121"/>
        <v/>
      </c>
      <c r="BP179" s="65"/>
      <c r="BQ179" s="66"/>
      <c r="BR179" s="67" t="str">
        <f t="shared" ca="1" si="122"/>
        <v/>
      </c>
      <c r="BS179" s="65"/>
      <c r="BT179" s="66"/>
      <c r="BU179" s="67" t="str">
        <f t="shared" ca="1" si="123"/>
        <v/>
      </c>
      <c r="BV179" s="65"/>
      <c r="BW179" s="66"/>
      <c r="BX179" s="67" t="str">
        <f t="shared" ca="1" si="124"/>
        <v/>
      </c>
      <c r="BY179" s="65"/>
      <c r="BZ179" s="66"/>
      <c r="CA179" s="67" t="str">
        <f t="shared" ca="1" si="125"/>
        <v/>
      </c>
      <c r="CB179" s="65"/>
      <c r="CC179" s="66"/>
      <c r="CD179" s="67" t="str">
        <f t="shared" ca="1" si="126"/>
        <v/>
      </c>
      <c r="CE179" s="65"/>
      <c r="CF179" s="66"/>
      <c r="CG179" s="67" t="str">
        <f t="shared" ca="1" si="127"/>
        <v/>
      </c>
      <c r="CH179" s="65"/>
      <c r="CI179" s="66"/>
      <c r="CJ179" s="67" t="str">
        <f t="shared" ca="1" si="128"/>
        <v/>
      </c>
      <c r="CK179" s="57"/>
      <c r="CL179" s="59"/>
      <c r="CM179" s="59"/>
      <c r="CN179" s="59"/>
      <c r="CO179" s="59"/>
      <c r="CP179" s="59"/>
      <c r="CQ179" s="59"/>
      <c r="CR179" s="57"/>
      <c r="CS179" s="58"/>
      <c r="CT179" s="90" t="str">
        <f t="shared" si="129"/>
        <v/>
      </c>
      <c r="CU179" s="59"/>
      <c r="CV179" s="60"/>
      <c r="CW179" s="59"/>
      <c r="CX179" s="59"/>
      <c r="CY179" s="59" t="str">
        <f t="shared" si="130"/>
        <v/>
      </c>
      <c r="CZ179" s="59"/>
      <c r="DA179" s="59"/>
      <c r="DB179" s="61"/>
      <c r="DC179" s="59"/>
      <c r="DD179" s="59"/>
      <c r="DE179" s="61"/>
      <c r="DF179" s="61"/>
      <c r="DG179" s="59"/>
      <c r="DH179" s="61"/>
      <c r="DI179" s="61"/>
      <c r="DJ179" s="59"/>
      <c r="DK179" s="59"/>
      <c r="DL179" s="62"/>
      <c r="DM179" s="56">
        <f t="shared" si="131"/>
        <v>0</v>
      </c>
      <c r="DN179" s="88" t="str">
        <f t="shared" si="132"/>
        <v/>
      </c>
      <c r="DO179" s="119" t="str">
        <f t="shared" si="133"/>
        <v/>
      </c>
      <c r="DP179" s="119" t="str">
        <f t="shared" si="134"/>
        <v/>
      </c>
      <c r="DQ179" s="122" t="str">
        <f t="shared" si="135"/>
        <v/>
      </c>
      <c r="DR179" s="122" t="str">
        <f t="shared" si="141"/>
        <v/>
      </c>
    </row>
    <row r="180" spans="1:122" x14ac:dyDescent="0.25">
      <c r="A180" s="184" t="str">
        <f t="shared" si="137"/>
        <v xml:space="preserve">  -  - </v>
      </c>
      <c r="B180" s="98"/>
      <c r="C180" s="97"/>
      <c r="D180" s="93"/>
      <c r="E180" s="71"/>
      <c r="F180" s="73"/>
      <c r="G180" s="103"/>
      <c r="H180" s="71"/>
      <c r="I180" s="105" t="str">
        <f t="shared" si="96"/>
        <v/>
      </c>
      <c r="J180" s="104"/>
      <c r="K180" s="63"/>
      <c r="L180" s="72"/>
      <c r="M180" s="74"/>
      <c r="N180" s="75"/>
      <c r="O180" s="75"/>
      <c r="P180" s="121"/>
      <c r="Q180" s="76" t="str">
        <f t="shared" si="97"/>
        <v/>
      </c>
      <c r="R180" s="77">
        <f t="shared" si="98"/>
        <v>0</v>
      </c>
      <c r="S180" s="63"/>
      <c r="T180" s="78">
        <f t="shared" si="138"/>
        <v>0</v>
      </c>
      <c r="U180" s="79">
        <f>IF(M180=0,0,IF(G180="Annulation","",IF(assurance="ALPTIS",M180*12*T180/100*#REF!,IF(assurance="APRIL",M180*12*T180/100*#REF!,IF(assurance="ASAF",M180*12*T180/100*#REF!,IF(assurance="NEOLIANE",(#REF!+M180*12*#REF!)*T180/100,IF(assurance="NEOLIANE Prev",(#REF!+M180*12*#REF!)*T180/100,IF(assurance="SWISSLIFE",M180*12*T180/100*#REF!,IF(assurance="AVIVA",M180*12*T180/100*#REF!,IF(assurance="CIPRES",M180*12*T180/100*#REF!,IF(assurance="CEGEMA",M180*12*T180/100*#REF!,IF(assurance=0,0))))))))))))</f>
        <v>0</v>
      </c>
      <c r="V180" s="91" t="str">
        <f t="shared" si="99"/>
        <v/>
      </c>
      <c r="W180" s="91" t="str">
        <f t="shared" si="100"/>
        <v/>
      </c>
      <c r="X180" s="92">
        <f t="shared" si="101"/>
        <v>0</v>
      </c>
      <c r="Y180" s="108">
        <f t="shared" si="102"/>
        <v>0</v>
      </c>
      <c r="Z180" s="106"/>
      <c r="AA180" s="105" t="str">
        <f t="shared" si="103"/>
        <v/>
      </c>
      <c r="AB180" s="63" t="s">
        <v>12</v>
      </c>
      <c r="AC180" s="72"/>
      <c r="AD180" s="101"/>
      <c r="AE180" s="80" t="str">
        <f t="shared" si="136"/>
        <v/>
      </c>
      <c r="AF180" s="72"/>
      <c r="AG180" s="70" t="str">
        <f t="shared" si="104"/>
        <v/>
      </c>
      <c r="AH180" s="81" t="str">
        <f t="shared" ca="1" si="105"/>
        <v/>
      </c>
      <c r="AI180" s="111" t="str">
        <f t="shared" ca="1" si="106"/>
        <v/>
      </c>
      <c r="AJ180" s="89" t="str">
        <f t="shared" si="107"/>
        <v/>
      </c>
      <c r="AK180" s="89" t="str">
        <f t="shared" si="108"/>
        <v/>
      </c>
      <c r="AL180" s="81" t="str">
        <f t="shared" si="109"/>
        <v/>
      </c>
      <c r="AM180" s="74">
        <f t="shared" si="110"/>
        <v>0</v>
      </c>
      <c r="AN180" s="74">
        <f t="shared" si="111"/>
        <v>0</v>
      </c>
      <c r="AO180" s="82">
        <f t="shared" si="112"/>
        <v>0</v>
      </c>
      <c r="AP180" s="74">
        <f t="shared" si="139"/>
        <v>0</v>
      </c>
      <c r="AQ180" s="82">
        <f t="shared" si="113"/>
        <v>0</v>
      </c>
      <c r="AR180" s="83">
        <f t="shared" si="114"/>
        <v>0</v>
      </c>
      <c r="AS180" s="74">
        <f t="shared" si="140"/>
        <v>0</v>
      </c>
      <c r="AT180" s="82">
        <f t="shared" si="115"/>
        <v>0</v>
      </c>
      <c r="AU180" s="83">
        <f t="shared" si="116"/>
        <v>0</v>
      </c>
      <c r="AV180" s="74">
        <f t="shared" si="117"/>
        <v>0</v>
      </c>
      <c r="AW180" s="82">
        <f t="shared" si="118"/>
        <v>0</v>
      </c>
      <c r="AX180" s="83">
        <f t="shared" si="119"/>
        <v>0</v>
      </c>
      <c r="AY180" s="63"/>
      <c r="AZ180" s="84"/>
      <c r="BA180" s="85"/>
      <c r="BB180" s="95"/>
      <c r="BC180" s="86"/>
      <c r="BD180" s="86"/>
      <c r="BE180" s="96"/>
      <c r="BF180" s="69"/>
      <c r="BG180" s="114"/>
      <c r="BH180" s="63">
        <v>1</v>
      </c>
      <c r="BI180" s="68">
        <v>0</v>
      </c>
      <c r="BJ180" s="71"/>
      <c r="BK180" s="87"/>
      <c r="BL180" s="64" t="str">
        <f t="shared" ca="1" si="120"/>
        <v/>
      </c>
      <c r="BM180" s="65"/>
      <c r="BN180" s="66"/>
      <c r="BO180" s="67" t="str">
        <f t="shared" ca="1" si="121"/>
        <v/>
      </c>
      <c r="BP180" s="65"/>
      <c r="BQ180" s="66"/>
      <c r="BR180" s="67" t="str">
        <f t="shared" ca="1" si="122"/>
        <v/>
      </c>
      <c r="BS180" s="65"/>
      <c r="BT180" s="66"/>
      <c r="BU180" s="67" t="str">
        <f t="shared" ca="1" si="123"/>
        <v/>
      </c>
      <c r="BV180" s="65"/>
      <c r="BW180" s="66"/>
      <c r="BX180" s="67" t="str">
        <f t="shared" ca="1" si="124"/>
        <v/>
      </c>
      <c r="BY180" s="65"/>
      <c r="BZ180" s="66"/>
      <c r="CA180" s="67" t="str">
        <f t="shared" ca="1" si="125"/>
        <v/>
      </c>
      <c r="CB180" s="65"/>
      <c r="CC180" s="66"/>
      <c r="CD180" s="67" t="str">
        <f t="shared" ca="1" si="126"/>
        <v/>
      </c>
      <c r="CE180" s="65"/>
      <c r="CF180" s="66"/>
      <c r="CG180" s="67" t="str">
        <f t="shared" ca="1" si="127"/>
        <v/>
      </c>
      <c r="CH180" s="65"/>
      <c r="CI180" s="66"/>
      <c r="CJ180" s="67" t="str">
        <f t="shared" ca="1" si="128"/>
        <v/>
      </c>
      <c r="CK180" s="57"/>
      <c r="CL180" s="59"/>
      <c r="CM180" s="59"/>
      <c r="CN180" s="59"/>
      <c r="CO180" s="59"/>
      <c r="CP180" s="59"/>
      <c r="CQ180" s="59"/>
      <c r="CR180" s="57"/>
      <c r="CS180" s="58"/>
      <c r="CT180" s="90" t="str">
        <f t="shared" si="129"/>
        <v/>
      </c>
      <c r="CU180" s="59"/>
      <c r="CV180" s="60"/>
      <c r="CW180" s="59"/>
      <c r="CX180" s="59"/>
      <c r="CY180" s="59" t="str">
        <f t="shared" si="130"/>
        <v/>
      </c>
      <c r="CZ180" s="59"/>
      <c r="DA180" s="59"/>
      <c r="DB180" s="61"/>
      <c r="DC180" s="59"/>
      <c r="DD180" s="59"/>
      <c r="DE180" s="61"/>
      <c r="DF180" s="61"/>
      <c r="DG180" s="59"/>
      <c r="DH180" s="61"/>
      <c r="DI180" s="61"/>
      <c r="DJ180" s="59"/>
      <c r="DK180" s="59"/>
      <c r="DL180" s="62"/>
      <c r="DM180" s="56">
        <f t="shared" si="131"/>
        <v>0</v>
      </c>
      <c r="DN180" s="88" t="str">
        <f t="shared" si="132"/>
        <v/>
      </c>
      <c r="DO180" s="119" t="str">
        <f t="shared" si="133"/>
        <v/>
      </c>
      <c r="DP180" s="119" t="str">
        <f t="shared" si="134"/>
        <v/>
      </c>
      <c r="DQ180" s="122" t="str">
        <f t="shared" si="135"/>
        <v/>
      </c>
      <c r="DR180" s="122" t="str">
        <f t="shared" si="141"/>
        <v/>
      </c>
    </row>
    <row r="181" spans="1:122" x14ac:dyDescent="0.25">
      <c r="A181" s="184" t="str">
        <f t="shared" si="137"/>
        <v xml:space="preserve">  -  - </v>
      </c>
      <c r="B181" s="98"/>
      <c r="C181" s="97"/>
      <c r="D181" s="93"/>
      <c r="E181" s="71"/>
      <c r="F181" s="73"/>
      <c r="G181" s="103"/>
      <c r="H181" s="71"/>
      <c r="I181" s="105" t="str">
        <f t="shared" si="96"/>
        <v/>
      </c>
      <c r="J181" s="104"/>
      <c r="K181" s="63"/>
      <c r="L181" s="72"/>
      <c r="M181" s="74"/>
      <c r="N181" s="75"/>
      <c r="O181" s="75"/>
      <c r="P181" s="121"/>
      <c r="Q181" s="76" t="str">
        <f t="shared" si="97"/>
        <v/>
      </c>
      <c r="R181" s="77">
        <f t="shared" si="98"/>
        <v>0</v>
      </c>
      <c r="S181" s="63"/>
      <c r="T181" s="78">
        <f t="shared" si="138"/>
        <v>0</v>
      </c>
      <c r="U181" s="79">
        <f>IF(M181=0,0,IF(G181="Annulation","",IF(assurance="ALPTIS",M181*12*T181/100*#REF!,IF(assurance="APRIL",M181*12*T181/100*#REF!,IF(assurance="ASAF",M181*12*T181/100*#REF!,IF(assurance="NEOLIANE",(#REF!+M181*12*#REF!)*T181/100,IF(assurance="NEOLIANE Prev",(#REF!+M181*12*#REF!)*T181/100,IF(assurance="SWISSLIFE",M181*12*T181/100*#REF!,IF(assurance="AVIVA",M181*12*T181/100*#REF!,IF(assurance="CIPRES",M181*12*T181/100*#REF!,IF(assurance="CEGEMA",M181*12*T181/100*#REF!,IF(assurance=0,0))))))))))))</f>
        <v>0</v>
      </c>
      <c r="V181" s="91" t="str">
        <f t="shared" si="99"/>
        <v/>
      </c>
      <c r="W181" s="91" t="str">
        <f t="shared" si="100"/>
        <v/>
      </c>
      <c r="X181" s="92">
        <f t="shared" si="101"/>
        <v>0</v>
      </c>
      <c r="Y181" s="108">
        <f t="shared" si="102"/>
        <v>0</v>
      </c>
      <c r="Z181" s="106"/>
      <c r="AA181" s="105" t="str">
        <f t="shared" si="103"/>
        <v/>
      </c>
      <c r="AB181" s="63" t="s">
        <v>12</v>
      </c>
      <c r="AC181" s="72"/>
      <c r="AD181" s="101"/>
      <c r="AE181" s="80" t="str">
        <f t="shared" si="136"/>
        <v/>
      </c>
      <c r="AF181" s="72"/>
      <c r="AG181" s="70" t="str">
        <f t="shared" si="104"/>
        <v/>
      </c>
      <c r="AH181" s="81" t="str">
        <f t="shared" ca="1" si="105"/>
        <v/>
      </c>
      <c r="AI181" s="111" t="str">
        <f t="shared" ca="1" si="106"/>
        <v/>
      </c>
      <c r="AJ181" s="89" t="str">
        <f t="shared" si="107"/>
        <v/>
      </c>
      <c r="AK181" s="89" t="str">
        <f t="shared" si="108"/>
        <v/>
      </c>
      <c r="AL181" s="81" t="str">
        <f t="shared" si="109"/>
        <v/>
      </c>
      <c r="AM181" s="74">
        <f t="shared" si="110"/>
        <v>0</v>
      </c>
      <c r="AN181" s="74">
        <f t="shared" si="111"/>
        <v>0</v>
      </c>
      <c r="AO181" s="82">
        <f t="shared" si="112"/>
        <v>0</v>
      </c>
      <c r="AP181" s="74">
        <f t="shared" si="139"/>
        <v>0</v>
      </c>
      <c r="AQ181" s="82">
        <f t="shared" si="113"/>
        <v>0</v>
      </c>
      <c r="AR181" s="83">
        <f t="shared" si="114"/>
        <v>0</v>
      </c>
      <c r="AS181" s="74">
        <f t="shared" si="140"/>
        <v>0</v>
      </c>
      <c r="AT181" s="82">
        <f t="shared" si="115"/>
        <v>0</v>
      </c>
      <c r="AU181" s="83">
        <f t="shared" si="116"/>
        <v>0</v>
      </c>
      <c r="AV181" s="74">
        <f t="shared" si="117"/>
        <v>0</v>
      </c>
      <c r="AW181" s="82">
        <f t="shared" si="118"/>
        <v>0</v>
      </c>
      <c r="AX181" s="83">
        <f t="shared" si="119"/>
        <v>0</v>
      </c>
      <c r="AY181" s="63"/>
      <c r="AZ181" s="84"/>
      <c r="BA181" s="85"/>
      <c r="BB181" s="95"/>
      <c r="BC181" s="86"/>
      <c r="BD181" s="86"/>
      <c r="BE181" s="96"/>
      <c r="BF181" s="69"/>
      <c r="BG181" s="114"/>
      <c r="BH181" s="63">
        <v>1</v>
      </c>
      <c r="BI181" s="68">
        <v>0</v>
      </c>
      <c r="BJ181" s="71"/>
      <c r="BK181" s="87"/>
      <c r="BL181" s="64" t="str">
        <f t="shared" ca="1" si="120"/>
        <v/>
      </c>
      <c r="BM181" s="65"/>
      <c r="BN181" s="66"/>
      <c r="BO181" s="67" t="str">
        <f t="shared" ca="1" si="121"/>
        <v/>
      </c>
      <c r="BP181" s="65"/>
      <c r="BQ181" s="66"/>
      <c r="BR181" s="67" t="str">
        <f t="shared" ca="1" si="122"/>
        <v/>
      </c>
      <c r="BS181" s="65"/>
      <c r="BT181" s="66"/>
      <c r="BU181" s="67" t="str">
        <f t="shared" ca="1" si="123"/>
        <v/>
      </c>
      <c r="BV181" s="65"/>
      <c r="BW181" s="66"/>
      <c r="BX181" s="67" t="str">
        <f t="shared" ca="1" si="124"/>
        <v/>
      </c>
      <c r="BY181" s="65"/>
      <c r="BZ181" s="66"/>
      <c r="CA181" s="67" t="str">
        <f t="shared" ca="1" si="125"/>
        <v/>
      </c>
      <c r="CB181" s="65"/>
      <c r="CC181" s="66"/>
      <c r="CD181" s="67" t="str">
        <f t="shared" ca="1" si="126"/>
        <v/>
      </c>
      <c r="CE181" s="65"/>
      <c r="CF181" s="66"/>
      <c r="CG181" s="67" t="str">
        <f t="shared" ca="1" si="127"/>
        <v/>
      </c>
      <c r="CH181" s="65"/>
      <c r="CI181" s="66"/>
      <c r="CJ181" s="67" t="str">
        <f t="shared" ca="1" si="128"/>
        <v/>
      </c>
      <c r="CK181" s="57"/>
      <c r="CL181" s="59"/>
      <c r="CM181" s="59"/>
      <c r="CN181" s="59"/>
      <c r="CO181" s="59"/>
      <c r="CP181" s="59"/>
      <c r="CQ181" s="59"/>
      <c r="CR181" s="57"/>
      <c r="CS181" s="58"/>
      <c r="CT181" s="90" t="str">
        <f t="shared" si="129"/>
        <v/>
      </c>
      <c r="CU181" s="59"/>
      <c r="CV181" s="60"/>
      <c r="CW181" s="59"/>
      <c r="CX181" s="59"/>
      <c r="CY181" s="59" t="str">
        <f t="shared" si="130"/>
        <v/>
      </c>
      <c r="CZ181" s="59"/>
      <c r="DA181" s="59"/>
      <c r="DB181" s="61"/>
      <c r="DC181" s="59"/>
      <c r="DD181" s="59"/>
      <c r="DE181" s="61"/>
      <c r="DF181" s="61"/>
      <c r="DG181" s="59"/>
      <c r="DH181" s="61"/>
      <c r="DI181" s="61"/>
      <c r="DJ181" s="59"/>
      <c r="DK181" s="59"/>
      <c r="DL181" s="62"/>
      <c r="DM181" s="56">
        <f t="shared" si="131"/>
        <v>0</v>
      </c>
      <c r="DN181" s="88" t="str">
        <f t="shared" si="132"/>
        <v/>
      </c>
      <c r="DO181" s="119" t="str">
        <f t="shared" si="133"/>
        <v/>
      </c>
      <c r="DP181" s="119" t="str">
        <f t="shared" si="134"/>
        <v/>
      </c>
      <c r="DQ181" s="122" t="str">
        <f t="shared" si="135"/>
        <v/>
      </c>
      <c r="DR181" s="122" t="str">
        <f t="shared" si="141"/>
        <v/>
      </c>
    </row>
    <row r="182" spans="1:122" x14ac:dyDescent="0.25">
      <c r="A182" s="184" t="str">
        <f t="shared" si="137"/>
        <v xml:space="preserve">  -  - </v>
      </c>
      <c r="B182" s="98"/>
      <c r="C182" s="97"/>
      <c r="D182" s="93"/>
      <c r="E182" s="71"/>
      <c r="F182" s="73"/>
      <c r="G182" s="103"/>
      <c r="H182" s="71"/>
      <c r="I182" s="105" t="str">
        <f t="shared" si="96"/>
        <v/>
      </c>
      <c r="J182" s="104"/>
      <c r="K182" s="63"/>
      <c r="L182" s="72"/>
      <c r="M182" s="74"/>
      <c r="N182" s="75"/>
      <c r="O182" s="75"/>
      <c r="P182" s="121"/>
      <c r="Q182" s="76" t="str">
        <f t="shared" si="97"/>
        <v/>
      </c>
      <c r="R182" s="77">
        <f t="shared" si="98"/>
        <v>0</v>
      </c>
      <c r="S182" s="63"/>
      <c r="T182" s="78">
        <f t="shared" si="138"/>
        <v>0</v>
      </c>
      <c r="U182" s="79">
        <f>IF(M182=0,0,IF(G182="Annulation","",IF(assurance="ALPTIS",M182*12*T182/100*#REF!,IF(assurance="APRIL",M182*12*T182/100*#REF!,IF(assurance="ASAF",M182*12*T182/100*#REF!,IF(assurance="NEOLIANE",(#REF!+M182*12*#REF!)*T182/100,IF(assurance="NEOLIANE Prev",(#REF!+M182*12*#REF!)*T182/100,IF(assurance="SWISSLIFE",M182*12*T182/100*#REF!,IF(assurance="AVIVA",M182*12*T182/100*#REF!,IF(assurance="CIPRES",M182*12*T182/100*#REF!,IF(assurance="CEGEMA",M182*12*T182/100*#REF!,IF(assurance=0,0))))))))))))</f>
        <v>0</v>
      </c>
      <c r="V182" s="91" t="str">
        <f t="shared" si="99"/>
        <v/>
      </c>
      <c r="W182" s="91" t="str">
        <f t="shared" si="100"/>
        <v/>
      </c>
      <c r="X182" s="92">
        <f t="shared" si="101"/>
        <v>0</v>
      </c>
      <c r="Y182" s="108">
        <f t="shared" si="102"/>
        <v>0</v>
      </c>
      <c r="Z182" s="106"/>
      <c r="AA182" s="105" t="str">
        <f t="shared" si="103"/>
        <v/>
      </c>
      <c r="AB182" s="63" t="s">
        <v>12</v>
      </c>
      <c r="AC182" s="72"/>
      <c r="AD182" s="101"/>
      <c r="AE182" s="80" t="str">
        <f t="shared" si="136"/>
        <v/>
      </c>
      <c r="AF182" s="72"/>
      <c r="AG182" s="70" t="str">
        <f t="shared" si="104"/>
        <v/>
      </c>
      <c r="AH182" s="81" t="str">
        <f t="shared" ca="1" si="105"/>
        <v/>
      </c>
      <c r="AI182" s="111" t="str">
        <f t="shared" ca="1" si="106"/>
        <v/>
      </c>
      <c r="AJ182" s="89" t="str">
        <f t="shared" si="107"/>
        <v/>
      </c>
      <c r="AK182" s="89" t="str">
        <f t="shared" si="108"/>
        <v/>
      </c>
      <c r="AL182" s="81" t="str">
        <f t="shared" si="109"/>
        <v/>
      </c>
      <c r="AM182" s="74">
        <f t="shared" si="110"/>
        <v>0</v>
      </c>
      <c r="AN182" s="74">
        <f t="shared" si="111"/>
        <v>0</v>
      </c>
      <c r="AO182" s="82">
        <f t="shared" si="112"/>
        <v>0</v>
      </c>
      <c r="AP182" s="74">
        <f t="shared" si="139"/>
        <v>0</v>
      </c>
      <c r="AQ182" s="82">
        <f t="shared" si="113"/>
        <v>0</v>
      </c>
      <c r="AR182" s="83">
        <f t="shared" si="114"/>
        <v>0</v>
      </c>
      <c r="AS182" s="74">
        <f t="shared" si="140"/>
        <v>0</v>
      </c>
      <c r="AT182" s="82">
        <f t="shared" si="115"/>
        <v>0</v>
      </c>
      <c r="AU182" s="83">
        <f t="shared" si="116"/>
        <v>0</v>
      </c>
      <c r="AV182" s="74">
        <f t="shared" si="117"/>
        <v>0</v>
      </c>
      <c r="AW182" s="82">
        <f t="shared" si="118"/>
        <v>0</v>
      </c>
      <c r="AX182" s="83">
        <f t="shared" si="119"/>
        <v>0</v>
      </c>
      <c r="AY182" s="63"/>
      <c r="AZ182" s="84"/>
      <c r="BA182" s="85"/>
      <c r="BB182" s="95"/>
      <c r="BC182" s="86"/>
      <c r="BD182" s="86"/>
      <c r="BE182" s="96"/>
      <c r="BF182" s="69"/>
      <c r="BG182" s="114"/>
      <c r="BH182" s="63">
        <v>1</v>
      </c>
      <c r="BI182" s="68">
        <v>0</v>
      </c>
      <c r="BJ182" s="71"/>
      <c r="BK182" s="87"/>
      <c r="BL182" s="64" t="str">
        <f t="shared" ca="1" si="120"/>
        <v/>
      </c>
      <c r="BM182" s="65"/>
      <c r="BN182" s="66"/>
      <c r="BO182" s="67" t="str">
        <f t="shared" ca="1" si="121"/>
        <v/>
      </c>
      <c r="BP182" s="65"/>
      <c r="BQ182" s="66"/>
      <c r="BR182" s="67" t="str">
        <f t="shared" ca="1" si="122"/>
        <v/>
      </c>
      <c r="BS182" s="65"/>
      <c r="BT182" s="66"/>
      <c r="BU182" s="67" t="str">
        <f t="shared" ca="1" si="123"/>
        <v/>
      </c>
      <c r="BV182" s="65"/>
      <c r="BW182" s="66"/>
      <c r="BX182" s="67" t="str">
        <f t="shared" ca="1" si="124"/>
        <v/>
      </c>
      <c r="BY182" s="65"/>
      <c r="BZ182" s="66"/>
      <c r="CA182" s="67" t="str">
        <f t="shared" ca="1" si="125"/>
        <v/>
      </c>
      <c r="CB182" s="65"/>
      <c r="CC182" s="66"/>
      <c r="CD182" s="67" t="str">
        <f t="shared" ca="1" si="126"/>
        <v/>
      </c>
      <c r="CE182" s="65"/>
      <c r="CF182" s="66"/>
      <c r="CG182" s="67" t="str">
        <f t="shared" ca="1" si="127"/>
        <v/>
      </c>
      <c r="CH182" s="65"/>
      <c r="CI182" s="66"/>
      <c r="CJ182" s="67" t="str">
        <f t="shared" ca="1" si="128"/>
        <v/>
      </c>
      <c r="CK182" s="57"/>
      <c r="CL182" s="59"/>
      <c r="CM182" s="59"/>
      <c r="CN182" s="59"/>
      <c r="CO182" s="59"/>
      <c r="CP182" s="59"/>
      <c r="CQ182" s="59"/>
      <c r="CR182" s="57"/>
      <c r="CS182" s="58"/>
      <c r="CT182" s="90" t="str">
        <f t="shared" si="129"/>
        <v/>
      </c>
      <c r="CU182" s="59"/>
      <c r="CV182" s="60"/>
      <c r="CW182" s="59"/>
      <c r="CX182" s="59"/>
      <c r="CY182" s="59" t="str">
        <f t="shared" si="130"/>
        <v/>
      </c>
      <c r="CZ182" s="59"/>
      <c r="DA182" s="59"/>
      <c r="DB182" s="61"/>
      <c r="DC182" s="59"/>
      <c r="DD182" s="59"/>
      <c r="DE182" s="61"/>
      <c r="DF182" s="61"/>
      <c r="DG182" s="59"/>
      <c r="DH182" s="61"/>
      <c r="DI182" s="61"/>
      <c r="DJ182" s="59"/>
      <c r="DK182" s="59"/>
      <c r="DL182" s="62"/>
      <c r="DM182" s="56">
        <f t="shared" si="131"/>
        <v>0</v>
      </c>
      <c r="DN182" s="88" t="str">
        <f t="shared" si="132"/>
        <v/>
      </c>
      <c r="DO182" s="119" t="str">
        <f t="shared" si="133"/>
        <v/>
      </c>
      <c r="DP182" s="119" t="str">
        <f t="shared" si="134"/>
        <v/>
      </c>
      <c r="DQ182" s="122" t="str">
        <f t="shared" si="135"/>
        <v/>
      </c>
      <c r="DR182" s="122" t="str">
        <f t="shared" si="141"/>
        <v/>
      </c>
    </row>
    <row r="183" spans="1:122" x14ac:dyDescent="0.25">
      <c r="A183" s="184" t="str">
        <f t="shared" si="137"/>
        <v xml:space="preserve">  -  - </v>
      </c>
      <c r="B183" s="98"/>
      <c r="C183" s="97"/>
      <c r="D183" s="93"/>
      <c r="E183" s="71"/>
      <c r="F183" s="73"/>
      <c r="G183" s="103"/>
      <c r="H183" s="71"/>
      <c r="I183" s="105" t="str">
        <f t="shared" si="96"/>
        <v/>
      </c>
      <c r="J183" s="104"/>
      <c r="K183" s="63"/>
      <c r="L183" s="72"/>
      <c r="M183" s="74"/>
      <c r="N183" s="75"/>
      <c r="O183" s="75"/>
      <c r="P183" s="121"/>
      <c r="Q183" s="76" t="str">
        <f t="shared" si="97"/>
        <v/>
      </c>
      <c r="R183" s="77">
        <f t="shared" si="98"/>
        <v>0</v>
      </c>
      <c r="S183" s="63"/>
      <c r="T183" s="78">
        <f t="shared" si="138"/>
        <v>0</v>
      </c>
      <c r="U183" s="79">
        <f>IF(M183=0,0,IF(G183="Annulation","",IF(assurance="ALPTIS",M183*12*T183/100*#REF!,IF(assurance="APRIL",M183*12*T183/100*#REF!,IF(assurance="ASAF",M183*12*T183/100*#REF!,IF(assurance="NEOLIANE",(#REF!+M183*12*#REF!)*T183/100,IF(assurance="NEOLIANE Prev",(#REF!+M183*12*#REF!)*T183/100,IF(assurance="SWISSLIFE",M183*12*T183/100*#REF!,IF(assurance="AVIVA",M183*12*T183/100*#REF!,IF(assurance="CIPRES",M183*12*T183/100*#REF!,IF(assurance="CEGEMA",M183*12*T183/100*#REF!,IF(assurance=0,0))))))))))))</f>
        <v>0</v>
      </c>
      <c r="V183" s="91" t="str">
        <f t="shared" si="99"/>
        <v/>
      </c>
      <c r="W183" s="91" t="str">
        <f t="shared" si="100"/>
        <v/>
      </c>
      <c r="X183" s="92">
        <f t="shared" si="101"/>
        <v>0</v>
      </c>
      <c r="Y183" s="108">
        <f t="shared" si="102"/>
        <v>0</v>
      </c>
      <c r="Z183" s="106"/>
      <c r="AA183" s="105" t="str">
        <f t="shared" si="103"/>
        <v/>
      </c>
      <c r="AB183" s="63" t="s">
        <v>12</v>
      </c>
      <c r="AC183" s="72"/>
      <c r="AD183" s="101"/>
      <c r="AE183" s="80" t="str">
        <f t="shared" si="136"/>
        <v/>
      </c>
      <c r="AF183" s="72"/>
      <c r="AG183" s="70" t="str">
        <f t="shared" si="104"/>
        <v/>
      </c>
      <c r="AH183" s="81" t="str">
        <f t="shared" ca="1" si="105"/>
        <v/>
      </c>
      <c r="AI183" s="111" t="str">
        <f t="shared" ca="1" si="106"/>
        <v/>
      </c>
      <c r="AJ183" s="89" t="str">
        <f t="shared" si="107"/>
        <v/>
      </c>
      <c r="AK183" s="89" t="str">
        <f t="shared" si="108"/>
        <v/>
      </c>
      <c r="AL183" s="81" t="str">
        <f t="shared" si="109"/>
        <v/>
      </c>
      <c r="AM183" s="74">
        <f t="shared" si="110"/>
        <v>0</v>
      </c>
      <c r="AN183" s="74">
        <f t="shared" si="111"/>
        <v>0</v>
      </c>
      <c r="AO183" s="82">
        <f t="shared" si="112"/>
        <v>0</v>
      </c>
      <c r="AP183" s="74">
        <f t="shared" si="139"/>
        <v>0</v>
      </c>
      <c r="AQ183" s="82">
        <f t="shared" si="113"/>
        <v>0</v>
      </c>
      <c r="AR183" s="83">
        <f t="shared" si="114"/>
        <v>0</v>
      </c>
      <c r="AS183" s="74">
        <f t="shared" si="140"/>
        <v>0</v>
      </c>
      <c r="AT183" s="82">
        <f t="shared" si="115"/>
        <v>0</v>
      </c>
      <c r="AU183" s="83">
        <f t="shared" si="116"/>
        <v>0</v>
      </c>
      <c r="AV183" s="74">
        <f t="shared" si="117"/>
        <v>0</v>
      </c>
      <c r="AW183" s="82">
        <f t="shared" si="118"/>
        <v>0</v>
      </c>
      <c r="AX183" s="83">
        <f t="shared" si="119"/>
        <v>0</v>
      </c>
      <c r="AY183" s="63"/>
      <c r="AZ183" s="84"/>
      <c r="BA183" s="85"/>
      <c r="BB183" s="95"/>
      <c r="BC183" s="86"/>
      <c r="BD183" s="86"/>
      <c r="BE183" s="96"/>
      <c r="BF183" s="69"/>
      <c r="BG183" s="114"/>
      <c r="BH183" s="63">
        <v>1</v>
      </c>
      <c r="BI183" s="68">
        <v>0</v>
      </c>
      <c r="BJ183" s="71"/>
      <c r="BK183" s="87"/>
      <c r="BL183" s="64" t="str">
        <f t="shared" ca="1" si="120"/>
        <v/>
      </c>
      <c r="BM183" s="65"/>
      <c r="BN183" s="66"/>
      <c r="BO183" s="67" t="str">
        <f t="shared" ca="1" si="121"/>
        <v/>
      </c>
      <c r="BP183" s="65"/>
      <c r="BQ183" s="66"/>
      <c r="BR183" s="67" t="str">
        <f t="shared" ca="1" si="122"/>
        <v/>
      </c>
      <c r="BS183" s="65"/>
      <c r="BT183" s="66"/>
      <c r="BU183" s="67" t="str">
        <f t="shared" ca="1" si="123"/>
        <v/>
      </c>
      <c r="BV183" s="65"/>
      <c r="BW183" s="66"/>
      <c r="BX183" s="67" t="str">
        <f t="shared" ca="1" si="124"/>
        <v/>
      </c>
      <c r="BY183" s="65"/>
      <c r="BZ183" s="66"/>
      <c r="CA183" s="67" t="str">
        <f t="shared" ca="1" si="125"/>
        <v/>
      </c>
      <c r="CB183" s="65"/>
      <c r="CC183" s="66"/>
      <c r="CD183" s="67" t="str">
        <f t="shared" ca="1" si="126"/>
        <v/>
      </c>
      <c r="CE183" s="65"/>
      <c r="CF183" s="66"/>
      <c r="CG183" s="67" t="str">
        <f t="shared" ca="1" si="127"/>
        <v/>
      </c>
      <c r="CH183" s="65"/>
      <c r="CI183" s="66"/>
      <c r="CJ183" s="67" t="str">
        <f t="shared" ca="1" si="128"/>
        <v/>
      </c>
      <c r="CK183" s="57"/>
      <c r="CL183" s="59"/>
      <c r="CM183" s="59"/>
      <c r="CN183" s="59"/>
      <c r="CO183" s="59"/>
      <c r="CP183" s="59"/>
      <c r="CQ183" s="59"/>
      <c r="CR183" s="57"/>
      <c r="CS183" s="58"/>
      <c r="CT183" s="90" t="str">
        <f t="shared" si="129"/>
        <v/>
      </c>
      <c r="CU183" s="59"/>
      <c r="CV183" s="60"/>
      <c r="CW183" s="59"/>
      <c r="CX183" s="59"/>
      <c r="CY183" s="59" t="str">
        <f t="shared" si="130"/>
        <v/>
      </c>
      <c r="CZ183" s="59"/>
      <c r="DA183" s="59"/>
      <c r="DB183" s="61"/>
      <c r="DC183" s="59"/>
      <c r="DD183" s="59"/>
      <c r="DE183" s="61"/>
      <c r="DF183" s="61"/>
      <c r="DG183" s="59"/>
      <c r="DH183" s="61"/>
      <c r="DI183" s="61"/>
      <c r="DJ183" s="59"/>
      <c r="DK183" s="59"/>
      <c r="DL183" s="62"/>
      <c r="DM183" s="56">
        <f t="shared" si="131"/>
        <v>0</v>
      </c>
      <c r="DN183" s="88" t="str">
        <f t="shared" si="132"/>
        <v/>
      </c>
      <c r="DO183" s="119" t="str">
        <f t="shared" si="133"/>
        <v/>
      </c>
      <c r="DP183" s="119" t="str">
        <f t="shared" si="134"/>
        <v/>
      </c>
      <c r="DQ183" s="122" t="str">
        <f t="shared" si="135"/>
        <v/>
      </c>
      <c r="DR183" s="122" t="str">
        <f t="shared" si="141"/>
        <v/>
      </c>
    </row>
    <row r="184" spans="1:122" x14ac:dyDescent="0.25">
      <c r="A184" s="184" t="str">
        <f t="shared" si="137"/>
        <v xml:space="preserve">  -  - </v>
      </c>
      <c r="B184" s="98"/>
      <c r="C184" s="97"/>
      <c r="D184" s="93"/>
      <c r="E184" s="71"/>
      <c r="F184" s="73"/>
      <c r="G184" s="103"/>
      <c r="H184" s="71"/>
      <c r="I184" s="105" t="str">
        <f t="shared" si="96"/>
        <v/>
      </c>
      <c r="J184" s="104"/>
      <c r="K184" s="63"/>
      <c r="L184" s="72"/>
      <c r="M184" s="74"/>
      <c r="N184" s="75"/>
      <c r="O184" s="75"/>
      <c r="P184" s="121"/>
      <c r="Q184" s="76" t="str">
        <f t="shared" si="97"/>
        <v/>
      </c>
      <c r="R184" s="77">
        <f t="shared" si="98"/>
        <v>0</v>
      </c>
      <c r="S184" s="63"/>
      <c r="T184" s="78">
        <f t="shared" si="138"/>
        <v>0</v>
      </c>
      <c r="U184" s="79">
        <f>IF(M184=0,0,IF(G184="Annulation","",IF(assurance="ALPTIS",M184*12*T184/100*#REF!,IF(assurance="APRIL",M184*12*T184/100*#REF!,IF(assurance="ASAF",M184*12*T184/100*#REF!,IF(assurance="NEOLIANE",(#REF!+M184*12*#REF!)*T184/100,IF(assurance="NEOLIANE Prev",(#REF!+M184*12*#REF!)*T184/100,IF(assurance="SWISSLIFE",M184*12*T184/100*#REF!,IF(assurance="AVIVA",M184*12*T184/100*#REF!,IF(assurance="CIPRES",M184*12*T184/100*#REF!,IF(assurance="CEGEMA",M184*12*T184/100*#REF!,IF(assurance=0,0))))))))))))</f>
        <v>0</v>
      </c>
      <c r="V184" s="91" t="str">
        <f t="shared" si="99"/>
        <v/>
      </c>
      <c r="W184" s="91" t="str">
        <f t="shared" si="100"/>
        <v/>
      </c>
      <c r="X184" s="92">
        <f t="shared" si="101"/>
        <v>0</v>
      </c>
      <c r="Y184" s="108">
        <f t="shared" si="102"/>
        <v>0</v>
      </c>
      <c r="Z184" s="106"/>
      <c r="AA184" s="105" t="str">
        <f t="shared" si="103"/>
        <v/>
      </c>
      <c r="AB184" s="63" t="s">
        <v>12</v>
      </c>
      <c r="AC184" s="72"/>
      <c r="AD184" s="101"/>
      <c r="AE184" s="80" t="str">
        <f t="shared" si="136"/>
        <v/>
      </c>
      <c r="AF184" s="72"/>
      <c r="AG184" s="70" t="str">
        <f t="shared" si="104"/>
        <v/>
      </c>
      <c r="AH184" s="81" t="str">
        <f t="shared" ca="1" si="105"/>
        <v/>
      </c>
      <c r="AI184" s="111" t="str">
        <f t="shared" ca="1" si="106"/>
        <v/>
      </c>
      <c r="AJ184" s="89" t="str">
        <f t="shared" si="107"/>
        <v/>
      </c>
      <c r="AK184" s="89" t="str">
        <f t="shared" si="108"/>
        <v/>
      </c>
      <c r="AL184" s="81" t="str">
        <f t="shared" si="109"/>
        <v/>
      </c>
      <c r="AM184" s="74">
        <f t="shared" si="110"/>
        <v>0</v>
      </c>
      <c r="AN184" s="74">
        <f t="shared" si="111"/>
        <v>0</v>
      </c>
      <c r="AO184" s="82">
        <f t="shared" si="112"/>
        <v>0</v>
      </c>
      <c r="AP184" s="74">
        <f t="shared" si="139"/>
        <v>0</v>
      </c>
      <c r="AQ184" s="82">
        <f t="shared" si="113"/>
        <v>0</v>
      </c>
      <c r="AR184" s="83">
        <f t="shared" si="114"/>
        <v>0</v>
      </c>
      <c r="AS184" s="74">
        <f t="shared" si="140"/>
        <v>0</v>
      </c>
      <c r="AT184" s="82">
        <f t="shared" si="115"/>
        <v>0</v>
      </c>
      <c r="AU184" s="83">
        <f t="shared" si="116"/>
        <v>0</v>
      </c>
      <c r="AV184" s="74">
        <f t="shared" si="117"/>
        <v>0</v>
      </c>
      <c r="AW184" s="82">
        <f t="shared" si="118"/>
        <v>0</v>
      </c>
      <c r="AX184" s="83">
        <f t="shared" si="119"/>
        <v>0</v>
      </c>
      <c r="AY184" s="63"/>
      <c r="AZ184" s="84"/>
      <c r="BA184" s="85"/>
      <c r="BB184" s="95"/>
      <c r="BC184" s="86"/>
      <c r="BD184" s="86"/>
      <c r="BE184" s="96"/>
      <c r="BF184" s="69"/>
      <c r="BG184" s="114"/>
      <c r="BH184" s="63">
        <v>1</v>
      </c>
      <c r="BI184" s="68">
        <v>0</v>
      </c>
      <c r="BJ184" s="71"/>
      <c r="BK184" s="87"/>
      <c r="BL184" s="64" t="str">
        <f t="shared" ca="1" si="120"/>
        <v/>
      </c>
      <c r="BM184" s="65"/>
      <c r="BN184" s="66"/>
      <c r="BO184" s="67" t="str">
        <f t="shared" ca="1" si="121"/>
        <v/>
      </c>
      <c r="BP184" s="65"/>
      <c r="BQ184" s="66"/>
      <c r="BR184" s="67" t="str">
        <f t="shared" ca="1" si="122"/>
        <v/>
      </c>
      <c r="BS184" s="65"/>
      <c r="BT184" s="66"/>
      <c r="BU184" s="67" t="str">
        <f t="shared" ca="1" si="123"/>
        <v/>
      </c>
      <c r="BV184" s="65"/>
      <c r="BW184" s="66"/>
      <c r="BX184" s="67" t="str">
        <f t="shared" ca="1" si="124"/>
        <v/>
      </c>
      <c r="BY184" s="65"/>
      <c r="BZ184" s="66"/>
      <c r="CA184" s="67" t="str">
        <f t="shared" ca="1" si="125"/>
        <v/>
      </c>
      <c r="CB184" s="65"/>
      <c r="CC184" s="66"/>
      <c r="CD184" s="67" t="str">
        <f t="shared" ca="1" si="126"/>
        <v/>
      </c>
      <c r="CE184" s="65"/>
      <c r="CF184" s="66"/>
      <c r="CG184" s="67" t="str">
        <f t="shared" ca="1" si="127"/>
        <v/>
      </c>
      <c r="CH184" s="65"/>
      <c r="CI184" s="66"/>
      <c r="CJ184" s="67" t="str">
        <f t="shared" ca="1" si="128"/>
        <v/>
      </c>
      <c r="CK184" s="57"/>
      <c r="CL184" s="59"/>
      <c r="CM184" s="59"/>
      <c r="CN184" s="59"/>
      <c r="CO184" s="59"/>
      <c r="CP184" s="59"/>
      <c r="CQ184" s="59"/>
      <c r="CR184" s="57"/>
      <c r="CS184" s="58"/>
      <c r="CT184" s="90" t="str">
        <f t="shared" si="129"/>
        <v/>
      </c>
      <c r="CU184" s="59"/>
      <c r="CV184" s="60"/>
      <c r="CW184" s="59"/>
      <c r="CX184" s="59"/>
      <c r="CY184" s="59" t="str">
        <f t="shared" si="130"/>
        <v/>
      </c>
      <c r="CZ184" s="59"/>
      <c r="DA184" s="59"/>
      <c r="DB184" s="61"/>
      <c r="DC184" s="59"/>
      <c r="DD184" s="59"/>
      <c r="DE184" s="61"/>
      <c r="DF184" s="61"/>
      <c r="DG184" s="59"/>
      <c r="DH184" s="61"/>
      <c r="DI184" s="61"/>
      <c r="DJ184" s="59"/>
      <c r="DK184" s="59"/>
      <c r="DL184" s="62"/>
      <c r="DM184" s="56">
        <f t="shared" si="131"/>
        <v>0</v>
      </c>
      <c r="DN184" s="88" t="str">
        <f t="shared" si="132"/>
        <v/>
      </c>
      <c r="DO184" s="119" t="str">
        <f t="shared" si="133"/>
        <v/>
      </c>
      <c r="DP184" s="119" t="str">
        <f t="shared" si="134"/>
        <v/>
      </c>
      <c r="DQ184" s="122" t="str">
        <f t="shared" si="135"/>
        <v/>
      </c>
      <c r="DR184" s="122" t="str">
        <f t="shared" si="141"/>
        <v/>
      </c>
    </row>
    <row r="185" spans="1:122" x14ac:dyDescent="0.25">
      <c r="A185" s="184" t="str">
        <f t="shared" si="137"/>
        <v xml:space="preserve">  -  - </v>
      </c>
      <c r="B185" s="98"/>
      <c r="C185" s="97"/>
      <c r="D185" s="93"/>
      <c r="E185" s="71"/>
      <c r="F185" s="73"/>
      <c r="G185" s="103"/>
      <c r="H185" s="71"/>
      <c r="I185" s="105" t="str">
        <f t="shared" si="96"/>
        <v/>
      </c>
      <c r="J185" s="104"/>
      <c r="K185" s="63"/>
      <c r="L185" s="72"/>
      <c r="M185" s="74"/>
      <c r="N185" s="75"/>
      <c r="O185" s="75"/>
      <c r="P185" s="121"/>
      <c r="Q185" s="76" t="str">
        <f t="shared" si="97"/>
        <v/>
      </c>
      <c r="R185" s="77">
        <f t="shared" si="98"/>
        <v>0</v>
      </c>
      <c r="S185" s="63"/>
      <c r="T185" s="78">
        <f t="shared" si="138"/>
        <v>0</v>
      </c>
      <c r="U185" s="79">
        <f>IF(M185=0,0,IF(G185="Annulation","",IF(assurance="ALPTIS",M185*12*T185/100*#REF!,IF(assurance="APRIL",M185*12*T185/100*#REF!,IF(assurance="ASAF",M185*12*T185/100*#REF!,IF(assurance="NEOLIANE",(#REF!+M185*12*#REF!)*T185/100,IF(assurance="NEOLIANE Prev",(#REF!+M185*12*#REF!)*T185/100,IF(assurance="SWISSLIFE",M185*12*T185/100*#REF!,IF(assurance="AVIVA",M185*12*T185/100*#REF!,IF(assurance="CIPRES",M185*12*T185/100*#REF!,IF(assurance="CEGEMA",M185*12*T185/100*#REF!,IF(assurance=0,0))))))))))))</f>
        <v>0</v>
      </c>
      <c r="V185" s="91" t="str">
        <f t="shared" si="99"/>
        <v/>
      </c>
      <c r="W185" s="91" t="str">
        <f t="shared" si="100"/>
        <v/>
      </c>
      <c r="X185" s="92">
        <f t="shared" si="101"/>
        <v>0</v>
      </c>
      <c r="Y185" s="108">
        <f t="shared" si="102"/>
        <v>0</v>
      </c>
      <c r="Z185" s="106"/>
      <c r="AA185" s="105" t="str">
        <f t="shared" si="103"/>
        <v/>
      </c>
      <c r="AB185" s="63" t="s">
        <v>12</v>
      </c>
      <c r="AC185" s="72"/>
      <c r="AD185" s="101"/>
      <c r="AE185" s="80" t="str">
        <f t="shared" si="136"/>
        <v/>
      </c>
      <c r="AF185" s="72"/>
      <c r="AG185" s="70" t="str">
        <f t="shared" si="104"/>
        <v/>
      </c>
      <c r="AH185" s="81" t="str">
        <f t="shared" ca="1" si="105"/>
        <v/>
      </c>
      <c r="AI185" s="111" t="str">
        <f t="shared" ca="1" si="106"/>
        <v/>
      </c>
      <c r="AJ185" s="89" t="str">
        <f t="shared" si="107"/>
        <v/>
      </c>
      <c r="AK185" s="89" t="str">
        <f t="shared" si="108"/>
        <v/>
      </c>
      <c r="AL185" s="81" t="str">
        <f t="shared" si="109"/>
        <v/>
      </c>
      <c r="AM185" s="74">
        <f t="shared" si="110"/>
        <v>0</v>
      </c>
      <c r="AN185" s="74">
        <f t="shared" si="111"/>
        <v>0</v>
      </c>
      <c r="AO185" s="82">
        <f t="shared" si="112"/>
        <v>0</v>
      </c>
      <c r="AP185" s="74">
        <f t="shared" si="139"/>
        <v>0</v>
      </c>
      <c r="AQ185" s="82">
        <f t="shared" si="113"/>
        <v>0</v>
      </c>
      <c r="AR185" s="83">
        <f t="shared" si="114"/>
        <v>0</v>
      </c>
      <c r="AS185" s="74">
        <f t="shared" si="140"/>
        <v>0</v>
      </c>
      <c r="AT185" s="82">
        <f t="shared" si="115"/>
        <v>0</v>
      </c>
      <c r="AU185" s="83">
        <f t="shared" si="116"/>
        <v>0</v>
      </c>
      <c r="AV185" s="74">
        <f t="shared" si="117"/>
        <v>0</v>
      </c>
      <c r="AW185" s="82">
        <f t="shared" si="118"/>
        <v>0</v>
      </c>
      <c r="AX185" s="83">
        <f t="shared" si="119"/>
        <v>0</v>
      </c>
      <c r="AY185" s="63"/>
      <c r="AZ185" s="84"/>
      <c r="BA185" s="85"/>
      <c r="BB185" s="95"/>
      <c r="BC185" s="86"/>
      <c r="BD185" s="86"/>
      <c r="BE185" s="96"/>
      <c r="BF185" s="69"/>
      <c r="BG185" s="114"/>
      <c r="BH185" s="63">
        <v>1</v>
      </c>
      <c r="BI185" s="68">
        <v>0</v>
      </c>
      <c r="BJ185" s="71"/>
      <c r="BK185" s="87"/>
      <c r="BL185" s="64" t="str">
        <f t="shared" ca="1" si="120"/>
        <v/>
      </c>
      <c r="BM185" s="65"/>
      <c r="BN185" s="66"/>
      <c r="BO185" s="67" t="str">
        <f t="shared" ca="1" si="121"/>
        <v/>
      </c>
      <c r="BP185" s="65"/>
      <c r="BQ185" s="66"/>
      <c r="BR185" s="67" t="str">
        <f t="shared" ca="1" si="122"/>
        <v/>
      </c>
      <c r="BS185" s="65"/>
      <c r="BT185" s="66"/>
      <c r="BU185" s="67" t="str">
        <f t="shared" ca="1" si="123"/>
        <v/>
      </c>
      <c r="BV185" s="65"/>
      <c r="BW185" s="66"/>
      <c r="BX185" s="67" t="str">
        <f t="shared" ca="1" si="124"/>
        <v/>
      </c>
      <c r="BY185" s="65"/>
      <c r="BZ185" s="66"/>
      <c r="CA185" s="67" t="str">
        <f t="shared" ca="1" si="125"/>
        <v/>
      </c>
      <c r="CB185" s="65"/>
      <c r="CC185" s="66"/>
      <c r="CD185" s="67" t="str">
        <f t="shared" ca="1" si="126"/>
        <v/>
      </c>
      <c r="CE185" s="65"/>
      <c r="CF185" s="66"/>
      <c r="CG185" s="67" t="str">
        <f t="shared" ca="1" si="127"/>
        <v/>
      </c>
      <c r="CH185" s="65"/>
      <c r="CI185" s="66"/>
      <c r="CJ185" s="67" t="str">
        <f t="shared" ca="1" si="128"/>
        <v/>
      </c>
      <c r="CK185" s="57"/>
      <c r="CL185" s="59"/>
      <c r="CM185" s="59"/>
      <c r="CN185" s="59"/>
      <c r="CO185" s="59"/>
      <c r="CP185" s="59"/>
      <c r="CQ185" s="59"/>
      <c r="CR185" s="57"/>
      <c r="CS185" s="58"/>
      <c r="CT185" s="90" t="str">
        <f t="shared" si="129"/>
        <v/>
      </c>
      <c r="CU185" s="59"/>
      <c r="CV185" s="60"/>
      <c r="CW185" s="59"/>
      <c r="CX185" s="59"/>
      <c r="CY185" s="59" t="str">
        <f t="shared" si="130"/>
        <v/>
      </c>
      <c r="CZ185" s="59"/>
      <c r="DA185" s="59"/>
      <c r="DB185" s="61"/>
      <c r="DC185" s="59"/>
      <c r="DD185" s="59"/>
      <c r="DE185" s="61"/>
      <c r="DF185" s="61"/>
      <c r="DG185" s="59"/>
      <c r="DH185" s="61"/>
      <c r="DI185" s="61"/>
      <c r="DJ185" s="59"/>
      <c r="DK185" s="59"/>
      <c r="DL185" s="62"/>
      <c r="DM185" s="56">
        <f t="shared" si="131"/>
        <v>0</v>
      </c>
      <c r="DN185" s="88" t="str">
        <f t="shared" si="132"/>
        <v/>
      </c>
      <c r="DO185" s="119" t="str">
        <f t="shared" si="133"/>
        <v/>
      </c>
      <c r="DP185" s="119" t="str">
        <f t="shared" si="134"/>
        <v/>
      </c>
      <c r="DQ185" s="122" t="str">
        <f t="shared" si="135"/>
        <v/>
      </c>
      <c r="DR185" s="122" t="str">
        <f t="shared" si="141"/>
        <v/>
      </c>
    </row>
    <row r="186" spans="1:122" x14ac:dyDescent="0.25">
      <c r="A186" s="184" t="str">
        <f t="shared" si="137"/>
        <v xml:space="preserve">  -  - </v>
      </c>
      <c r="B186" s="98"/>
      <c r="C186" s="97"/>
      <c r="D186" s="93"/>
      <c r="E186" s="71"/>
      <c r="F186" s="73"/>
      <c r="G186" s="103"/>
      <c r="H186" s="71"/>
      <c r="I186" s="105" t="str">
        <f t="shared" si="96"/>
        <v/>
      </c>
      <c r="J186" s="104"/>
      <c r="K186" s="63"/>
      <c r="L186" s="72"/>
      <c r="M186" s="74"/>
      <c r="N186" s="75"/>
      <c r="O186" s="75"/>
      <c r="P186" s="121"/>
      <c r="Q186" s="76" t="str">
        <f t="shared" si="97"/>
        <v/>
      </c>
      <c r="R186" s="77">
        <f t="shared" si="98"/>
        <v>0</v>
      </c>
      <c r="S186" s="63"/>
      <c r="T186" s="78">
        <f t="shared" si="138"/>
        <v>0</v>
      </c>
      <c r="U186" s="79">
        <f>IF(M186=0,0,IF(G186="Annulation","",IF(assurance="ALPTIS",M186*12*T186/100*#REF!,IF(assurance="APRIL",M186*12*T186/100*#REF!,IF(assurance="ASAF",M186*12*T186/100*#REF!,IF(assurance="NEOLIANE",(#REF!+M186*12*#REF!)*T186/100,IF(assurance="NEOLIANE Prev",(#REF!+M186*12*#REF!)*T186/100,IF(assurance="SWISSLIFE",M186*12*T186/100*#REF!,IF(assurance="AVIVA",M186*12*T186/100*#REF!,IF(assurance="CIPRES",M186*12*T186/100*#REF!,IF(assurance="CEGEMA",M186*12*T186/100*#REF!,IF(assurance=0,0))))))))))))</f>
        <v>0</v>
      </c>
      <c r="V186" s="91" t="str">
        <f t="shared" si="99"/>
        <v/>
      </c>
      <c r="W186" s="91" t="str">
        <f t="shared" si="100"/>
        <v/>
      </c>
      <c r="X186" s="92">
        <f t="shared" si="101"/>
        <v>0</v>
      </c>
      <c r="Y186" s="108">
        <f t="shared" si="102"/>
        <v>0</v>
      </c>
      <c r="Z186" s="106"/>
      <c r="AA186" s="105" t="str">
        <f t="shared" si="103"/>
        <v/>
      </c>
      <c r="AB186" s="63" t="s">
        <v>12</v>
      </c>
      <c r="AC186" s="72"/>
      <c r="AD186" s="101"/>
      <c r="AE186" s="80" t="str">
        <f t="shared" si="136"/>
        <v/>
      </c>
      <c r="AF186" s="72"/>
      <c r="AG186" s="70" t="str">
        <f t="shared" si="104"/>
        <v/>
      </c>
      <c r="AH186" s="81" t="str">
        <f t="shared" ca="1" si="105"/>
        <v/>
      </c>
      <c r="AI186" s="111" t="str">
        <f t="shared" ca="1" si="106"/>
        <v/>
      </c>
      <c r="AJ186" s="89" t="str">
        <f t="shared" si="107"/>
        <v/>
      </c>
      <c r="AK186" s="89" t="str">
        <f t="shared" si="108"/>
        <v/>
      </c>
      <c r="AL186" s="81" t="str">
        <f t="shared" si="109"/>
        <v/>
      </c>
      <c r="AM186" s="74">
        <f t="shared" si="110"/>
        <v>0</v>
      </c>
      <c r="AN186" s="74">
        <f t="shared" si="111"/>
        <v>0</v>
      </c>
      <c r="AO186" s="82">
        <f t="shared" si="112"/>
        <v>0</v>
      </c>
      <c r="AP186" s="74">
        <f t="shared" si="139"/>
        <v>0</v>
      </c>
      <c r="AQ186" s="82">
        <f t="shared" si="113"/>
        <v>0</v>
      </c>
      <c r="AR186" s="83">
        <f t="shared" si="114"/>
        <v>0</v>
      </c>
      <c r="AS186" s="74">
        <f t="shared" si="140"/>
        <v>0</v>
      </c>
      <c r="AT186" s="82">
        <f t="shared" si="115"/>
        <v>0</v>
      </c>
      <c r="AU186" s="83">
        <f t="shared" si="116"/>
        <v>0</v>
      </c>
      <c r="AV186" s="74">
        <f t="shared" si="117"/>
        <v>0</v>
      </c>
      <c r="AW186" s="82">
        <f t="shared" si="118"/>
        <v>0</v>
      </c>
      <c r="AX186" s="83">
        <f t="shared" si="119"/>
        <v>0</v>
      </c>
      <c r="AY186" s="63"/>
      <c r="AZ186" s="84"/>
      <c r="BA186" s="85"/>
      <c r="BB186" s="95"/>
      <c r="BC186" s="86"/>
      <c r="BD186" s="86"/>
      <c r="BE186" s="96"/>
      <c r="BF186" s="69"/>
      <c r="BG186" s="114"/>
      <c r="BH186" s="63">
        <v>1</v>
      </c>
      <c r="BI186" s="68">
        <v>0</v>
      </c>
      <c r="BJ186" s="71"/>
      <c r="BK186" s="87"/>
      <c r="BL186" s="64" t="str">
        <f t="shared" ca="1" si="120"/>
        <v/>
      </c>
      <c r="BM186" s="65"/>
      <c r="BN186" s="66"/>
      <c r="BO186" s="67" t="str">
        <f t="shared" ca="1" si="121"/>
        <v/>
      </c>
      <c r="BP186" s="65"/>
      <c r="BQ186" s="66"/>
      <c r="BR186" s="67" t="str">
        <f t="shared" ca="1" si="122"/>
        <v/>
      </c>
      <c r="BS186" s="65"/>
      <c r="BT186" s="66"/>
      <c r="BU186" s="67" t="str">
        <f t="shared" ca="1" si="123"/>
        <v/>
      </c>
      <c r="BV186" s="65"/>
      <c r="BW186" s="66"/>
      <c r="BX186" s="67" t="str">
        <f t="shared" ca="1" si="124"/>
        <v/>
      </c>
      <c r="BY186" s="65"/>
      <c r="BZ186" s="66"/>
      <c r="CA186" s="67" t="str">
        <f t="shared" ca="1" si="125"/>
        <v/>
      </c>
      <c r="CB186" s="65"/>
      <c r="CC186" s="66"/>
      <c r="CD186" s="67" t="str">
        <f t="shared" ca="1" si="126"/>
        <v/>
      </c>
      <c r="CE186" s="65"/>
      <c r="CF186" s="66"/>
      <c r="CG186" s="67" t="str">
        <f t="shared" ca="1" si="127"/>
        <v/>
      </c>
      <c r="CH186" s="65"/>
      <c r="CI186" s="66"/>
      <c r="CJ186" s="67" t="str">
        <f t="shared" ca="1" si="128"/>
        <v/>
      </c>
      <c r="CK186" s="57"/>
      <c r="CL186" s="59"/>
      <c r="CM186" s="59"/>
      <c r="CN186" s="59"/>
      <c r="CO186" s="59"/>
      <c r="CP186" s="59"/>
      <c r="CQ186" s="59"/>
      <c r="CR186" s="57"/>
      <c r="CS186" s="58"/>
      <c r="CT186" s="90" t="str">
        <f t="shared" si="129"/>
        <v/>
      </c>
      <c r="CU186" s="59"/>
      <c r="CV186" s="60"/>
      <c r="CW186" s="59"/>
      <c r="CX186" s="59"/>
      <c r="CY186" s="59" t="str">
        <f t="shared" si="130"/>
        <v/>
      </c>
      <c r="CZ186" s="59"/>
      <c r="DA186" s="59"/>
      <c r="DB186" s="61"/>
      <c r="DC186" s="59"/>
      <c r="DD186" s="59"/>
      <c r="DE186" s="61"/>
      <c r="DF186" s="61"/>
      <c r="DG186" s="59"/>
      <c r="DH186" s="61"/>
      <c r="DI186" s="61"/>
      <c r="DJ186" s="59"/>
      <c r="DK186" s="59"/>
      <c r="DL186" s="62"/>
      <c r="DM186" s="56">
        <f t="shared" si="131"/>
        <v>0</v>
      </c>
      <c r="DN186" s="88" t="str">
        <f t="shared" si="132"/>
        <v/>
      </c>
      <c r="DO186" s="119" t="str">
        <f t="shared" si="133"/>
        <v/>
      </c>
      <c r="DP186" s="119" t="str">
        <f t="shared" si="134"/>
        <v/>
      </c>
      <c r="DQ186" s="122" t="str">
        <f t="shared" si="135"/>
        <v/>
      </c>
      <c r="DR186" s="122" t="str">
        <f t="shared" si="141"/>
        <v/>
      </c>
    </row>
    <row r="187" spans="1:122" x14ac:dyDescent="0.25">
      <c r="A187" s="184" t="str">
        <f t="shared" si="137"/>
        <v xml:space="preserve">  -  - </v>
      </c>
      <c r="B187" s="98"/>
      <c r="C187" s="97"/>
      <c r="D187" s="93"/>
      <c r="E187" s="71"/>
      <c r="F187" s="73"/>
      <c r="G187" s="103"/>
      <c r="H187" s="71"/>
      <c r="I187" s="105" t="str">
        <f t="shared" si="96"/>
        <v/>
      </c>
      <c r="J187" s="104"/>
      <c r="K187" s="63"/>
      <c r="L187" s="72"/>
      <c r="M187" s="74"/>
      <c r="N187" s="75"/>
      <c r="O187" s="75"/>
      <c r="P187" s="121"/>
      <c r="Q187" s="76" t="str">
        <f t="shared" si="97"/>
        <v/>
      </c>
      <c r="R187" s="77">
        <f t="shared" si="98"/>
        <v>0</v>
      </c>
      <c r="S187" s="63"/>
      <c r="T187" s="78">
        <f t="shared" si="138"/>
        <v>0</v>
      </c>
      <c r="U187" s="79">
        <f>IF(M187=0,0,IF(G187="Annulation","",IF(assurance="ALPTIS",M187*12*T187/100*#REF!,IF(assurance="APRIL",M187*12*T187/100*#REF!,IF(assurance="ASAF",M187*12*T187/100*#REF!,IF(assurance="NEOLIANE",(#REF!+M187*12*#REF!)*T187/100,IF(assurance="NEOLIANE Prev",(#REF!+M187*12*#REF!)*T187/100,IF(assurance="SWISSLIFE",M187*12*T187/100*#REF!,IF(assurance="AVIVA",M187*12*T187/100*#REF!,IF(assurance="CIPRES",M187*12*T187/100*#REF!,IF(assurance="CEGEMA",M187*12*T187/100*#REF!,IF(assurance=0,0))))))))))))</f>
        <v>0</v>
      </c>
      <c r="V187" s="91" t="str">
        <f t="shared" si="99"/>
        <v/>
      </c>
      <c r="W187" s="91" t="str">
        <f t="shared" si="100"/>
        <v/>
      </c>
      <c r="X187" s="92">
        <f t="shared" si="101"/>
        <v>0</v>
      </c>
      <c r="Y187" s="108">
        <f t="shared" si="102"/>
        <v>0</v>
      </c>
      <c r="Z187" s="106"/>
      <c r="AA187" s="105" t="str">
        <f t="shared" si="103"/>
        <v/>
      </c>
      <c r="AB187" s="63" t="s">
        <v>12</v>
      </c>
      <c r="AC187" s="72"/>
      <c r="AD187" s="101"/>
      <c r="AE187" s="80" t="str">
        <f t="shared" si="136"/>
        <v/>
      </c>
      <c r="AF187" s="72"/>
      <c r="AG187" s="70" t="str">
        <f t="shared" si="104"/>
        <v/>
      </c>
      <c r="AH187" s="81" t="str">
        <f t="shared" ca="1" si="105"/>
        <v/>
      </c>
      <c r="AI187" s="111" t="str">
        <f t="shared" ca="1" si="106"/>
        <v/>
      </c>
      <c r="AJ187" s="89" t="str">
        <f t="shared" si="107"/>
        <v/>
      </c>
      <c r="AK187" s="89" t="str">
        <f t="shared" si="108"/>
        <v/>
      </c>
      <c r="AL187" s="81" t="str">
        <f t="shared" si="109"/>
        <v/>
      </c>
      <c r="AM187" s="74">
        <f t="shared" si="110"/>
        <v>0</v>
      </c>
      <c r="AN187" s="74">
        <f t="shared" si="111"/>
        <v>0</v>
      </c>
      <c r="AO187" s="82">
        <f t="shared" si="112"/>
        <v>0</v>
      </c>
      <c r="AP187" s="74">
        <f t="shared" si="139"/>
        <v>0</v>
      </c>
      <c r="AQ187" s="82">
        <f t="shared" si="113"/>
        <v>0</v>
      </c>
      <c r="AR187" s="83">
        <f t="shared" si="114"/>
        <v>0</v>
      </c>
      <c r="AS187" s="74">
        <f t="shared" si="140"/>
        <v>0</v>
      </c>
      <c r="AT187" s="82">
        <f t="shared" si="115"/>
        <v>0</v>
      </c>
      <c r="AU187" s="83">
        <f t="shared" si="116"/>
        <v>0</v>
      </c>
      <c r="AV187" s="74">
        <f t="shared" si="117"/>
        <v>0</v>
      </c>
      <c r="AW187" s="82">
        <f t="shared" si="118"/>
        <v>0</v>
      </c>
      <c r="AX187" s="83">
        <f t="shared" si="119"/>
        <v>0</v>
      </c>
      <c r="AY187" s="63"/>
      <c r="AZ187" s="84"/>
      <c r="BA187" s="85"/>
      <c r="BB187" s="95"/>
      <c r="BC187" s="86"/>
      <c r="BD187" s="86"/>
      <c r="BE187" s="96"/>
      <c r="BF187" s="69"/>
      <c r="BG187" s="114"/>
      <c r="BH187" s="63">
        <v>1</v>
      </c>
      <c r="BI187" s="68">
        <v>0</v>
      </c>
      <c r="BJ187" s="71"/>
      <c r="BK187" s="87"/>
      <c r="BL187" s="64" t="str">
        <f t="shared" ca="1" si="120"/>
        <v/>
      </c>
      <c r="BM187" s="65"/>
      <c r="BN187" s="66"/>
      <c r="BO187" s="67" t="str">
        <f t="shared" ca="1" si="121"/>
        <v/>
      </c>
      <c r="BP187" s="65"/>
      <c r="BQ187" s="66"/>
      <c r="BR187" s="67" t="str">
        <f t="shared" ca="1" si="122"/>
        <v/>
      </c>
      <c r="BS187" s="65"/>
      <c r="BT187" s="66"/>
      <c r="BU187" s="67" t="str">
        <f t="shared" ca="1" si="123"/>
        <v/>
      </c>
      <c r="BV187" s="65"/>
      <c r="BW187" s="66"/>
      <c r="BX187" s="67" t="str">
        <f t="shared" ca="1" si="124"/>
        <v/>
      </c>
      <c r="BY187" s="65"/>
      <c r="BZ187" s="66"/>
      <c r="CA187" s="67" t="str">
        <f t="shared" ca="1" si="125"/>
        <v/>
      </c>
      <c r="CB187" s="65"/>
      <c r="CC187" s="66"/>
      <c r="CD187" s="67" t="str">
        <f t="shared" ca="1" si="126"/>
        <v/>
      </c>
      <c r="CE187" s="65"/>
      <c r="CF187" s="66"/>
      <c r="CG187" s="67" t="str">
        <f t="shared" ca="1" si="127"/>
        <v/>
      </c>
      <c r="CH187" s="65"/>
      <c r="CI187" s="66"/>
      <c r="CJ187" s="67" t="str">
        <f t="shared" ca="1" si="128"/>
        <v/>
      </c>
      <c r="CK187" s="57"/>
      <c r="CL187" s="59"/>
      <c r="CM187" s="59"/>
      <c r="CN187" s="59"/>
      <c r="CO187" s="59"/>
      <c r="CP187" s="59"/>
      <c r="CQ187" s="59"/>
      <c r="CR187" s="57"/>
      <c r="CS187" s="58"/>
      <c r="CT187" s="90" t="str">
        <f t="shared" si="129"/>
        <v/>
      </c>
      <c r="CU187" s="59"/>
      <c r="CV187" s="60"/>
      <c r="CW187" s="59"/>
      <c r="CX187" s="59"/>
      <c r="CY187" s="59" t="str">
        <f t="shared" si="130"/>
        <v/>
      </c>
      <c r="CZ187" s="59"/>
      <c r="DA187" s="59"/>
      <c r="DB187" s="61"/>
      <c r="DC187" s="59"/>
      <c r="DD187" s="59"/>
      <c r="DE187" s="61"/>
      <c r="DF187" s="61"/>
      <c r="DG187" s="59"/>
      <c r="DH187" s="61"/>
      <c r="DI187" s="61"/>
      <c r="DJ187" s="59"/>
      <c r="DK187" s="59"/>
      <c r="DL187" s="62"/>
      <c r="DM187" s="56">
        <f t="shared" si="131"/>
        <v>0</v>
      </c>
      <c r="DN187" s="88" t="str">
        <f t="shared" si="132"/>
        <v/>
      </c>
      <c r="DO187" s="119" t="str">
        <f t="shared" si="133"/>
        <v/>
      </c>
      <c r="DP187" s="119" t="str">
        <f t="shared" si="134"/>
        <v/>
      </c>
      <c r="DQ187" s="122" t="str">
        <f t="shared" si="135"/>
        <v/>
      </c>
      <c r="DR187" s="122" t="str">
        <f t="shared" si="141"/>
        <v/>
      </c>
    </row>
    <row r="188" spans="1:122" x14ac:dyDescent="0.25">
      <c r="A188" s="184" t="str">
        <f t="shared" si="137"/>
        <v xml:space="preserve">  -  - </v>
      </c>
      <c r="B188" s="98"/>
      <c r="C188" s="97"/>
      <c r="D188" s="93"/>
      <c r="E188" s="71"/>
      <c r="F188" s="73"/>
      <c r="G188" s="103"/>
      <c r="H188" s="71"/>
      <c r="I188" s="105" t="str">
        <f t="shared" si="96"/>
        <v/>
      </c>
      <c r="J188" s="104"/>
      <c r="K188" s="63"/>
      <c r="L188" s="72"/>
      <c r="M188" s="74"/>
      <c r="N188" s="75"/>
      <c r="O188" s="75"/>
      <c r="P188" s="121"/>
      <c r="Q188" s="76" t="str">
        <f t="shared" si="97"/>
        <v/>
      </c>
      <c r="R188" s="77">
        <f t="shared" si="98"/>
        <v>0</v>
      </c>
      <c r="S188" s="63"/>
      <c r="T188" s="78">
        <f t="shared" si="138"/>
        <v>0</v>
      </c>
      <c r="U188" s="79">
        <f>IF(M188=0,0,IF(G188="Annulation","",IF(assurance="ALPTIS",M188*12*T188/100*#REF!,IF(assurance="APRIL",M188*12*T188/100*#REF!,IF(assurance="ASAF",M188*12*T188/100*#REF!,IF(assurance="NEOLIANE",(#REF!+M188*12*#REF!)*T188/100,IF(assurance="NEOLIANE Prev",(#REF!+M188*12*#REF!)*T188/100,IF(assurance="SWISSLIFE",M188*12*T188/100*#REF!,IF(assurance="AVIVA",M188*12*T188/100*#REF!,IF(assurance="CIPRES",M188*12*T188/100*#REF!,IF(assurance="CEGEMA",M188*12*T188/100*#REF!,IF(assurance=0,0))))))))))))</f>
        <v>0</v>
      </c>
      <c r="V188" s="91" t="str">
        <f t="shared" si="99"/>
        <v/>
      </c>
      <c r="W188" s="91" t="str">
        <f t="shared" si="100"/>
        <v/>
      </c>
      <c r="X188" s="92">
        <f t="shared" si="101"/>
        <v>0</v>
      </c>
      <c r="Y188" s="108">
        <f t="shared" si="102"/>
        <v>0</v>
      </c>
      <c r="Z188" s="106"/>
      <c r="AA188" s="105" t="str">
        <f t="shared" si="103"/>
        <v/>
      </c>
      <c r="AB188" s="63" t="s">
        <v>12</v>
      </c>
      <c r="AC188" s="72"/>
      <c r="AD188" s="101"/>
      <c r="AE188" s="80" t="str">
        <f t="shared" si="136"/>
        <v/>
      </c>
      <c r="AF188" s="72"/>
      <c r="AG188" s="70" t="str">
        <f t="shared" si="104"/>
        <v/>
      </c>
      <c r="AH188" s="81" t="str">
        <f t="shared" ca="1" si="105"/>
        <v/>
      </c>
      <c r="AI188" s="111" t="str">
        <f t="shared" ca="1" si="106"/>
        <v/>
      </c>
      <c r="AJ188" s="89" t="str">
        <f t="shared" si="107"/>
        <v/>
      </c>
      <c r="AK188" s="89" t="str">
        <f t="shared" si="108"/>
        <v/>
      </c>
      <c r="AL188" s="81" t="str">
        <f t="shared" si="109"/>
        <v/>
      </c>
      <c r="AM188" s="74">
        <f t="shared" si="110"/>
        <v>0</v>
      </c>
      <c r="AN188" s="74">
        <f t="shared" si="111"/>
        <v>0</v>
      </c>
      <c r="AO188" s="82">
        <f t="shared" si="112"/>
        <v>0</v>
      </c>
      <c r="AP188" s="74">
        <f t="shared" si="139"/>
        <v>0</v>
      </c>
      <c r="AQ188" s="82">
        <f t="shared" si="113"/>
        <v>0</v>
      </c>
      <c r="AR188" s="83">
        <f t="shared" si="114"/>
        <v>0</v>
      </c>
      <c r="AS188" s="74">
        <f t="shared" si="140"/>
        <v>0</v>
      </c>
      <c r="AT188" s="82">
        <f t="shared" si="115"/>
        <v>0</v>
      </c>
      <c r="AU188" s="83">
        <f t="shared" si="116"/>
        <v>0</v>
      </c>
      <c r="AV188" s="74">
        <f t="shared" si="117"/>
        <v>0</v>
      </c>
      <c r="AW188" s="82">
        <f t="shared" si="118"/>
        <v>0</v>
      </c>
      <c r="AX188" s="83">
        <f t="shared" si="119"/>
        <v>0</v>
      </c>
      <c r="AY188" s="63"/>
      <c r="AZ188" s="84"/>
      <c r="BA188" s="85"/>
      <c r="BB188" s="95"/>
      <c r="BC188" s="86"/>
      <c r="BD188" s="86"/>
      <c r="BE188" s="96"/>
      <c r="BF188" s="69"/>
      <c r="BG188" s="114"/>
      <c r="BH188" s="63">
        <v>1</v>
      </c>
      <c r="BI188" s="68">
        <v>0</v>
      </c>
      <c r="BJ188" s="71"/>
      <c r="BK188" s="87"/>
      <c r="BL188" s="64" t="str">
        <f t="shared" ca="1" si="120"/>
        <v/>
      </c>
      <c r="BM188" s="65"/>
      <c r="BN188" s="66"/>
      <c r="BO188" s="67" t="str">
        <f t="shared" ca="1" si="121"/>
        <v/>
      </c>
      <c r="BP188" s="65"/>
      <c r="BQ188" s="66"/>
      <c r="BR188" s="67" t="str">
        <f t="shared" ca="1" si="122"/>
        <v/>
      </c>
      <c r="BS188" s="65"/>
      <c r="BT188" s="66"/>
      <c r="BU188" s="67" t="str">
        <f t="shared" ca="1" si="123"/>
        <v/>
      </c>
      <c r="BV188" s="65"/>
      <c r="BW188" s="66"/>
      <c r="BX188" s="67" t="str">
        <f t="shared" ca="1" si="124"/>
        <v/>
      </c>
      <c r="BY188" s="65"/>
      <c r="BZ188" s="66"/>
      <c r="CA188" s="67" t="str">
        <f t="shared" ca="1" si="125"/>
        <v/>
      </c>
      <c r="CB188" s="65"/>
      <c r="CC188" s="66"/>
      <c r="CD188" s="67" t="str">
        <f t="shared" ca="1" si="126"/>
        <v/>
      </c>
      <c r="CE188" s="65"/>
      <c r="CF188" s="66"/>
      <c r="CG188" s="67" t="str">
        <f t="shared" ca="1" si="127"/>
        <v/>
      </c>
      <c r="CH188" s="65"/>
      <c r="CI188" s="66"/>
      <c r="CJ188" s="67" t="str">
        <f t="shared" ca="1" si="128"/>
        <v/>
      </c>
      <c r="CK188" s="57"/>
      <c r="CL188" s="59"/>
      <c r="CM188" s="59"/>
      <c r="CN188" s="59"/>
      <c r="CO188" s="59"/>
      <c r="CP188" s="59"/>
      <c r="CQ188" s="59"/>
      <c r="CR188" s="57"/>
      <c r="CS188" s="58"/>
      <c r="CT188" s="90" t="str">
        <f t="shared" si="129"/>
        <v/>
      </c>
      <c r="CU188" s="59"/>
      <c r="CV188" s="60"/>
      <c r="CW188" s="59"/>
      <c r="CX188" s="59"/>
      <c r="CY188" s="59" t="str">
        <f t="shared" si="130"/>
        <v/>
      </c>
      <c r="CZ188" s="59"/>
      <c r="DA188" s="59"/>
      <c r="DB188" s="61"/>
      <c r="DC188" s="59"/>
      <c r="DD188" s="59"/>
      <c r="DE188" s="61"/>
      <c r="DF188" s="61"/>
      <c r="DG188" s="59"/>
      <c r="DH188" s="61"/>
      <c r="DI188" s="61"/>
      <c r="DJ188" s="59"/>
      <c r="DK188" s="59"/>
      <c r="DL188" s="62"/>
      <c r="DM188" s="56">
        <f t="shared" si="131"/>
        <v>0</v>
      </c>
      <c r="DN188" s="88" t="str">
        <f t="shared" si="132"/>
        <v/>
      </c>
      <c r="DO188" s="119" t="str">
        <f t="shared" si="133"/>
        <v/>
      </c>
      <c r="DP188" s="119" t="str">
        <f t="shared" si="134"/>
        <v/>
      </c>
      <c r="DQ188" s="122" t="str">
        <f t="shared" si="135"/>
        <v/>
      </c>
      <c r="DR188" s="122" t="str">
        <f t="shared" si="141"/>
        <v/>
      </c>
    </row>
    <row r="189" spans="1:122" x14ac:dyDescent="0.25">
      <c r="A189" s="184" t="str">
        <f t="shared" si="137"/>
        <v xml:space="preserve">  -  - </v>
      </c>
      <c r="B189" s="98"/>
      <c r="C189" s="97"/>
      <c r="D189" s="93"/>
      <c r="E189" s="71"/>
      <c r="F189" s="73"/>
      <c r="G189" s="103"/>
      <c r="H189" s="71"/>
      <c r="I189" s="105" t="str">
        <f t="shared" si="96"/>
        <v/>
      </c>
      <c r="J189" s="104"/>
      <c r="K189" s="63"/>
      <c r="L189" s="72"/>
      <c r="M189" s="74"/>
      <c r="N189" s="75"/>
      <c r="O189" s="75"/>
      <c r="P189" s="121"/>
      <c r="Q189" s="76" t="str">
        <f t="shared" si="97"/>
        <v/>
      </c>
      <c r="R189" s="77">
        <f t="shared" si="98"/>
        <v>0</v>
      </c>
      <c r="S189" s="63"/>
      <c r="T189" s="78">
        <f t="shared" si="138"/>
        <v>0</v>
      </c>
      <c r="U189" s="79">
        <f>IF(M189=0,0,IF(G189="Annulation","",IF(assurance="ALPTIS",M189*12*T189/100*#REF!,IF(assurance="APRIL",M189*12*T189/100*#REF!,IF(assurance="ASAF",M189*12*T189/100*#REF!,IF(assurance="NEOLIANE",(#REF!+M189*12*#REF!)*T189/100,IF(assurance="NEOLIANE Prev",(#REF!+M189*12*#REF!)*T189/100,IF(assurance="SWISSLIFE",M189*12*T189/100*#REF!,IF(assurance="AVIVA",M189*12*T189/100*#REF!,IF(assurance="CIPRES",M189*12*T189/100*#REF!,IF(assurance="CEGEMA",M189*12*T189/100*#REF!,IF(assurance=0,0))))))))))))</f>
        <v>0</v>
      </c>
      <c r="V189" s="91" t="str">
        <f t="shared" si="99"/>
        <v/>
      </c>
      <c r="W189" s="91" t="str">
        <f t="shared" si="100"/>
        <v/>
      </c>
      <c r="X189" s="92">
        <f t="shared" si="101"/>
        <v>0</v>
      </c>
      <c r="Y189" s="108">
        <f t="shared" si="102"/>
        <v>0</v>
      </c>
      <c r="Z189" s="106"/>
      <c r="AA189" s="105" t="str">
        <f t="shared" si="103"/>
        <v/>
      </c>
      <c r="AB189" s="63" t="s">
        <v>12</v>
      </c>
      <c r="AC189" s="72"/>
      <c r="AD189" s="101"/>
      <c r="AE189" s="80" t="str">
        <f t="shared" si="136"/>
        <v/>
      </c>
      <c r="AF189" s="72"/>
      <c r="AG189" s="70" t="str">
        <f t="shared" si="104"/>
        <v/>
      </c>
      <c r="AH189" s="81" t="str">
        <f t="shared" ca="1" si="105"/>
        <v/>
      </c>
      <c r="AI189" s="111" t="str">
        <f t="shared" ca="1" si="106"/>
        <v/>
      </c>
      <c r="AJ189" s="89" t="str">
        <f t="shared" si="107"/>
        <v/>
      </c>
      <c r="AK189" s="89" t="str">
        <f t="shared" si="108"/>
        <v/>
      </c>
      <c r="AL189" s="81" t="str">
        <f t="shared" si="109"/>
        <v/>
      </c>
      <c r="AM189" s="74">
        <f t="shared" si="110"/>
        <v>0</v>
      </c>
      <c r="AN189" s="74">
        <f t="shared" si="111"/>
        <v>0</v>
      </c>
      <c r="AO189" s="82">
        <f t="shared" si="112"/>
        <v>0</v>
      </c>
      <c r="AP189" s="74">
        <f t="shared" si="139"/>
        <v>0</v>
      </c>
      <c r="AQ189" s="82">
        <f t="shared" si="113"/>
        <v>0</v>
      </c>
      <c r="AR189" s="83">
        <f t="shared" si="114"/>
        <v>0</v>
      </c>
      <c r="AS189" s="74">
        <f t="shared" si="140"/>
        <v>0</v>
      </c>
      <c r="AT189" s="82">
        <f t="shared" si="115"/>
        <v>0</v>
      </c>
      <c r="AU189" s="83">
        <f t="shared" si="116"/>
        <v>0</v>
      </c>
      <c r="AV189" s="74">
        <f t="shared" si="117"/>
        <v>0</v>
      </c>
      <c r="AW189" s="82">
        <f t="shared" si="118"/>
        <v>0</v>
      </c>
      <c r="AX189" s="83">
        <f t="shared" si="119"/>
        <v>0</v>
      </c>
      <c r="AY189" s="63"/>
      <c r="AZ189" s="84"/>
      <c r="BA189" s="85"/>
      <c r="BB189" s="95"/>
      <c r="BC189" s="86"/>
      <c r="BD189" s="86"/>
      <c r="BE189" s="96"/>
      <c r="BF189" s="69"/>
      <c r="BG189" s="114"/>
      <c r="BH189" s="63">
        <v>1</v>
      </c>
      <c r="BI189" s="68">
        <v>0</v>
      </c>
      <c r="BJ189" s="71"/>
      <c r="BK189" s="87"/>
      <c r="BL189" s="64" t="str">
        <f t="shared" ca="1" si="120"/>
        <v/>
      </c>
      <c r="BM189" s="65"/>
      <c r="BN189" s="66"/>
      <c r="BO189" s="67" t="str">
        <f t="shared" ca="1" si="121"/>
        <v/>
      </c>
      <c r="BP189" s="65"/>
      <c r="BQ189" s="66"/>
      <c r="BR189" s="67" t="str">
        <f t="shared" ca="1" si="122"/>
        <v/>
      </c>
      <c r="BS189" s="65"/>
      <c r="BT189" s="66"/>
      <c r="BU189" s="67" t="str">
        <f t="shared" ca="1" si="123"/>
        <v/>
      </c>
      <c r="BV189" s="65"/>
      <c r="BW189" s="66"/>
      <c r="BX189" s="67" t="str">
        <f t="shared" ca="1" si="124"/>
        <v/>
      </c>
      <c r="BY189" s="65"/>
      <c r="BZ189" s="66"/>
      <c r="CA189" s="67" t="str">
        <f t="shared" ca="1" si="125"/>
        <v/>
      </c>
      <c r="CB189" s="65"/>
      <c r="CC189" s="66"/>
      <c r="CD189" s="67" t="str">
        <f t="shared" ca="1" si="126"/>
        <v/>
      </c>
      <c r="CE189" s="65"/>
      <c r="CF189" s="66"/>
      <c r="CG189" s="67" t="str">
        <f t="shared" ca="1" si="127"/>
        <v/>
      </c>
      <c r="CH189" s="65"/>
      <c r="CI189" s="66"/>
      <c r="CJ189" s="67" t="str">
        <f t="shared" ca="1" si="128"/>
        <v/>
      </c>
      <c r="CK189" s="57"/>
      <c r="CL189" s="59"/>
      <c r="CM189" s="59"/>
      <c r="CN189" s="59"/>
      <c r="CO189" s="59"/>
      <c r="CP189" s="59"/>
      <c r="CQ189" s="59"/>
      <c r="CR189" s="57"/>
      <c r="CS189" s="58"/>
      <c r="CT189" s="90" t="str">
        <f t="shared" si="129"/>
        <v/>
      </c>
      <c r="CU189" s="59"/>
      <c r="CV189" s="60"/>
      <c r="CW189" s="59"/>
      <c r="CX189" s="59"/>
      <c r="CY189" s="59" t="str">
        <f t="shared" si="130"/>
        <v/>
      </c>
      <c r="CZ189" s="59"/>
      <c r="DA189" s="59"/>
      <c r="DB189" s="61"/>
      <c r="DC189" s="59"/>
      <c r="DD189" s="59"/>
      <c r="DE189" s="61"/>
      <c r="DF189" s="61"/>
      <c r="DG189" s="59"/>
      <c r="DH189" s="61"/>
      <c r="DI189" s="61"/>
      <c r="DJ189" s="59"/>
      <c r="DK189" s="59"/>
      <c r="DL189" s="62"/>
      <c r="DM189" s="56">
        <f t="shared" si="131"/>
        <v>0</v>
      </c>
      <c r="DN189" s="88" t="str">
        <f t="shared" si="132"/>
        <v/>
      </c>
      <c r="DO189" s="119" t="str">
        <f t="shared" si="133"/>
        <v/>
      </c>
      <c r="DP189" s="119" t="str">
        <f t="shared" si="134"/>
        <v/>
      </c>
      <c r="DQ189" s="122" t="str">
        <f t="shared" si="135"/>
        <v/>
      </c>
      <c r="DR189" s="122" t="str">
        <f t="shared" si="141"/>
        <v/>
      </c>
    </row>
    <row r="190" spans="1:122" x14ac:dyDescent="0.25">
      <c r="A190" s="184" t="str">
        <f t="shared" si="137"/>
        <v xml:space="preserve">  -  - </v>
      </c>
      <c r="B190" s="98"/>
      <c r="C190" s="97"/>
      <c r="D190" s="93"/>
      <c r="E190" s="71"/>
      <c r="F190" s="73"/>
      <c r="G190" s="103"/>
      <c r="H190" s="71"/>
      <c r="I190" s="105" t="str">
        <f t="shared" si="96"/>
        <v/>
      </c>
      <c r="J190" s="104"/>
      <c r="K190" s="63"/>
      <c r="L190" s="72"/>
      <c r="M190" s="74"/>
      <c r="N190" s="75"/>
      <c r="O190" s="75"/>
      <c r="P190" s="121"/>
      <c r="Q190" s="76" t="str">
        <f t="shared" si="97"/>
        <v/>
      </c>
      <c r="R190" s="77">
        <f t="shared" si="98"/>
        <v>0</v>
      </c>
      <c r="S190" s="63"/>
      <c r="T190" s="78">
        <f t="shared" si="138"/>
        <v>0</v>
      </c>
      <c r="U190" s="79">
        <f>IF(M190=0,0,IF(G190="Annulation","",IF(assurance="ALPTIS",M190*12*T190/100*#REF!,IF(assurance="APRIL",M190*12*T190/100*#REF!,IF(assurance="ASAF",M190*12*T190/100*#REF!,IF(assurance="NEOLIANE",(#REF!+M190*12*#REF!)*T190/100,IF(assurance="NEOLIANE Prev",(#REF!+M190*12*#REF!)*T190/100,IF(assurance="SWISSLIFE",M190*12*T190/100*#REF!,IF(assurance="AVIVA",M190*12*T190/100*#REF!,IF(assurance="CIPRES",M190*12*T190/100*#REF!,IF(assurance="CEGEMA",M190*12*T190/100*#REF!,IF(assurance=0,0))))))))))))</f>
        <v>0</v>
      </c>
      <c r="V190" s="91" t="str">
        <f t="shared" si="99"/>
        <v/>
      </c>
      <c r="W190" s="91" t="str">
        <f t="shared" si="100"/>
        <v/>
      </c>
      <c r="X190" s="92">
        <f t="shared" si="101"/>
        <v>0</v>
      </c>
      <c r="Y190" s="108">
        <f t="shared" si="102"/>
        <v>0</v>
      </c>
      <c r="Z190" s="106"/>
      <c r="AA190" s="105" t="str">
        <f t="shared" si="103"/>
        <v/>
      </c>
      <c r="AB190" s="63" t="s">
        <v>12</v>
      </c>
      <c r="AC190" s="72"/>
      <c r="AD190" s="101"/>
      <c r="AE190" s="80" t="str">
        <f t="shared" si="136"/>
        <v/>
      </c>
      <c r="AF190" s="72"/>
      <c r="AG190" s="70" t="str">
        <f t="shared" si="104"/>
        <v/>
      </c>
      <c r="AH190" s="81" t="str">
        <f t="shared" ca="1" si="105"/>
        <v/>
      </c>
      <c r="AI190" s="111" t="str">
        <f t="shared" ca="1" si="106"/>
        <v/>
      </c>
      <c r="AJ190" s="89" t="str">
        <f t="shared" si="107"/>
        <v/>
      </c>
      <c r="AK190" s="89" t="str">
        <f t="shared" si="108"/>
        <v/>
      </c>
      <c r="AL190" s="81" t="str">
        <f t="shared" si="109"/>
        <v/>
      </c>
      <c r="AM190" s="74">
        <f t="shared" si="110"/>
        <v>0</v>
      </c>
      <c r="AN190" s="74">
        <f t="shared" si="111"/>
        <v>0</v>
      </c>
      <c r="AO190" s="82">
        <f t="shared" si="112"/>
        <v>0</v>
      </c>
      <c r="AP190" s="74">
        <f t="shared" si="139"/>
        <v>0</v>
      </c>
      <c r="AQ190" s="82">
        <f t="shared" si="113"/>
        <v>0</v>
      </c>
      <c r="AR190" s="83">
        <f t="shared" si="114"/>
        <v>0</v>
      </c>
      <c r="AS190" s="74">
        <f t="shared" si="140"/>
        <v>0</v>
      </c>
      <c r="AT190" s="82">
        <f t="shared" si="115"/>
        <v>0</v>
      </c>
      <c r="AU190" s="83">
        <f t="shared" si="116"/>
        <v>0</v>
      </c>
      <c r="AV190" s="74">
        <f t="shared" si="117"/>
        <v>0</v>
      </c>
      <c r="AW190" s="82">
        <f t="shared" si="118"/>
        <v>0</v>
      </c>
      <c r="AX190" s="83">
        <f t="shared" si="119"/>
        <v>0</v>
      </c>
      <c r="AY190" s="63"/>
      <c r="AZ190" s="84"/>
      <c r="BA190" s="85"/>
      <c r="BB190" s="95"/>
      <c r="BC190" s="86"/>
      <c r="BD190" s="86"/>
      <c r="BE190" s="96"/>
      <c r="BF190" s="69"/>
      <c r="BG190" s="114"/>
      <c r="BH190" s="63">
        <v>1</v>
      </c>
      <c r="BI190" s="68">
        <v>0</v>
      </c>
      <c r="BJ190" s="71"/>
      <c r="BK190" s="87"/>
      <c r="BL190" s="64" t="str">
        <f t="shared" ca="1" si="120"/>
        <v/>
      </c>
      <c r="BM190" s="65"/>
      <c r="BN190" s="66"/>
      <c r="BO190" s="67" t="str">
        <f t="shared" ca="1" si="121"/>
        <v/>
      </c>
      <c r="BP190" s="65"/>
      <c r="BQ190" s="66"/>
      <c r="BR190" s="67" t="str">
        <f t="shared" ca="1" si="122"/>
        <v/>
      </c>
      <c r="BS190" s="65"/>
      <c r="BT190" s="66"/>
      <c r="BU190" s="67" t="str">
        <f t="shared" ca="1" si="123"/>
        <v/>
      </c>
      <c r="BV190" s="65"/>
      <c r="BW190" s="66"/>
      <c r="BX190" s="67" t="str">
        <f t="shared" ca="1" si="124"/>
        <v/>
      </c>
      <c r="BY190" s="65"/>
      <c r="BZ190" s="66"/>
      <c r="CA190" s="67" t="str">
        <f t="shared" ca="1" si="125"/>
        <v/>
      </c>
      <c r="CB190" s="65"/>
      <c r="CC190" s="66"/>
      <c r="CD190" s="67" t="str">
        <f t="shared" ca="1" si="126"/>
        <v/>
      </c>
      <c r="CE190" s="65"/>
      <c r="CF190" s="66"/>
      <c r="CG190" s="67" t="str">
        <f t="shared" ca="1" si="127"/>
        <v/>
      </c>
      <c r="CH190" s="65"/>
      <c r="CI190" s="66"/>
      <c r="CJ190" s="67" t="str">
        <f t="shared" ca="1" si="128"/>
        <v/>
      </c>
      <c r="CK190" s="57"/>
      <c r="CL190" s="59"/>
      <c r="CM190" s="59"/>
      <c r="CN190" s="59"/>
      <c r="CO190" s="59"/>
      <c r="CP190" s="59"/>
      <c r="CQ190" s="59"/>
      <c r="CR190" s="57"/>
      <c r="CS190" s="58"/>
      <c r="CT190" s="90" t="str">
        <f t="shared" si="129"/>
        <v/>
      </c>
      <c r="CU190" s="59"/>
      <c r="CV190" s="60"/>
      <c r="CW190" s="59"/>
      <c r="CX190" s="59"/>
      <c r="CY190" s="59" t="str">
        <f t="shared" si="130"/>
        <v/>
      </c>
      <c r="CZ190" s="59"/>
      <c r="DA190" s="59"/>
      <c r="DB190" s="61"/>
      <c r="DC190" s="59"/>
      <c r="DD190" s="59"/>
      <c r="DE190" s="61"/>
      <c r="DF190" s="61"/>
      <c r="DG190" s="59"/>
      <c r="DH190" s="61"/>
      <c r="DI190" s="61"/>
      <c r="DJ190" s="59"/>
      <c r="DK190" s="59"/>
      <c r="DL190" s="62"/>
      <c r="DM190" s="56">
        <f t="shared" si="131"/>
        <v>0</v>
      </c>
      <c r="DN190" s="88" t="str">
        <f t="shared" si="132"/>
        <v/>
      </c>
      <c r="DO190" s="119" t="str">
        <f t="shared" si="133"/>
        <v/>
      </c>
      <c r="DP190" s="119" t="str">
        <f t="shared" si="134"/>
        <v/>
      </c>
      <c r="DQ190" s="122" t="str">
        <f t="shared" si="135"/>
        <v/>
      </c>
      <c r="DR190" s="122" t="str">
        <f t="shared" si="141"/>
        <v/>
      </c>
    </row>
    <row r="191" spans="1:122" x14ac:dyDescent="0.25">
      <c r="A191" s="184" t="str">
        <f t="shared" si="137"/>
        <v xml:space="preserve">  -  - </v>
      </c>
      <c r="B191" s="98"/>
      <c r="C191" s="97"/>
      <c r="D191" s="93"/>
      <c r="E191" s="71"/>
      <c r="F191" s="73"/>
      <c r="G191" s="103"/>
      <c r="H191" s="71"/>
      <c r="I191" s="105" t="str">
        <f t="shared" si="96"/>
        <v/>
      </c>
      <c r="J191" s="104"/>
      <c r="K191" s="63"/>
      <c r="L191" s="72"/>
      <c r="M191" s="74"/>
      <c r="N191" s="75"/>
      <c r="O191" s="75"/>
      <c r="P191" s="121"/>
      <c r="Q191" s="76" t="str">
        <f t="shared" si="97"/>
        <v/>
      </c>
      <c r="R191" s="77">
        <f t="shared" si="98"/>
        <v>0</v>
      </c>
      <c r="S191" s="63"/>
      <c r="T191" s="78">
        <f t="shared" si="138"/>
        <v>0</v>
      </c>
      <c r="U191" s="79">
        <f>IF(M191=0,0,IF(G191="Annulation","",IF(assurance="ALPTIS",M191*12*T191/100*#REF!,IF(assurance="APRIL",M191*12*T191/100*#REF!,IF(assurance="ASAF",M191*12*T191/100*#REF!,IF(assurance="NEOLIANE",(#REF!+M191*12*#REF!)*T191/100,IF(assurance="NEOLIANE Prev",(#REF!+M191*12*#REF!)*T191/100,IF(assurance="SWISSLIFE",M191*12*T191/100*#REF!,IF(assurance="AVIVA",M191*12*T191/100*#REF!,IF(assurance="CIPRES",M191*12*T191/100*#REF!,IF(assurance="CEGEMA",M191*12*T191/100*#REF!,IF(assurance=0,0))))))))))))</f>
        <v>0</v>
      </c>
      <c r="V191" s="91" t="str">
        <f t="shared" si="99"/>
        <v/>
      </c>
      <c r="W191" s="91" t="str">
        <f t="shared" si="100"/>
        <v/>
      </c>
      <c r="X191" s="92">
        <f t="shared" si="101"/>
        <v>0</v>
      </c>
      <c r="Y191" s="108">
        <f t="shared" si="102"/>
        <v>0</v>
      </c>
      <c r="Z191" s="106"/>
      <c r="AA191" s="105" t="str">
        <f t="shared" si="103"/>
        <v/>
      </c>
      <c r="AB191" s="63" t="s">
        <v>12</v>
      </c>
      <c r="AC191" s="72"/>
      <c r="AD191" s="101"/>
      <c r="AE191" s="80" t="str">
        <f t="shared" si="136"/>
        <v/>
      </c>
      <c r="AF191" s="72"/>
      <c r="AG191" s="70" t="str">
        <f t="shared" si="104"/>
        <v/>
      </c>
      <c r="AH191" s="81" t="str">
        <f t="shared" ca="1" si="105"/>
        <v/>
      </c>
      <c r="AI191" s="111" t="str">
        <f t="shared" ca="1" si="106"/>
        <v/>
      </c>
      <c r="AJ191" s="89" t="str">
        <f t="shared" si="107"/>
        <v/>
      </c>
      <c r="AK191" s="89" t="str">
        <f t="shared" si="108"/>
        <v/>
      </c>
      <c r="AL191" s="81" t="str">
        <f t="shared" si="109"/>
        <v/>
      </c>
      <c r="AM191" s="74">
        <f t="shared" si="110"/>
        <v>0</v>
      </c>
      <c r="AN191" s="74">
        <f t="shared" si="111"/>
        <v>0</v>
      </c>
      <c r="AO191" s="82">
        <f t="shared" si="112"/>
        <v>0</v>
      </c>
      <c r="AP191" s="74">
        <f t="shared" si="139"/>
        <v>0</v>
      </c>
      <c r="AQ191" s="82">
        <f t="shared" si="113"/>
        <v>0</v>
      </c>
      <c r="AR191" s="83">
        <f t="shared" si="114"/>
        <v>0</v>
      </c>
      <c r="AS191" s="74">
        <f t="shared" si="140"/>
        <v>0</v>
      </c>
      <c r="AT191" s="82">
        <f t="shared" si="115"/>
        <v>0</v>
      </c>
      <c r="AU191" s="83">
        <f t="shared" si="116"/>
        <v>0</v>
      </c>
      <c r="AV191" s="74">
        <f t="shared" si="117"/>
        <v>0</v>
      </c>
      <c r="AW191" s="82">
        <f t="shared" si="118"/>
        <v>0</v>
      </c>
      <c r="AX191" s="83">
        <f t="shared" si="119"/>
        <v>0</v>
      </c>
      <c r="AY191" s="63"/>
      <c r="AZ191" s="84"/>
      <c r="BA191" s="85"/>
      <c r="BB191" s="95"/>
      <c r="BC191" s="86"/>
      <c r="BD191" s="86"/>
      <c r="BE191" s="96"/>
      <c r="BF191" s="69"/>
      <c r="BG191" s="114"/>
      <c r="BH191" s="63">
        <v>1</v>
      </c>
      <c r="BI191" s="68">
        <v>0</v>
      </c>
      <c r="BJ191" s="71"/>
      <c r="BK191" s="87"/>
      <c r="BL191" s="64" t="str">
        <f t="shared" ca="1" si="120"/>
        <v/>
      </c>
      <c r="BM191" s="65"/>
      <c r="BN191" s="66"/>
      <c r="BO191" s="67" t="str">
        <f t="shared" ca="1" si="121"/>
        <v/>
      </c>
      <c r="BP191" s="65"/>
      <c r="BQ191" s="66"/>
      <c r="BR191" s="67" t="str">
        <f t="shared" ca="1" si="122"/>
        <v/>
      </c>
      <c r="BS191" s="65"/>
      <c r="BT191" s="66"/>
      <c r="BU191" s="67" t="str">
        <f t="shared" ca="1" si="123"/>
        <v/>
      </c>
      <c r="BV191" s="65"/>
      <c r="BW191" s="66"/>
      <c r="BX191" s="67" t="str">
        <f t="shared" ca="1" si="124"/>
        <v/>
      </c>
      <c r="BY191" s="65"/>
      <c r="BZ191" s="66"/>
      <c r="CA191" s="67" t="str">
        <f t="shared" ca="1" si="125"/>
        <v/>
      </c>
      <c r="CB191" s="65"/>
      <c r="CC191" s="66"/>
      <c r="CD191" s="67" t="str">
        <f t="shared" ca="1" si="126"/>
        <v/>
      </c>
      <c r="CE191" s="65"/>
      <c r="CF191" s="66"/>
      <c r="CG191" s="67" t="str">
        <f t="shared" ca="1" si="127"/>
        <v/>
      </c>
      <c r="CH191" s="65"/>
      <c r="CI191" s="66"/>
      <c r="CJ191" s="67" t="str">
        <f t="shared" ca="1" si="128"/>
        <v/>
      </c>
      <c r="CK191" s="57"/>
      <c r="CL191" s="59"/>
      <c r="CM191" s="59"/>
      <c r="CN191" s="59"/>
      <c r="CO191" s="59"/>
      <c r="CP191" s="59"/>
      <c r="CQ191" s="59"/>
      <c r="CR191" s="57"/>
      <c r="CS191" s="58"/>
      <c r="CT191" s="90" t="str">
        <f t="shared" si="129"/>
        <v/>
      </c>
      <c r="CU191" s="59"/>
      <c r="CV191" s="60"/>
      <c r="CW191" s="59"/>
      <c r="CX191" s="59"/>
      <c r="CY191" s="59" t="str">
        <f t="shared" si="130"/>
        <v/>
      </c>
      <c r="CZ191" s="59"/>
      <c r="DA191" s="59"/>
      <c r="DB191" s="61"/>
      <c r="DC191" s="59"/>
      <c r="DD191" s="59"/>
      <c r="DE191" s="61"/>
      <c r="DF191" s="61"/>
      <c r="DG191" s="59"/>
      <c r="DH191" s="61"/>
      <c r="DI191" s="61"/>
      <c r="DJ191" s="59"/>
      <c r="DK191" s="59"/>
      <c r="DL191" s="62"/>
      <c r="DM191" s="56">
        <f t="shared" si="131"/>
        <v>0</v>
      </c>
      <c r="DN191" s="88" t="str">
        <f t="shared" si="132"/>
        <v/>
      </c>
      <c r="DO191" s="119" t="str">
        <f t="shared" si="133"/>
        <v/>
      </c>
      <c r="DP191" s="119" t="str">
        <f t="shared" si="134"/>
        <v/>
      </c>
      <c r="DQ191" s="122" t="str">
        <f t="shared" si="135"/>
        <v/>
      </c>
      <c r="DR191" s="122" t="str">
        <f t="shared" si="141"/>
        <v/>
      </c>
    </row>
    <row r="192" spans="1:122" x14ac:dyDescent="0.25">
      <c r="A192" s="184" t="str">
        <f t="shared" si="137"/>
        <v xml:space="preserve">  -  - </v>
      </c>
      <c r="B192" s="98"/>
      <c r="C192" s="97"/>
      <c r="D192" s="93"/>
      <c r="E192" s="71"/>
      <c r="F192" s="73"/>
      <c r="G192" s="103"/>
      <c r="H192" s="71"/>
      <c r="I192" s="105" t="str">
        <f t="shared" si="96"/>
        <v/>
      </c>
      <c r="J192" s="104"/>
      <c r="K192" s="63"/>
      <c r="L192" s="72"/>
      <c r="M192" s="74"/>
      <c r="N192" s="75"/>
      <c r="O192" s="75"/>
      <c r="P192" s="121"/>
      <c r="Q192" s="76" t="str">
        <f t="shared" si="97"/>
        <v/>
      </c>
      <c r="R192" s="77">
        <f t="shared" si="98"/>
        <v>0</v>
      </c>
      <c r="S192" s="63"/>
      <c r="T192" s="78">
        <f t="shared" si="138"/>
        <v>0</v>
      </c>
      <c r="U192" s="79">
        <f>IF(M192=0,0,IF(G192="Annulation","",IF(assurance="ALPTIS",M192*12*T192/100*#REF!,IF(assurance="APRIL",M192*12*T192/100*#REF!,IF(assurance="ASAF",M192*12*T192/100*#REF!,IF(assurance="NEOLIANE",(#REF!+M192*12*#REF!)*T192/100,IF(assurance="NEOLIANE Prev",(#REF!+M192*12*#REF!)*T192/100,IF(assurance="SWISSLIFE",M192*12*T192/100*#REF!,IF(assurance="AVIVA",M192*12*T192/100*#REF!,IF(assurance="CIPRES",M192*12*T192/100*#REF!,IF(assurance="CEGEMA",M192*12*T192/100*#REF!,IF(assurance=0,0))))))))))))</f>
        <v>0</v>
      </c>
      <c r="V192" s="91" t="str">
        <f t="shared" si="99"/>
        <v/>
      </c>
      <c r="W192" s="91" t="str">
        <f t="shared" si="100"/>
        <v/>
      </c>
      <c r="X192" s="92">
        <f t="shared" si="101"/>
        <v>0</v>
      </c>
      <c r="Y192" s="108">
        <f t="shared" si="102"/>
        <v>0</v>
      </c>
      <c r="Z192" s="106"/>
      <c r="AA192" s="105" t="str">
        <f t="shared" si="103"/>
        <v/>
      </c>
      <c r="AB192" s="63" t="s">
        <v>12</v>
      </c>
      <c r="AC192" s="72"/>
      <c r="AD192" s="101"/>
      <c r="AE192" s="80" t="str">
        <f t="shared" si="136"/>
        <v/>
      </c>
      <c r="AF192" s="72"/>
      <c r="AG192" s="70" t="str">
        <f t="shared" si="104"/>
        <v/>
      </c>
      <c r="AH192" s="81" t="str">
        <f t="shared" ca="1" si="105"/>
        <v/>
      </c>
      <c r="AI192" s="111" t="str">
        <f t="shared" ca="1" si="106"/>
        <v/>
      </c>
      <c r="AJ192" s="89" t="str">
        <f t="shared" si="107"/>
        <v/>
      </c>
      <c r="AK192" s="89" t="str">
        <f t="shared" si="108"/>
        <v/>
      </c>
      <c r="AL192" s="81" t="str">
        <f t="shared" si="109"/>
        <v/>
      </c>
      <c r="AM192" s="74">
        <f t="shared" si="110"/>
        <v>0</v>
      </c>
      <c r="AN192" s="74">
        <f t="shared" si="111"/>
        <v>0</v>
      </c>
      <c r="AO192" s="82">
        <f t="shared" si="112"/>
        <v>0</v>
      </c>
      <c r="AP192" s="74">
        <f t="shared" si="139"/>
        <v>0</v>
      </c>
      <c r="AQ192" s="82">
        <f t="shared" si="113"/>
        <v>0</v>
      </c>
      <c r="AR192" s="83">
        <f t="shared" si="114"/>
        <v>0</v>
      </c>
      <c r="AS192" s="74">
        <f t="shared" si="140"/>
        <v>0</v>
      </c>
      <c r="AT192" s="82">
        <f t="shared" si="115"/>
        <v>0</v>
      </c>
      <c r="AU192" s="83">
        <f t="shared" si="116"/>
        <v>0</v>
      </c>
      <c r="AV192" s="74">
        <f t="shared" si="117"/>
        <v>0</v>
      </c>
      <c r="AW192" s="82">
        <f t="shared" si="118"/>
        <v>0</v>
      </c>
      <c r="AX192" s="83">
        <f t="shared" si="119"/>
        <v>0</v>
      </c>
      <c r="AY192" s="63"/>
      <c r="AZ192" s="84"/>
      <c r="BA192" s="85"/>
      <c r="BB192" s="95"/>
      <c r="BC192" s="86"/>
      <c r="BD192" s="86"/>
      <c r="BE192" s="96"/>
      <c r="BF192" s="69"/>
      <c r="BG192" s="114"/>
      <c r="BH192" s="63">
        <v>1</v>
      </c>
      <c r="BI192" s="68">
        <v>0</v>
      </c>
      <c r="BJ192" s="71"/>
      <c r="BK192" s="87"/>
      <c r="BL192" s="64" t="str">
        <f t="shared" ca="1" si="120"/>
        <v/>
      </c>
      <c r="BM192" s="65"/>
      <c r="BN192" s="66"/>
      <c r="BO192" s="67" t="str">
        <f t="shared" ca="1" si="121"/>
        <v/>
      </c>
      <c r="BP192" s="65"/>
      <c r="BQ192" s="66"/>
      <c r="BR192" s="67" t="str">
        <f t="shared" ca="1" si="122"/>
        <v/>
      </c>
      <c r="BS192" s="65"/>
      <c r="BT192" s="66"/>
      <c r="BU192" s="67" t="str">
        <f t="shared" ca="1" si="123"/>
        <v/>
      </c>
      <c r="BV192" s="65"/>
      <c r="BW192" s="66"/>
      <c r="BX192" s="67" t="str">
        <f t="shared" ca="1" si="124"/>
        <v/>
      </c>
      <c r="BY192" s="65"/>
      <c r="BZ192" s="66"/>
      <c r="CA192" s="67" t="str">
        <f t="shared" ca="1" si="125"/>
        <v/>
      </c>
      <c r="CB192" s="65"/>
      <c r="CC192" s="66"/>
      <c r="CD192" s="67" t="str">
        <f t="shared" ca="1" si="126"/>
        <v/>
      </c>
      <c r="CE192" s="65"/>
      <c r="CF192" s="66"/>
      <c r="CG192" s="67" t="str">
        <f t="shared" ca="1" si="127"/>
        <v/>
      </c>
      <c r="CH192" s="65"/>
      <c r="CI192" s="66"/>
      <c r="CJ192" s="67" t="str">
        <f t="shared" ca="1" si="128"/>
        <v/>
      </c>
      <c r="CK192" s="57"/>
      <c r="CL192" s="59"/>
      <c r="CM192" s="59"/>
      <c r="CN192" s="59"/>
      <c r="CO192" s="59"/>
      <c r="CP192" s="59"/>
      <c r="CQ192" s="59"/>
      <c r="CR192" s="57"/>
      <c r="CS192" s="58"/>
      <c r="CT192" s="90" t="str">
        <f t="shared" si="129"/>
        <v/>
      </c>
      <c r="CU192" s="59"/>
      <c r="CV192" s="60"/>
      <c r="CW192" s="59"/>
      <c r="CX192" s="59"/>
      <c r="CY192" s="59" t="str">
        <f t="shared" si="130"/>
        <v/>
      </c>
      <c r="CZ192" s="59"/>
      <c r="DA192" s="59"/>
      <c r="DB192" s="61"/>
      <c r="DC192" s="59"/>
      <c r="DD192" s="59"/>
      <c r="DE192" s="61"/>
      <c r="DF192" s="61"/>
      <c r="DG192" s="59"/>
      <c r="DH192" s="61"/>
      <c r="DI192" s="61"/>
      <c r="DJ192" s="59"/>
      <c r="DK192" s="59"/>
      <c r="DL192" s="62"/>
      <c r="DM192" s="56">
        <f t="shared" si="131"/>
        <v>0</v>
      </c>
      <c r="DN192" s="88" t="str">
        <f t="shared" si="132"/>
        <v/>
      </c>
      <c r="DO192" s="119" t="str">
        <f t="shared" si="133"/>
        <v/>
      </c>
      <c r="DP192" s="119" t="str">
        <f t="shared" si="134"/>
        <v/>
      </c>
      <c r="DQ192" s="122" t="str">
        <f t="shared" si="135"/>
        <v/>
      </c>
      <c r="DR192" s="122" t="str">
        <f t="shared" si="141"/>
        <v/>
      </c>
    </row>
    <row r="193" spans="1:122" x14ac:dyDescent="0.25">
      <c r="A193" s="184" t="str">
        <f t="shared" si="137"/>
        <v xml:space="preserve">  -  - </v>
      </c>
      <c r="B193" s="98"/>
      <c r="C193" s="97"/>
      <c r="D193" s="93"/>
      <c r="E193" s="71"/>
      <c r="F193" s="73"/>
      <c r="G193" s="103"/>
      <c r="H193" s="71"/>
      <c r="I193" s="105" t="str">
        <f t="shared" si="96"/>
        <v/>
      </c>
      <c r="J193" s="104"/>
      <c r="K193" s="63"/>
      <c r="L193" s="72"/>
      <c r="M193" s="74"/>
      <c r="N193" s="75"/>
      <c r="O193" s="75"/>
      <c r="P193" s="121"/>
      <c r="Q193" s="76" t="str">
        <f t="shared" si="97"/>
        <v/>
      </c>
      <c r="R193" s="77">
        <f t="shared" si="98"/>
        <v>0</v>
      </c>
      <c r="S193" s="63"/>
      <c r="T193" s="78">
        <f t="shared" si="138"/>
        <v>0</v>
      </c>
      <c r="U193" s="79">
        <f>IF(M193=0,0,IF(G193="Annulation","",IF(assurance="ALPTIS",M193*12*T193/100*#REF!,IF(assurance="APRIL",M193*12*T193/100*#REF!,IF(assurance="ASAF",M193*12*T193/100*#REF!,IF(assurance="NEOLIANE",(#REF!+M193*12*#REF!)*T193/100,IF(assurance="NEOLIANE Prev",(#REF!+M193*12*#REF!)*T193/100,IF(assurance="SWISSLIFE",M193*12*T193/100*#REF!,IF(assurance="AVIVA",M193*12*T193/100*#REF!,IF(assurance="CIPRES",M193*12*T193/100*#REF!,IF(assurance="CEGEMA",M193*12*T193/100*#REF!,IF(assurance=0,0))))))))))))</f>
        <v>0</v>
      </c>
      <c r="V193" s="91" t="str">
        <f t="shared" si="99"/>
        <v/>
      </c>
      <c r="W193" s="91" t="str">
        <f t="shared" si="100"/>
        <v/>
      </c>
      <c r="X193" s="92">
        <f t="shared" si="101"/>
        <v>0</v>
      </c>
      <c r="Y193" s="108">
        <f t="shared" si="102"/>
        <v>0</v>
      </c>
      <c r="Z193" s="106"/>
      <c r="AA193" s="105" t="str">
        <f t="shared" si="103"/>
        <v/>
      </c>
      <c r="AB193" s="63" t="s">
        <v>12</v>
      </c>
      <c r="AC193" s="72"/>
      <c r="AD193" s="101"/>
      <c r="AE193" s="80" t="str">
        <f t="shared" si="136"/>
        <v/>
      </c>
      <c r="AF193" s="72"/>
      <c r="AG193" s="70" t="str">
        <f t="shared" si="104"/>
        <v/>
      </c>
      <c r="AH193" s="81" t="str">
        <f t="shared" ca="1" si="105"/>
        <v/>
      </c>
      <c r="AI193" s="111" t="str">
        <f t="shared" ca="1" si="106"/>
        <v/>
      </c>
      <c r="AJ193" s="89" t="str">
        <f t="shared" si="107"/>
        <v/>
      </c>
      <c r="AK193" s="89" t="str">
        <f t="shared" si="108"/>
        <v/>
      </c>
      <c r="AL193" s="81" t="str">
        <f t="shared" si="109"/>
        <v/>
      </c>
      <c r="AM193" s="74">
        <f t="shared" si="110"/>
        <v>0</v>
      </c>
      <c r="AN193" s="74">
        <f t="shared" si="111"/>
        <v>0</v>
      </c>
      <c r="AO193" s="82">
        <f t="shared" si="112"/>
        <v>0</v>
      </c>
      <c r="AP193" s="74">
        <f t="shared" si="139"/>
        <v>0</v>
      </c>
      <c r="AQ193" s="82">
        <f t="shared" si="113"/>
        <v>0</v>
      </c>
      <c r="AR193" s="83">
        <f t="shared" si="114"/>
        <v>0</v>
      </c>
      <c r="AS193" s="74">
        <f t="shared" si="140"/>
        <v>0</v>
      </c>
      <c r="AT193" s="82">
        <f t="shared" si="115"/>
        <v>0</v>
      </c>
      <c r="AU193" s="83">
        <f t="shared" si="116"/>
        <v>0</v>
      </c>
      <c r="AV193" s="74">
        <f t="shared" si="117"/>
        <v>0</v>
      </c>
      <c r="AW193" s="82">
        <f t="shared" si="118"/>
        <v>0</v>
      </c>
      <c r="AX193" s="83">
        <f t="shared" si="119"/>
        <v>0</v>
      </c>
      <c r="AY193" s="63"/>
      <c r="AZ193" s="84"/>
      <c r="BA193" s="85"/>
      <c r="BB193" s="95"/>
      <c r="BC193" s="86"/>
      <c r="BD193" s="86"/>
      <c r="BE193" s="96"/>
      <c r="BF193" s="69"/>
      <c r="BG193" s="114"/>
      <c r="BH193" s="63">
        <v>1</v>
      </c>
      <c r="BI193" s="68">
        <v>0</v>
      </c>
      <c r="BJ193" s="71"/>
      <c r="BK193" s="87"/>
      <c r="BL193" s="64" t="str">
        <f t="shared" ca="1" si="120"/>
        <v/>
      </c>
      <c r="BM193" s="65"/>
      <c r="BN193" s="66"/>
      <c r="BO193" s="67" t="str">
        <f t="shared" ca="1" si="121"/>
        <v/>
      </c>
      <c r="BP193" s="65"/>
      <c r="BQ193" s="66"/>
      <c r="BR193" s="67" t="str">
        <f t="shared" ca="1" si="122"/>
        <v/>
      </c>
      <c r="BS193" s="65"/>
      <c r="BT193" s="66"/>
      <c r="BU193" s="67" t="str">
        <f t="shared" ca="1" si="123"/>
        <v/>
      </c>
      <c r="BV193" s="65"/>
      <c r="BW193" s="66"/>
      <c r="BX193" s="67" t="str">
        <f t="shared" ca="1" si="124"/>
        <v/>
      </c>
      <c r="BY193" s="65"/>
      <c r="BZ193" s="66"/>
      <c r="CA193" s="67" t="str">
        <f t="shared" ca="1" si="125"/>
        <v/>
      </c>
      <c r="CB193" s="65"/>
      <c r="CC193" s="66"/>
      <c r="CD193" s="67" t="str">
        <f t="shared" ca="1" si="126"/>
        <v/>
      </c>
      <c r="CE193" s="65"/>
      <c r="CF193" s="66"/>
      <c r="CG193" s="67" t="str">
        <f t="shared" ca="1" si="127"/>
        <v/>
      </c>
      <c r="CH193" s="65"/>
      <c r="CI193" s="66"/>
      <c r="CJ193" s="67" t="str">
        <f t="shared" ca="1" si="128"/>
        <v/>
      </c>
      <c r="CK193" s="57"/>
      <c r="CL193" s="59"/>
      <c r="CM193" s="59"/>
      <c r="CN193" s="59"/>
      <c r="CO193" s="59"/>
      <c r="CP193" s="59"/>
      <c r="CQ193" s="59"/>
      <c r="CR193" s="57"/>
      <c r="CS193" s="58"/>
      <c r="CT193" s="90" t="str">
        <f t="shared" si="129"/>
        <v/>
      </c>
      <c r="CU193" s="59"/>
      <c r="CV193" s="60"/>
      <c r="CW193" s="59"/>
      <c r="CX193" s="59"/>
      <c r="CY193" s="59" t="str">
        <f t="shared" si="130"/>
        <v/>
      </c>
      <c r="CZ193" s="59"/>
      <c r="DA193" s="59"/>
      <c r="DB193" s="61"/>
      <c r="DC193" s="59"/>
      <c r="DD193" s="59"/>
      <c r="DE193" s="61"/>
      <c r="DF193" s="61"/>
      <c r="DG193" s="59"/>
      <c r="DH193" s="61"/>
      <c r="DI193" s="61"/>
      <c r="DJ193" s="59"/>
      <c r="DK193" s="59"/>
      <c r="DL193" s="62"/>
      <c r="DM193" s="56">
        <f t="shared" si="131"/>
        <v>0</v>
      </c>
      <c r="DN193" s="88" t="str">
        <f t="shared" si="132"/>
        <v/>
      </c>
      <c r="DO193" s="119" t="str">
        <f t="shared" si="133"/>
        <v/>
      </c>
      <c r="DP193" s="119" t="str">
        <f t="shared" si="134"/>
        <v/>
      </c>
      <c r="DQ193" s="122" t="str">
        <f t="shared" si="135"/>
        <v/>
      </c>
      <c r="DR193" s="122" t="str">
        <f t="shared" si="141"/>
        <v/>
      </c>
    </row>
    <row r="194" spans="1:122" x14ac:dyDescent="0.25">
      <c r="A194" s="184" t="str">
        <f t="shared" si="137"/>
        <v xml:space="preserve">  -  - </v>
      </c>
      <c r="B194" s="98"/>
      <c r="C194" s="97"/>
      <c r="D194" s="93"/>
      <c r="E194" s="71"/>
      <c r="F194" s="73"/>
      <c r="G194" s="103"/>
      <c r="H194" s="71"/>
      <c r="I194" s="105" t="str">
        <f t="shared" ref="I194:I257" si="142">IF(G194="Annulation","",IF(H194=0,"",E194-H194))</f>
        <v/>
      </c>
      <c r="J194" s="104"/>
      <c r="K194" s="63"/>
      <c r="L194" s="72"/>
      <c r="M194" s="74"/>
      <c r="N194" s="75"/>
      <c r="O194" s="75"/>
      <c r="P194" s="121"/>
      <c r="Q194" s="76" t="str">
        <f t="shared" ref="Q194:Q257" si="143">IF(COUNT(AD194)=0,"",AD194)</f>
        <v/>
      </c>
      <c r="R194" s="77">
        <f t="shared" ref="R194:R257" si="144">SUM(M194*12)</f>
        <v>0</v>
      </c>
      <c r="S194" s="63"/>
      <c r="T194" s="78">
        <f t="shared" si="138"/>
        <v>0</v>
      </c>
      <c r="U194" s="79">
        <f>IF(M194=0,0,IF(G194="Annulation","",IF(assurance="ALPTIS",M194*12*T194/100*#REF!,IF(assurance="APRIL",M194*12*T194/100*#REF!,IF(assurance="ASAF",M194*12*T194/100*#REF!,IF(assurance="NEOLIANE",(#REF!+M194*12*#REF!)*T194/100,IF(assurance="NEOLIANE Prev",(#REF!+M194*12*#REF!)*T194/100,IF(assurance="SWISSLIFE",M194*12*T194/100*#REF!,IF(assurance="AVIVA",M194*12*T194/100*#REF!,IF(assurance="CIPRES",M194*12*T194/100*#REF!,IF(assurance="CEGEMA",M194*12*T194/100*#REF!,IF(assurance=0,0))))))))))))</f>
        <v>0</v>
      </c>
      <c r="V194" s="91" t="str">
        <f t="shared" ref="V194:V257" si="145">IF(M194="","",IF(G194="Annulation","",IF(typecomm="Précompte",SUM((M194-O194)*T194/100*12)+O194*12*0.15,IF(typecomm="Précompte 1",SUM((M194-O194)*T194/100*12)+O194*12*0.15,IF(typecomm="Linéaire",0,IF(typecomm=0,0))))))</f>
        <v/>
      </c>
      <c r="W194" s="91" t="str">
        <f t="shared" ref="W194:W257" si="146">IF(M194="","",IF(G194="Annulation","",IF(typecomm="Linéaire",SUM((M194-O194)*T194/100)+O194*0.15,IF(typecomm="Précompte 1",0,IF(typecomm="Précompte",0,IF(typecomm=0,0))))))</f>
        <v/>
      </c>
      <c r="X194" s="92">
        <f t="shared" ref="X194:X257" si="147">IF(G194="Annulation",0,IF(typecomm="Linéaire",0,IF(typecomm="Précompte 1",V194-U194,IF(mens=0,0,IF(typecomm="Précompte",V194-U194,IF(typecomm=0,0))))))</f>
        <v>0</v>
      </c>
      <c r="Y194" s="108">
        <f t="shared" ref="Y194:Y257" si="148">IF(G194="Annulation",0,IF(M194="",0,IF(typecomm="Linéaire",SUM(W194-U194/12),IF(typecomm="Précompte 1",0,IF(typecomm="Précompte",0,IF(typecomm=0,0))))))</f>
        <v>0</v>
      </c>
      <c r="Z194" s="106"/>
      <c r="AA194" s="105" t="str">
        <f t="shared" ref="AA194:AA257" si="149">IF(Z194="","",IF(G194="Annulation","",IF(E194="",0,Z194-E194)))</f>
        <v/>
      </c>
      <c r="AB194" s="63" t="s">
        <v>12</v>
      </c>
      <c r="AC194" s="72"/>
      <c r="AD194" s="101"/>
      <c r="AE194" s="80" t="str">
        <f t="shared" si="136"/>
        <v/>
      </c>
      <c r="AF194" s="72"/>
      <c r="AG194" s="70" t="str">
        <f t="shared" ref="AG194:AG257" si="150">(IF(COUNT(Z194)=0,"",IF(G194="Annulation","",IF(K194="SWISSLIFE",Z194+365,IF(K194="AVIVA",Z194+365,IF(K194="NEOLIANE Prev",Z194+365,IF(Z194&lt;42370,42370,IF(Z194&lt;42736,42736,IF(Z194&lt;43101,43101,IF(Z194&lt;43466,43466,IF(Z194&lt;43831,43831,IF(Z194&lt;44197,44197,IF(Z194&lt;44562,44562,IF(Z194&lt;44927,44927))))))))))))))</f>
        <v/>
      </c>
      <c r="AH194" s="81" t="str">
        <f t="shared" ref="AH194:AH257" ca="1" si="151">(IF(COUNT(Z194)=0,"",IF(G194="Annulation","",IF(Z194&gt;0,(Z194-TODAY())/(-365),0))))</f>
        <v/>
      </c>
      <c r="AI194" s="111" t="str">
        <f t="shared" ref="AI194:AI257" ca="1" si="152">(IF(COUNT(Z194)=0,"",IF(G194="Annulation","",IF(K194="SWISSLIFE",Z194+365+IF(Z194&gt;TODAY(),0,365*(DATEDIF(Z194,TODAY(),"Y"))),IF(K194="AVIVA",Z194+365+IF(Z194&gt;TODAY(),0,365*(DATEDIF(Z194,TODAY(),"Y"))),IF(K194="NEOLIANE Prev",Z194+365+IF(Z194&gt;TODAY(),0,365*(DATEDIF(Z194,TODAY(),"Y"))),IF(Z194&lt;=43252,43466,43831))))+365*(année-2018)+IF(année&gt;=2020,1)+IF(((IF(K194="SWISSLIFE",Z194+365+IF(Z194&gt;TODAY(),0,365*(DATEDIF(Z194,TODAY(),"Y"))),IF(K194="AVIVA",Z194+365+IF(Z194&gt;TODAY(),0,365*(DATEDIF(Z194,TODAY(),"Y"))),IF(K194="NEOLIANE Prev",Z194+365+IF(Z194&gt;TODAY(),0,365*(DATEDIF(Z194,TODAY(),"Y"))),IF(Z194&lt;=43252,43466,43831))))+365*(année-2018)+IF(année&gt;=2020,1))-62)&lt;TODAY(),365))))</f>
        <v/>
      </c>
      <c r="AJ194" s="89" t="str">
        <f t="shared" ref="AJ194:AJ257" si="153">IF(G194="Annulation","",IF(Z194="","",AI194-62))</f>
        <v/>
      </c>
      <c r="AK194" s="89" t="str">
        <f t="shared" ref="AK194:AK257" si="154">IF(G194="Annulation","",IF(Z194="","",AI194-92))</f>
        <v/>
      </c>
      <c r="AL194" s="81" t="str">
        <f t="shared" ref="AL194:AL257" si="155">(IF(COUNT(Z194)=0,"",IF(G194="Annulation","",IF(Z194&gt;0,(Z194-AI194)/(-365),0))))</f>
        <v/>
      </c>
      <c r="AM194" s="74">
        <f t="shared" ref="AM194:AM257" si="156">IF(G194="Annulation","",IF(Z194&lt;42736,M194,0))</f>
        <v>0</v>
      </c>
      <c r="AN194" s="74">
        <f t="shared" ref="AN194:AN257" si="157">IF(G194="Annulation","",IF(Z194&gt;=42736,IF(Z194&lt;43101,M194,0),0))</f>
        <v>0</v>
      </c>
      <c r="AO194" s="82">
        <f t="shared" ref="AO194:AO257" si="158">IF(G194="Annulation","",IF(AM194&gt;0,IF(AM194&gt;0,(AM194-AN194)/AM194*(-1),),0))</f>
        <v>0</v>
      </c>
      <c r="AP194" s="74">
        <f t="shared" si="139"/>
        <v>0</v>
      </c>
      <c r="AQ194" s="82">
        <f t="shared" ref="AQ194:AQ257" si="159">IF(G194="Annulation","",IF(AN194&gt;0,(AN194-AP194)/AN194*(-1),))</f>
        <v>0</v>
      </c>
      <c r="AR194" s="83">
        <f t="shared" ref="AR194:AR257" si="160">IF(G194="Annulation","",IF(AND(AM194&lt;=0,AN194&lt;=0,AO194&lt;=0),0,IF(AND(AM194&lt;=0,AN194&lt;=0,AO194&gt;0),(AP194-AO194)/AO194,0+IF(AND(AM194&lt;=0,AN194&gt;0,AO194&lt;=0),(AP194-AN194)/AN194,0+IF(AND(AM194&gt;0,AN194&lt;=0,AO194&lt;=0),(AP194-AM194)/AM194,0+IF(AND(AM194&lt;=0,AN194&gt;0,AO194&gt;0),(AP194-AN194)/AN194,0+IF(AND(AM194&gt;0,AN194&lt;=0,AO194&gt;0),(AP194-AM194)/AM194,0+IF(AND(AM194&lt;=0,AN194&gt;0,AO194&gt;0),(AP194-AN194)/AN194,0+IF(AND(AM194&gt;0,AN194&gt;0,AO194&lt;=0),(AP194-AM194)/AM194,0+IF(AND(AM194&gt;0,AN194&gt;0,AO194&gt;0),(AP194-AM194)/AM194,0))))))))))</f>
        <v>0</v>
      </c>
      <c r="AS194" s="74">
        <f t="shared" si="140"/>
        <v>0</v>
      </c>
      <c r="AT194" s="82">
        <f t="shared" ref="AT194:AT257" si="161">IF(G194="Annulation","",IF(AP194&gt;0,(AP194-AS194)/AP194*(-1),0))</f>
        <v>0</v>
      </c>
      <c r="AU194" s="83">
        <f t="shared" ref="AU194:AU257" si="162">IF(G194="Annulation","",IF(AS194&gt;0,IF(AM194&gt;0,(AM194-AS194)/(-AM194),IF(AN194&gt;0,(AN194-AS194)/(-AN194),IF(AP194&gt;0,(AP194-AS194)/(-AP194),0))),0))</f>
        <v>0</v>
      </c>
      <c r="AV194" s="74">
        <f t="shared" ref="AV194:AV257" si="163">IF(G194="Annulation","",IF(Z194&gt;=43831,IF(Z194&lt;44197,M194,0),0))</f>
        <v>0</v>
      </c>
      <c r="AW194" s="82">
        <f t="shared" ref="AW194:AW257" si="164">IF(G194="Annulation","",IF(AS194&gt;0,(AS194-AV194)/AS194*(-1),0))</f>
        <v>0</v>
      </c>
      <c r="AX194" s="83">
        <f t="shared" ref="AX194:AX257" si="165">IF(G194="Annulation","",(IF(AM194&gt;0,(AM194-AV194)/(-AM194),IF(AN194&gt;0,(AN194-AV194)/(-AN194),IF(AP194&gt;0,(AP194-AV194)/(-AP194),IF(AS194&gt;0,(AS194-AV194)/(-AS194),0))))))</f>
        <v>0</v>
      </c>
      <c r="AY194" s="63"/>
      <c r="AZ194" s="84"/>
      <c r="BA194" s="85"/>
      <c r="BB194" s="95"/>
      <c r="BC194" s="86"/>
      <c r="BD194" s="86"/>
      <c r="BE194" s="96"/>
      <c r="BF194" s="69"/>
      <c r="BG194" s="114"/>
      <c r="BH194" s="63">
        <v>1</v>
      </c>
      <c r="BI194" s="68">
        <v>0</v>
      </c>
      <c r="BJ194" s="71"/>
      <c r="BK194" s="87"/>
      <c r="BL194" s="64" t="str">
        <f t="shared" ref="BL194:BL257" ca="1" si="166">IF(DATEDIF(BJ194,TODAY(),"Y")=118,"",DATEDIF(BJ194,TODAY(),"Y"))</f>
        <v/>
      </c>
      <c r="BM194" s="65"/>
      <c r="BN194" s="66"/>
      <c r="BO194" s="67" t="str">
        <f t="shared" ref="BO194:BO257" ca="1" si="167">IF(DATEDIF(BM194,TODAY(),"Y")=118,"",DATEDIF(BM194,TODAY(),"Y"))</f>
        <v/>
      </c>
      <c r="BP194" s="65"/>
      <c r="BQ194" s="66"/>
      <c r="BR194" s="67" t="str">
        <f t="shared" ref="BR194:BR257" ca="1" si="168">IF(DATEDIF(BP194,TODAY(),"Y")=118,"",DATEDIF(BP194,TODAY(),"Y"))</f>
        <v/>
      </c>
      <c r="BS194" s="65"/>
      <c r="BT194" s="66"/>
      <c r="BU194" s="67" t="str">
        <f t="shared" ref="BU194:BU257" ca="1" si="169">IF(DATEDIF(BS194,TODAY(),"Y")=118,"",DATEDIF(BS194,TODAY(),"Y"))</f>
        <v/>
      </c>
      <c r="BV194" s="65"/>
      <c r="BW194" s="66"/>
      <c r="BX194" s="67" t="str">
        <f t="shared" ref="BX194:BX257" ca="1" si="170">IF(DATEDIF(BV194,TODAY(),"Y")=118,"",DATEDIF(BV194,TODAY(),"Y"))</f>
        <v/>
      </c>
      <c r="BY194" s="65"/>
      <c r="BZ194" s="66"/>
      <c r="CA194" s="67" t="str">
        <f t="shared" ref="CA194:CA257" ca="1" si="171">IF(DATEDIF(BY194,TODAY(),"Y")=118,"",DATEDIF(BY194,TODAY(),"Y"))</f>
        <v/>
      </c>
      <c r="CB194" s="65"/>
      <c r="CC194" s="66"/>
      <c r="CD194" s="67" t="str">
        <f t="shared" ref="CD194:CD257" ca="1" si="172">IF(DATEDIF(CB194,TODAY(),"Y")=118,"",DATEDIF(CB194,TODAY(),"Y"))</f>
        <v/>
      </c>
      <c r="CE194" s="65"/>
      <c r="CF194" s="66"/>
      <c r="CG194" s="67" t="str">
        <f t="shared" ref="CG194:CG257" ca="1" si="173">IF(DATEDIF(CE194,TODAY(),"Y")=118,"",DATEDIF(CE194,TODAY(),"Y"))</f>
        <v/>
      </c>
      <c r="CH194" s="65"/>
      <c r="CI194" s="66"/>
      <c r="CJ194" s="67" t="str">
        <f t="shared" ref="CJ194:CJ257" ca="1" si="174">IF(DATEDIF(CH194,TODAY(),"Y")=118,"",DATEDIF(CH194,TODAY(),"Y"))</f>
        <v/>
      </c>
      <c r="CK194" s="57"/>
      <c r="CL194" s="59"/>
      <c r="CM194" s="59"/>
      <c r="CN194" s="59"/>
      <c r="CO194" s="59"/>
      <c r="CP194" s="59"/>
      <c r="CQ194" s="59"/>
      <c r="CR194" s="57"/>
      <c r="CS194" s="58"/>
      <c r="CT194" s="90" t="str">
        <f t="shared" ref="CT194:CT257" si="175">IF(J194="Prev. Pro",IF(BL194=118,"",BL194),"")</f>
        <v/>
      </c>
      <c r="CU194" s="59"/>
      <c r="CV194" s="60"/>
      <c r="CW194" s="59"/>
      <c r="CX194" s="59"/>
      <c r="CY194" s="59" t="str">
        <f t="shared" ref="CY194:CY257" si="176">IF(J194&lt;&gt;"Prev. Pro","",IF(AC194="","Non",IF(J194="Prev. Pro","Oui","Non")))</f>
        <v/>
      </c>
      <c r="CZ194" s="59"/>
      <c r="DA194" s="59"/>
      <c r="DB194" s="61"/>
      <c r="DC194" s="59"/>
      <c r="DD194" s="59"/>
      <c r="DE194" s="61"/>
      <c r="DF194" s="61"/>
      <c r="DG194" s="59"/>
      <c r="DH194" s="61"/>
      <c r="DI194" s="61"/>
      <c r="DJ194" s="59"/>
      <c r="DK194" s="59"/>
      <c r="DL194" s="62"/>
      <c r="DM194" s="56">
        <f t="shared" ref="DM194:DM257" si="177">Infoman</f>
        <v>0</v>
      </c>
      <c r="DN194" s="88" t="str">
        <f t="shared" ref="DN194:DN257" si="178">IF(C194=0,"",IF((IF(C194=0,"",IF(BJ194=0,"KO",IF(J194="Santé Individuelle",IF(COUNTBLANK(C194)+COUNTBLANK(K194)+COUNTBLANK(N194)+COUNTBLANK(L194)+COUNTBLANK(AZ194)+COUNTBLANK(BB194)+COUNTBLANK(BE194)+COUNTBLANK(BF194)+COUNTBLANK(Z194)+COUNTBLANK(BA194)+COUNTBLANK(BC194)+COUNTBLANK(BJ194)+COUNTBLANK(BK194)+COUNTBLANK(BM194)+COUNTBLANK(BN194)+COUNTBLANK(BP194)+COUNTBLANK(BQ194)+COUNTBLANK(BS194)+COUNTBLANK(BT194)+COUNTBLANK(BV194)+COUNTBLANK(BW194)+COUNTBLANK(BY194)+COUNTBLANK(BZ194)+COUNTBLANK(CB194)+COUNTBLANK(CC194)+COUNTBLANK(CE194)+COUNTBLANK(CF194)+COUNTBLANK(CH194)+COUNTBLANK(CI194)=18-2*(BH194+BI194),"OK",IF(COUNTBLANK(L194)+COUNTBLANK(AZ194)+COUNTBLANK(BB194)+COUNTBLANK(BE194)+COUNTBLANK(J194)+COUNTBLANK(C194)+COUNTBLANK(K194)+COUNTBLANK(N194)+COUNTBLANK(Z194)+COUNTBLANK(BC194)+COUNTBLANK(BA194)+COUNTBLANK(BJ194)+COUNTBLANK(BK194)=4,"Mini",IF(COUNTBLANK(C194)+COUNTBLANK(K194)+COUNTBLANK(N194)+COUNTBLANK(Z194)+COUNTBLANK(BA194)+COUNTBLANK(BC194)+COUNTBLANK(BJ194)+COUNTBLANK(BK194)+COUNTBLANK(BM194)+COUNTBLANK(BN194)+COUNTBLANK(BP194)+COUNTBLANK(BQ194)+COUNTBLANK(BS194)+COUNTBLANK(BT194)+COUNTBLANK(BV194)+COUNTBLANK(BW194)+COUNTBLANK(BY194)+COUNTBLANK(BZ194)+COUNTBLANK(CB194)+COUNTBLANK(CC194)+COUNTBLANK(CE194)+COUNTBLANK(CF194)+COUNTBLANK(CH194)+COUNTBLANK(CI194)=18-2*(BH194+BI194),"Mini","KO"))),IF(COUNTBLANK(L194)+COUNTBLANK(AZ194)+COUNTBLANK(BB194)+COUNTBLANK(BE194)+COUNTBLANK(J194)+COUNTBLANK(C194)+COUNTBLANK(K194)+COUNTBLANK(N194)+COUNTBLANK(Z194)+COUNTBLANK(BC194)+COUNTBLANK(BA194)+COUNTBLANK(BJ194)+COUNTBLANK(BK194)=0,"OK",IF(COUNTBLANK(J194)+COUNTBLANK(C194)+COUNTBLANK(K194)+COUNTBLANK(N194)+COUNTBLANK(Z194)+COUNTBLANK(BC194)+COUNTBLANK(BA194)+COUNTBLANK(BJ194)+COUNTBLANK(BK194)=0,"Mini","KO"))))))="OK",IF(G194="Pré 2018 OK","AJ",(IF(C194=0,"",IF(BJ194=0,"KO",IF(J194="Santé Individuelle",IF(COUNTBLANK(C194)+COUNTBLANK(K194)+COUNTBLANK(N194)+COUNTBLANK(L194)+COUNTBLANK(AZ194)+COUNTBLANK(BB194)+COUNTBLANK(BE194)+COUNTBLANK(BF194)+COUNTBLANK(Z194)+COUNTBLANK(BA194)+COUNTBLANK(BC194)+COUNTBLANK(BJ194)+COUNTBLANK(BK194)+COUNTBLANK(BM194)+COUNTBLANK(BN194)+COUNTBLANK(BP194)+COUNTBLANK(BQ194)+COUNTBLANK(BS194)+COUNTBLANK(BT194)+COUNTBLANK(BV194)+COUNTBLANK(BW194)+COUNTBLANK(BY194)+COUNTBLANK(BZ194)+COUNTBLANK(CB194)+COUNTBLANK(CC194)+COUNTBLANK(CE194)+COUNTBLANK(CF194)+COUNTBLANK(CH194)+COUNTBLANK(CI194)=18-2*(BH194+BI194),"OK",IF(COUNTBLANK(L194)+COUNTBLANK(AZ194)+COUNTBLANK(BB194)+COUNTBLANK(BE194)+COUNTBLANK(J194)+COUNTBLANK(C194)+COUNTBLANK(K194)+COUNTBLANK(N194)+COUNTBLANK(Z194)+COUNTBLANK(BC194)+COUNTBLANK(BA194)+COUNTBLANK(BJ194)+COUNTBLANK(BK194)=4,"Mini",IF(COUNTBLANK(C194)+COUNTBLANK(K194)+COUNTBLANK(N194)+COUNTBLANK(Z194)+COUNTBLANK(BA194)+COUNTBLANK(BC194)+COUNTBLANK(BJ194)+COUNTBLANK(BK194)+COUNTBLANK(BM194)+COUNTBLANK(BN194)+COUNTBLANK(BP194)+COUNTBLANK(BQ194)+COUNTBLANK(BS194)+COUNTBLANK(BT194)+COUNTBLANK(BV194)+COUNTBLANK(BW194)+COUNTBLANK(BY194)+COUNTBLANK(BZ194)+COUNTBLANK(CB194)+COUNTBLANK(CC194)+COUNTBLANK(CE194)+COUNTBLANK(CF194)+COUNTBLANK(CH194)+COUNTBLANK(CI194)=18-2*(BH194+BI194),"Mini","KO"))),IF(COUNTBLANK(L194)+COUNTBLANK(AZ194)+COUNTBLANK(BB194)+COUNTBLANK(BE194)+COUNTBLANK(J194)+COUNTBLANK(C194)+COUNTBLANK(K194)+COUNTBLANK(N194)+COUNTBLANK(Z194)+COUNTBLANK(BC194)+COUNTBLANK(BA194)+COUNTBLANK(BJ194)+COUNTBLANK(BK194)=0,"OK",IF(COUNTBLANK(J194)+COUNTBLANK(C194)+COUNTBLANK(K194)+COUNTBLANK(N194)+COUNTBLANK(Z194)+COUNTBLANK(BC194)+COUNTBLANK(BA194)+COUNTBLANK(BJ194)+COUNTBLANK(BK194)=0,"Mini","KO"))))))),(IF(C194=0,"",IF(BJ194=0,"KO",IF(J194="Santé Individuelle",IF(COUNTBLANK(C194)+COUNTBLANK(K194)+COUNTBLANK(N194)+COUNTBLANK(L194)+COUNTBLANK(AZ194)+COUNTBLANK(BB194)+COUNTBLANK(BE194)+COUNTBLANK(BF194)+COUNTBLANK(Z194)+COUNTBLANK(BA194)+COUNTBLANK(BC194)+COUNTBLANK(BJ194)+COUNTBLANK(BK194)+COUNTBLANK(BM194)+COUNTBLANK(BN194)+COUNTBLANK(BP194)+COUNTBLANK(BQ194)+COUNTBLANK(BS194)+COUNTBLANK(BT194)+COUNTBLANK(BV194)+COUNTBLANK(BW194)+COUNTBLANK(BY194)+COUNTBLANK(BZ194)+COUNTBLANK(CB194)+COUNTBLANK(CC194)+COUNTBLANK(CE194)+COUNTBLANK(CF194)+COUNTBLANK(CH194)+COUNTBLANK(CI194)=18-2*(BH194+BI194),"OK",IF(COUNTBLANK(L194)+COUNTBLANK(AZ194)+COUNTBLANK(BB194)+COUNTBLANK(BE194)+COUNTBLANK(J194)+COUNTBLANK(C194)+COUNTBLANK(K194)+COUNTBLANK(N194)+COUNTBLANK(Z194)+COUNTBLANK(BC194)+COUNTBLANK(BA194)+COUNTBLANK(BJ194)+COUNTBLANK(BK194)=4,"Mini",IF(COUNTBLANK(C194)+COUNTBLANK(K194)+COUNTBLANK(N194)+COUNTBLANK(Z194)+COUNTBLANK(BA194)+COUNTBLANK(BC194)+COUNTBLANK(BJ194)+COUNTBLANK(BK194)+COUNTBLANK(BM194)+COUNTBLANK(BN194)+COUNTBLANK(BP194)+COUNTBLANK(BQ194)+COUNTBLANK(BS194)+COUNTBLANK(BT194)+COUNTBLANK(BV194)+COUNTBLANK(BW194)+COUNTBLANK(BY194)+COUNTBLANK(BZ194)+COUNTBLANK(CB194)+COUNTBLANK(CC194)+COUNTBLANK(CE194)+COUNTBLANK(CF194)+COUNTBLANK(CH194)+COUNTBLANK(CI194)=18-2*(BH194+BI194),"Mini","KO"))),IF(COUNTBLANK(L194)+COUNTBLANK(AZ194)+COUNTBLANK(BB194)+COUNTBLANK(BE194)+COUNTBLANK(J194)+COUNTBLANK(C194)+COUNTBLANK(K194)+COUNTBLANK(N194)+COUNTBLANK(Z194)+COUNTBLANK(BC194)+COUNTBLANK(BA194)+COUNTBLANK(BJ194)+COUNTBLANK(BK194)=0,"OK",IF(COUNTBLANK(J194)+COUNTBLANK(C194)+COUNTBLANK(K194)+COUNTBLANK(N194)+COUNTBLANK(Z194)+COUNTBLANK(BC194)+COUNTBLANK(BA194)+COUNTBLANK(BJ194)+COUNTBLANK(BK194)=0,"Mini","KO"))))))))</f>
        <v/>
      </c>
      <c r="DO194" s="119" t="str">
        <f t="shared" ref="DO194:DO257" si="179">IF(C194="","",C194)</f>
        <v/>
      </c>
      <c r="DP194" s="119" t="str">
        <f t="shared" ref="DP194:DP257" si="180">IF(BB194="","",BB194)</f>
        <v/>
      </c>
      <c r="DQ194" s="122" t="str">
        <f t="shared" ref="DQ194:DQ257" si="181">IF(C194="","",IF(J194="Santé Individuelle",CONCATENATE((IF(BH194=1,CONCATENATE("Étude Mutuelles 2019 pour ",F194," ",C194),IF(BH194=2,CONCATENATE("Étude Mutuelles 2019 pour Monsieur et Madame ",C194)))),(IF(BI194=0," [ Mathieu CEDELLE - ASSURE DIRECT ]",IF(BI194=1," + 1 Enfant [ Mathieu CEDELLE - ASSURE DIRECT ]",IF(BI194&gt;1,CONCATENATE(" + ",BI194," Enfants [ Mathieu CEDELLE - ASSURE DIRECT ]")))))),IF(J194="Prev. Pro",CONCATENATE((IF(BH194=1,CONCATENATE("Étude Prévoyance Pro 2019 pour ",F194," ",C194),IF(BH194=2,CONCATENATE("Étude Prévoyance Pro 2019 pour Monsieur et Madame ",C194)))),(IF(BI194=0," [ Mathieu CEDELLE - ASSURE DIRECT ]",IF(BI194=1," + 1 Enfant [ Mathieu CEDELLE - ASSURE DIRECT ]",IF(BI194&gt;1,CONCATENATE(" + ",BI194," Enfants [ Mathieu CEDELLE - ASSURE DIRECT ]")))))),CONCATENATE((IF(BH194=1,CONCATENATE("Étude Assurances 2019 pour ",F194," ",C194),IF(BH194=2,CONCATENATE("Étude Assurances 2019 pour Monsieur et Madame ",C194)))),(IF(BI194=0," [ Mathieu CEDELLE - ASSURE DIRECT ]",IF(BI194=1," + 1 Enfant [ Mathieu CEDELLE - ASSURE DIRECT ]",IF(BI194&gt;1,CONCATENATE(" + ",BI194," Enfants [ Mathieu CEDELLE - ASSURE DIRECT ]")))))))))</f>
        <v/>
      </c>
      <c r="DR194" s="122" t="str">
        <f t="shared" si="141"/>
        <v/>
      </c>
    </row>
    <row r="195" spans="1:122" x14ac:dyDescent="0.25">
      <c r="A195" s="184" t="str">
        <f t="shared" si="137"/>
        <v xml:space="preserve">  -  - </v>
      </c>
      <c r="B195" s="98"/>
      <c r="C195" s="97"/>
      <c r="D195" s="93"/>
      <c r="E195" s="71"/>
      <c r="F195" s="73"/>
      <c r="G195" s="103"/>
      <c r="H195" s="71"/>
      <c r="I195" s="105" t="str">
        <f t="shared" si="142"/>
        <v/>
      </c>
      <c r="J195" s="104"/>
      <c r="K195" s="63"/>
      <c r="L195" s="72"/>
      <c r="M195" s="74"/>
      <c r="N195" s="75"/>
      <c r="O195" s="75"/>
      <c r="P195" s="121"/>
      <c r="Q195" s="76" t="str">
        <f t="shared" si="143"/>
        <v/>
      </c>
      <c r="R195" s="77">
        <f t="shared" si="144"/>
        <v>0</v>
      </c>
      <c r="S195" s="63"/>
      <c r="T195" s="78">
        <f t="shared" si="138"/>
        <v>0</v>
      </c>
      <c r="U195" s="79">
        <f>IF(M195=0,0,IF(G195="Annulation","",IF(assurance="ALPTIS",M195*12*T195/100*#REF!,IF(assurance="APRIL",M195*12*T195/100*#REF!,IF(assurance="ASAF",M195*12*T195/100*#REF!,IF(assurance="NEOLIANE",(#REF!+M195*12*#REF!)*T195/100,IF(assurance="NEOLIANE Prev",(#REF!+M195*12*#REF!)*T195/100,IF(assurance="SWISSLIFE",M195*12*T195/100*#REF!,IF(assurance="AVIVA",M195*12*T195/100*#REF!,IF(assurance="CIPRES",M195*12*T195/100*#REF!,IF(assurance="CEGEMA",M195*12*T195/100*#REF!,IF(assurance=0,0))))))))))))</f>
        <v>0</v>
      </c>
      <c r="V195" s="91" t="str">
        <f t="shared" si="145"/>
        <v/>
      </c>
      <c r="W195" s="91" t="str">
        <f t="shared" si="146"/>
        <v/>
      </c>
      <c r="X195" s="92">
        <f t="shared" si="147"/>
        <v>0</v>
      </c>
      <c r="Y195" s="108">
        <f t="shared" si="148"/>
        <v>0</v>
      </c>
      <c r="Z195" s="106"/>
      <c r="AA195" s="105" t="str">
        <f t="shared" si="149"/>
        <v/>
      </c>
      <c r="AB195" s="63" t="s">
        <v>12</v>
      </c>
      <c r="AC195" s="72"/>
      <c r="AD195" s="101"/>
      <c r="AE195" s="80" t="str">
        <f t="shared" si="136"/>
        <v/>
      </c>
      <c r="AF195" s="72"/>
      <c r="AG195" s="70" t="str">
        <f t="shared" si="150"/>
        <v/>
      </c>
      <c r="AH195" s="81" t="str">
        <f t="shared" ca="1" si="151"/>
        <v/>
      </c>
      <c r="AI195" s="111" t="str">
        <f t="shared" ca="1" si="152"/>
        <v/>
      </c>
      <c r="AJ195" s="89" t="str">
        <f t="shared" si="153"/>
        <v/>
      </c>
      <c r="AK195" s="89" t="str">
        <f t="shared" si="154"/>
        <v/>
      </c>
      <c r="AL195" s="81" t="str">
        <f t="shared" si="155"/>
        <v/>
      </c>
      <c r="AM195" s="74">
        <f t="shared" si="156"/>
        <v>0</v>
      </c>
      <c r="AN195" s="74">
        <f t="shared" si="157"/>
        <v>0</v>
      </c>
      <c r="AO195" s="82">
        <f t="shared" si="158"/>
        <v>0</v>
      </c>
      <c r="AP195" s="74">
        <f t="shared" si="139"/>
        <v>0</v>
      </c>
      <c r="AQ195" s="82">
        <f t="shared" si="159"/>
        <v>0</v>
      </c>
      <c r="AR195" s="83">
        <f t="shared" si="160"/>
        <v>0</v>
      </c>
      <c r="AS195" s="74">
        <f t="shared" si="140"/>
        <v>0</v>
      </c>
      <c r="AT195" s="82">
        <f t="shared" si="161"/>
        <v>0</v>
      </c>
      <c r="AU195" s="83">
        <f t="shared" si="162"/>
        <v>0</v>
      </c>
      <c r="AV195" s="74">
        <f t="shared" si="163"/>
        <v>0</v>
      </c>
      <c r="AW195" s="82">
        <f t="shared" si="164"/>
        <v>0</v>
      </c>
      <c r="AX195" s="83">
        <f t="shared" si="165"/>
        <v>0</v>
      </c>
      <c r="AY195" s="63"/>
      <c r="AZ195" s="84"/>
      <c r="BA195" s="85"/>
      <c r="BB195" s="95"/>
      <c r="BC195" s="86"/>
      <c r="BD195" s="86"/>
      <c r="BE195" s="96"/>
      <c r="BF195" s="69"/>
      <c r="BG195" s="114"/>
      <c r="BH195" s="63">
        <v>1</v>
      </c>
      <c r="BI195" s="68">
        <v>0</v>
      </c>
      <c r="BJ195" s="71"/>
      <c r="BK195" s="87"/>
      <c r="BL195" s="64" t="str">
        <f t="shared" ca="1" si="166"/>
        <v/>
      </c>
      <c r="BM195" s="65"/>
      <c r="BN195" s="66"/>
      <c r="BO195" s="67" t="str">
        <f t="shared" ca="1" si="167"/>
        <v/>
      </c>
      <c r="BP195" s="65"/>
      <c r="BQ195" s="66"/>
      <c r="BR195" s="67" t="str">
        <f t="shared" ca="1" si="168"/>
        <v/>
      </c>
      <c r="BS195" s="65"/>
      <c r="BT195" s="66"/>
      <c r="BU195" s="67" t="str">
        <f t="shared" ca="1" si="169"/>
        <v/>
      </c>
      <c r="BV195" s="65"/>
      <c r="BW195" s="66"/>
      <c r="BX195" s="67" t="str">
        <f t="shared" ca="1" si="170"/>
        <v/>
      </c>
      <c r="BY195" s="65"/>
      <c r="BZ195" s="66"/>
      <c r="CA195" s="67" t="str">
        <f t="shared" ca="1" si="171"/>
        <v/>
      </c>
      <c r="CB195" s="65"/>
      <c r="CC195" s="66"/>
      <c r="CD195" s="67" t="str">
        <f t="shared" ca="1" si="172"/>
        <v/>
      </c>
      <c r="CE195" s="65"/>
      <c r="CF195" s="66"/>
      <c r="CG195" s="67" t="str">
        <f t="shared" ca="1" si="173"/>
        <v/>
      </c>
      <c r="CH195" s="65"/>
      <c r="CI195" s="66"/>
      <c r="CJ195" s="67" t="str">
        <f t="shared" ca="1" si="174"/>
        <v/>
      </c>
      <c r="CK195" s="57"/>
      <c r="CL195" s="59"/>
      <c r="CM195" s="59"/>
      <c r="CN195" s="59"/>
      <c r="CO195" s="59"/>
      <c r="CP195" s="59"/>
      <c r="CQ195" s="59"/>
      <c r="CR195" s="57"/>
      <c r="CS195" s="58"/>
      <c r="CT195" s="90" t="str">
        <f t="shared" si="175"/>
        <v/>
      </c>
      <c r="CU195" s="59"/>
      <c r="CV195" s="60"/>
      <c r="CW195" s="59"/>
      <c r="CX195" s="59"/>
      <c r="CY195" s="59" t="str">
        <f t="shared" si="176"/>
        <v/>
      </c>
      <c r="CZ195" s="59"/>
      <c r="DA195" s="59"/>
      <c r="DB195" s="61"/>
      <c r="DC195" s="59"/>
      <c r="DD195" s="59"/>
      <c r="DE195" s="61"/>
      <c r="DF195" s="61"/>
      <c r="DG195" s="59"/>
      <c r="DH195" s="61"/>
      <c r="DI195" s="61"/>
      <c r="DJ195" s="59"/>
      <c r="DK195" s="59"/>
      <c r="DL195" s="62"/>
      <c r="DM195" s="56">
        <f t="shared" si="177"/>
        <v>0</v>
      </c>
      <c r="DN195" s="88" t="str">
        <f t="shared" si="178"/>
        <v/>
      </c>
      <c r="DO195" s="119" t="str">
        <f t="shared" si="179"/>
        <v/>
      </c>
      <c r="DP195" s="119" t="str">
        <f t="shared" si="180"/>
        <v/>
      </c>
      <c r="DQ195" s="122" t="str">
        <f t="shared" si="181"/>
        <v/>
      </c>
      <c r="DR195" s="122" t="str">
        <f t="shared" si="141"/>
        <v/>
      </c>
    </row>
    <row r="196" spans="1:122" x14ac:dyDescent="0.25">
      <c r="A196" s="184" t="str">
        <f t="shared" si="137"/>
        <v xml:space="preserve">  -  - </v>
      </c>
      <c r="B196" s="98"/>
      <c r="C196" s="97"/>
      <c r="D196" s="93"/>
      <c r="E196" s="71"/>
      <c r="F196" s="73"/>
      <c r="G196" s="103"/>
      <c r="H196" s="71"/>
      <c r="I196" s="105" t="str">
        <f t="shared" si="142"/>
        <v/>
      </c>
      <c r="J196" s="104"/>
      <c r="K196" s="63"/>
      <c r="L196" s="72"/>
      <c r="M196" s="74"/>
      <c r="N196" s="75"/>
      <c r="O196" s="75"/>
      <c r="P196" s="121"/>
      <c r="Q196" s="76" t="str">
        <f t="shared" si="143"/>
        <v/>
      </c>
      <c r="R196" s="77">
        <f t="shared" si="144"/>
        <v>0</v>
      </c>
      <c r="S196" s="63"/>
      <c r="T196" s="78">
        <f t="shared" si="138"/>
        <v>0</v>
      </c>
      <c r="U196" s="79">
        <f>IF(M196=0,0,IF(G196="Annulation","",IF(assurance="ALPTIS",M196*12*T196/100*#REF!,IF(assurance="APRIL",M196*12*T196/100*#REF!,IF(assurance="ASAF",M196*12*T196/100*#REF!,IF(assurance="NEOLIANE",(#REF!+M196*12*#REF!)*T196/100,IF(assurance="NEOLIANE Prev",(#REF!+M196*12*#REF!)*T196/100,IF(assurance="SWISSLIFE",M196*12*T196/100*#REF!,IF(assurance="AVIVA",M196*12*T196/100*#REF!,IF(assurance="CIPRES",M196*12*T196/100*#REF!,IF(assurance="CEGEMA",M196*12*T196/100*#REF!,IF(assurance=0,0))))))))))))</f>
        <v>0</v>
      </c>
      <c r="V196" s="91" t="str">
        <f t="shared" si="145"/>
        <v/>
      </c>
      <c r="W196" s="91" t="str">
        <f t="shared" si="146"/>
        <v/>
      </c>
      <c r="X196" s="92">
        <f t="shared" si="147"/>
        <v>0</v>
      </c>
      <c r="Y196" s="108">
        <f t="shared" si="148"/>
        <v>0</v>
      </c>
      <c r="Z196" s="106"/>
      <c r="AA196" s="105" t="str">
        <f t="shared" si="149"/>
        <v/>
      </c>
      <c r="AB196" s="63" t="s">
        <v>12</v>
      </c>
      <c r="AC196" s="72"/>
      <c r="AD196" s="101"/>
      <c r="AE196" s="80" t="str">
        <f t="shared" si="136"/>
        <v/>
      </c>
      <c r="AF196" s="72"/>
      <c r="AG196" s="70" t="str">
        <f t="shared" si="150"/>
        <v/>
      </c>
      <c r="AH196" s="81" t="str">
        <f t="shared" ca="1" si="151"/>
        <v/>
      </c>
      <c r="AI196" s="111" t="str">
        <f t="shared" ca="1" si="152"/>
        <v/>
      </c>
      <c r="AJ196" s="89" t="str">
        <f t="shared" si="153"/>
        <v/>
      </c>
      <c r="AK196" s="89" t="str">
        <f t="shared" si="154"/>
        <v/>
      </c>
      <c r="AL196" s="81" t="str">
        <f t="shared" si="155"/>
        <v/>
      </c>
      <c r="AM196" s="74">
        <f t="shared" si="156"/>
        <v>0</v>
      </c>
      <c r="AN196" s="74">
        <f t="shared" si="157"/>
        <v>0</v>
      </c>
      <c r="AO196" s="82">
        <f t="shared" si="158"/>
        <v>0</v>
      </c>
      <c r="AP196" s="74">
        <f t="shared" si="139"/>
        <v>0</v>
      </c>
      <c r="AQ196" s="82">
        <f t="shared" si="159"/>
        <v>0</v>
      </c>
      <c r="AR196" s="83">
        <f t="shared" si="160"/>
        <v>0</v>
      </c>
      <c r="AS196" s="74">
        <f t="shared" si="140"/>
        <v>0</v>
      </c>
      <c r="AT196" s="82">
        <f t="shared" si="161"/>
        <v>0</v>
      </c>
      <c r="AU196" s="83">
        <f t="shared" si="162"/>
        <v>0</v>
      </c>
      <c r="AV196" s="74">
        <f t="shared" si="163"/>
        <v>0</v>
      </c>
      <c r="AW196" s="82">
        <f t="shared" si="164"/>
        <v>0</v>
      </c>
      <c r="AX196" s="83">
        <f t="shared" si="165"/>
        <v>0</v>
      </c>
      <c r="AY196" s="63"/>
      <c r="AZ196" s="84"/>
      <c r="BA196" s="85"/>
      <c r="BB196" s="95"/>
      <c r="BC196" s="86"/>
      <c r="BD196" s="86"/>
      <c r="BE196" s="96"/>
      <c r="BF196" s="69"/>
      <c r="BG196" s="114"/>
      <c r="BH196" s="63">
        <v>1</v>
      </c>
      <c r="BI196" s="68">
        <v>0</v>
      </c>
      <c r="BJ196" s="71"/>
      <c r="BK196" s="87"/>
      <c r="BL196" s="64" t="str">
        <f t="shared" ca="1" si="166"/>
        <v/>
      </c>
      <c r="BM196" s="65"/>
      <c r="BN196" s="66"/>
      <c r="BO196" s="67" t="str">
        <f t="shared" ca="1" si="167"/>
        <v/>
      </c>
      <c r="BP196" s="65"/>
      <c r="BQ196" s="66"/>
      <c r="BR196" s="67" t="str">
        <f t="shared" ca="1" si="168"/>
        <v/>
      </c>
      <c r="BS196" s="65"/>
      <c r="BT196" s="66"/>
      <c r="BU196" s="67" t="str">
        <f t="shared" ca="1" si="169"/>
        <v/>
      </c>
      <c r="BV196" s="65"/>
      <c r="BW196" s="66"/>
      <c r="BX196" s="67" t="str">
        <f t="shared" ca="1" si="170"/>
        <v/>
      </c>
      <c r="BY196" s="65"/>
      <c r="BZ196" s="66"/>
      <c r="CA196" s="67" t="str">
        <f t="shared" ca="1" si="171"/>
        <v/>
      </c>
      <c r="CB196" s="65"/>
      <c r="CC196" s="66"/>
      <c r="CD196" s="67" t="str">
        <f t="shared" ca="1" si="172"/>
        <v/>
      </c>
      <c r="CE196" s="65"/>
      <c r="CF196" s="66"/>
      <c r="CG196" s="67" t="str">
        <f t="shared" ca="1" si="173"/>
        <v/>
      </c>
      <c r="CH196" s="65"/>
      <c r="CI196" s="66"/>
      <c r="CJ196" s="67" t="str">
        <f t="shared" ca="1" si="174"/>
        <v/>
      </c>
      <c r="CK196" s="57"/>
      <c r="CL196" s="59"/>
      <c r="CM196" s="59"/>
      <c r="CN196" s="59"/>
      <c r="CO196" s="59"/>
      <c r="CP196" s="59"/>
      <c r="CQ196" s="59"/>
      <c r="CR196" s="57"/>
      <c r="CS196" s="58"/>
      <c r="CT196" s="90" t="str">
        <f t="shared" si="175"/>
        <v/>
      </c>
      <c r="CU196" s="59"/>
      <c r="CV196" s="60"/>
      <c r="CW196" s="59"/>
      <c r="CX196" s="59"/>
      <c r="CY196" s="59" t="str">
        <f t="shared" si="176"/>
        <v/>
      </c>
      <c r="CZ196" s="59"/>
      <c r="DA196" s="59"/>
      <c r="DB196" s="61"/>
      <c r="DC196" s="59"/>
      <c r="DD196" s="59"/>
      <c r="DE196" s="61"/>
      <c r="DF196" s="61"/>
      <c r="DG196" s="59"/>
      <c r="DH196" s="61"/>
      <c r="DI196" s="61"/>
      <c r="DJ196" s="59"/>
      <c r="DK196" s="59"/>
      <c r="DL196" s="62"/>
      <c r="DM196" s="56">
        <f t="shared" si="177"/>
        <v>0</v>
      </c>
      <c r="DN196" s="88" t="str">
        <f t="shared" si="178"/>
        <v/>
      </c>
      <c r="DO196" s="119" t="str">
        <f t="shared" si="179"/>
        <v/>
      </c>
      <c r="DP196" s="119" t="str">
        <f t="shared" si="180"/>
        <v/>
      </c>
      <c r="DQ196" s="122" t="str">
        <f t="shared" si="181"/>
        <v/>
      </c>
      <c r="DR196" s="122" t="str">
        <f t="shared" si="141"/>
        <v/>
      </c>
    </row>
    <row r="197" spans="1:122" x14ac:dyDescent="0.25">
      <c r="A197" s="184" t="str">
        <f t="shared" si="137"/>
        <v xml:space="preserve">  -  - </v>
      </c>
      <c r="B197" s="98"/>
      <c r="C197" s="97"/>
      <c r="D197" s="93"/>
      <c r="E197" s="71"/>
      <c r="F197" s="73"/>
      <c r="G197" s="103"/>
      <c r="H197" s="71"/>
      <c r="I197" s="105" t="str">
        <f t="shared" si="142"/>
        <v/>
      </c>
      <c r="J197" s="104"/>
      <c r="K197" s="63"/>
      <c r="L197" s="72"/>
      <c r="M197" s="74"/>
      <c r="N197" s="75"/>
      <c r="O197" s="75"/>
      <c r="P197" s="121"/>
      <c r="Q197" s="76" t="str">
        <f t="shared" si="143"/>
        <v/>
      </c>
      <c r="R197" s="77">
        <f t="shared" si="144"/>
        <v>0</v>
      </c>
      <c r="S197" s="63"/>
      <c r="T197" s="78">
        <f t="shared" si="138"/>
        <v>0</v>
      </c>
      <c r="U197" s="79">
        <f>IF(M197=0,0,IF(G197="Annulation","",IF(assurance="ALPTIS",M197*12*T197/100*#REF!,IF(assurance="APRIL",M197*12*T197/100*#REF!,IF(assurance="ASAF",M197*12*T197/100*#REF!,IF(assurance="NEOLIANE",(#REF!+M197*12*#REF!)*T197/100,IF(assurance="NEOLIANE Prev",(#REF!+M197*12*#REF!)*T197/100,IF(assurance="SWISSLIFE",M197*12*T197/100*#REF!,IF(assurance="AVIVA",M197*12*T197/100*#REF!,IF(assurance="CIPRES",M197*12*T197/100*#REF!,IF(assurance="CEGEMA",M197*12*T197/100*#REF!,IF(assurance=0,0))))))))))))</f>
        <v>0</v>
      </c>
      <c r="V197" s="91" t="str">
        <f t="shared" si="145"/>
        <v/>
      </c>
      <c r="W197" s="91" t="str">
        <f t="shared" si="146"/>
        <v/>
      </c>
      <c r="X197" s="92">
        <f t="shared" si="147"/>
        <v>0</v>
      </c>
      <c r="Y197" s="108">
        <f t="shared" si="148"/>
        <v>0</v>
      </c>
      <c r="Z197" s="106"/>
      <c r="AA197" s="105" t="str">
        <f t="shared" si="149"/>
        <v/>
      </c>
      <c r="AB197" s="63" t="s">
        <v>12</v>
      </c>
      <c r="AC197" s="72"/>
      <c r="AD197" s="101"/>
      <c r="AE197" s="80" t="str">
        <f t="shared" si="136"/>
        <v/>
      </c>
      <c r="AF197" s="72"/>
      <c r="AG197" s="70" t="str">
        <f t="shared" si="150"/>
        <v/>
      </c>
      <c r="AH197" s="81" t="str">
        <f t="shared" ca="1" si="151"/>
        <v/>
      </c>
      <c r="AI197" s="111" t="str">
        <f t="shared" ca="1" si="152"/>
        <v/>
      </c>
      <c r="AJ197" s="89" t="str">
        <f t="shared" si="153"/>
        <v/>
      </c>
      <c r="AK197" s="89" t="str">
        <f t="shared" si="154"/>
        <v/>
      </c>
      <c r="AL197" s="81" t="str">
        <f t="shared" si="155"/>
        <v/>
      </c>
      <c r="AM197" s="74">
        <f t="shared" si="156"/>
        <v>0</v>
      </c>
      <c r="AN197" s="74">
        <f t="shared" si="157"/>
        <v>0</v>
      </c>
      <c r="AO197" s="82">
        <f t="shared" si="158"/>
        <v>0</v>
      </c>
      <c r="AP197" s="74">
        <f t="shared" si="139"/>
        <v>0</v>
      </c>
      <c r="AQ197" s="82">
        <f t="shared" si="159"/>
        <v>0</v>
      </c>
      <c r="AR197" s="83">
        <f t="shared" si="160"/>
        <v>0</v>
      </c>
      <c r="AS197" s="74">
        <f t="shared" si="140"/>
        <v>0</v>
      </c>
      <c r="AT197" s="82">
        <f t="shared" si="161"/>
        <v>0</v>
      </c>
      <c r="AU197" s="83">
        <f t="shared" si="162"/>
        <v>0</v>
      </c>
      <c r="AV197" s="74">
        <f t="shared" si="163"/>
        <v>0</v>
      </c>
      <c r="AW197" s="82">
        <f t="shared" si="164"/>
        <v>0</v>
      </c>
      <c r="AX197" s="83">
        <f t="shared" si="165"/>
        <v>0</v>
      </c>
      <c r="AY197" s="63"/>
      <c r="AZ197" s="84"/>
      <c r="BA197" s="85"/>
      <c r="BB197" s="95"/>
      <c r="BC197" s="86"/>
      <c r="BD197" s="86"/>
      <c r="BE197" s="96"/>
      <c r="BF197" s="69"/>
      <c r="BG197" s="114"/>
      <c r="BH197" s="63">
        <v>1</v>
      </c>
      <c r="BI197" s="68">
        <v>0</v>
      </c>
      <c r="BJ197" s="71"/>
      <c r="BK197" s="87"/>
      <c r="BL197" s="64" t="str">
        <f t="shared" ca="1" si="166"/>
        <v/>
      </c>
      <c r="BM197" s="65"/>
      <c r="BN197" s="66"/>
      <c r="BO197" s="67" t="str">
        <f t="shared" ca="1" si="167"/>
        <v/>
      </c>
      <c r="BP197" s="65"/>
      <c r="BQ197" s="66"/>
      <c r="BR197" s="67" t="str">
        <f t="shared" ca="1" si="168"/>
        <v/>
      </c>
      <c r="BS197" s="65"/>
      <c r="BT197" s="66"/>
      <c r="BU197" s="67" t="str">
        <f t="shared" ca="1" si="169"/>
        <v/>
      </c>
      <c r="BV197" s="65"/>
      <c r="BW197" s="66"/>
      <c r="BX197" s="67" t="str">
        <f t="shared" ca="1" si="170"/>
        <v/>
      </c>
      <c r="BY197" s="65"/>
      <c r="BZ197" s="66"/>
      <c r="CA197" s="67" t="str">
        <f t="shared" ca="1" si="171"/>
        <v/>
      </c>
      <c r="CB197" s="65"/>
      <c r="CC197" s="66"/>
      <c r="CD197" s="67" t="str">
        <f t="shared" ca="1" si="172"/>
        <v/>
      </c>
      <c r="CE197" s="65"/>
      <c r="CF197" s="66"/>
      <c r="CG197" s="67" t="str">
        <f t="shared" ca="1" si="173"/>
        <v/>
      </c>
      <c r="CH197" s="65"/>
      <c r="CI197" s="66"/>
      <c r="CJ197" s="67" t="str">
        <f t="shared" ca="1" si="174"/>
        <v/>
      </c>
      <c r="CK197" s="57"/>
      <c r="CL197" s="59"/>
      <c r="CM197" s="59"/>
      <c r="CN197" s="59"/>
      <c r="CO197" s="59"/>
      <c r="CP197" s="59"/>
      <c r="CQ197" s="59"/>
      <c r="CR197" s="57"/>
      <c r="CS197" s="58"/>
      <c r="CT197" s="90" t="str">
        <f t="shared" si="175"/>
        <v/>
      </c>
      <c r="CU197" s="59"/>
      <c r="CV197" s="60"/>
      <c r="CW197" s="59"/>
      <c r="CX197" s="59"/>
      <c r="CY197" s="59" t="str">
        <f t="shared" si="176"/>
        <v/>
      </c>
      <c r="CZ197" s="59"/>
      <c r="DA197" s="59"/>
      <c r="DB197" s="61"/>
      <c r="DC197" s="59"/>
      <c r="DD197" s="59"/>
      <c r="DE197" s="61"/>
      <c r="DF197" s="61"/>
      <c r="DG197" s="59"/>
      <c r="DH197" s="61"/>
      <c r="DI197" s="61"/>
      <c r="DJ197" s="59"/>
      <c r="DK197" s="59"/>
      <c r="DL197" s="62"/>
      <c r="DM197" s="56">
        <f t="shared" si="177"/>
        <v>0</v>
      </c>
      <c r="DN197" s="88" t="str">
        <f t="shared" si="178"/>
        <v/>
      </c>
      <c r="DO197" s="119" t="str">
        <f t="shared" si="179"/>
        <v/>
      </c>
      <c r="DP197" s="119" t="str">
        <f t="shared" si="180"/>
        <v/>
      </c>
      <c r="DQ197" s="122" t="str">
        <f t="shared" si="181"/>
        <v/>
      </c>
      <c r="DR197" s="122" t="str">
        <f t="shared" si="141"/>
        <v/>
      </c>
    </row>
    <row r="198" spans="1:122" x14ac:dyDescent="0.25">
      <c r="A198" s="184" t="str">
        <f t="shared" si="137"/>
        <v xml:space="preserve">  -  - </v>
      </c>
      <c r="B198" s="98"/>
      <c r="C198" s="97"/>
      <c r="D198" s="93"/>
      <c r="E198" s="71"/>
      <c r="F198" s="73"/>
      <c r="G198" s="103"/>
      <c r="H198" s="71"/>
      <c r="I198" s="105" t="str">
        <f t="shared" si="142"/>
        <v/>
      </c>
      <c r="J198" s="104"/>
      <c r="K198" s="63"/>
      <c r="L198" s="72"/>
      <c r="M198" s="74"/>
      <c r="N198" s="75"/>
      <c r="O198" s="75"/>
      <c r="P198" s="121"/>
      <c r="Q198" s="76" t="str">
        <f t="shared" si="143"/>
        <v/>
      </c>
      <c r="R198" s="77">
        <f t="shared" si="144"/>
        <v>0</v>
      </c>
      <c r="S198" s="63"/>
      <c r="T198" s="78">
        <f t="shared" si="138"/>
        <v>0</v>
      </c>
      <c r="U198" s="79">
        <f>IF(M198=0,0,IF(G198="Annulation","",IF(assurance="ALPTIS",M198*12*T198/100*#REF!,IF(assurance="APRIL",M198*12*T198/100*#REF!,IF(assurance="ASAF",M198*12*T198/100*#REF!,IF(assurance="NEOLIANE",(#REF!+M198*12*#REF!)*T198/100,IF(assurance="NEOLIANE Prev",(#REF!+M198*12*#REF!)*T198/100,IF(assurance="SWISSLIFE",M198*12*T198/100*#REF!,IF(assurance="AVIVA",M198*12*T198/100*#REF!,IF(assurance="CIPRES",M198*12*T198/100*#REF!,IF(assurance="CEGEMA",M198*12*T198/100*#REF!,IF(assurance=0,0))))))))))))</f>
        <v>0</v>
      </c>
      <c r="V198" s="91" t="str">
        <f t="shared" si="145"/>
        <v/>
      </c>
      <c r="W198" s="91" t="str">
        <f t="shared" si="146"/>
        <v/>
      </c>
      <c r="X198" s="92">
        <f t="shared" si="147"/>
        <v>0</v>
      </c>
      <c r="Y198" s="108">
        <f t="shared" si="148"/>
        <v>0</v>
      </c>
      <c r="Z198" s="106"/>
      <c r="AA198" s="105" t="str">
        <f t="shared" si="149"/>
        <v/>
      </c>
      <c r="AB198" s="63" t="s">
        <v>12</v>
      </c>
      <c r="AC198" s="72"/>
      <c r="AD198" s="101"/>
      <c r="AE198" s="80" t="str">
        <f t="shared" si="136"/>
        <v/>
      </c>
      <c r="AF198" s="72"/>
      <c r="AG198" s="70" t="str">
        <f t="shared" si="150"/>
        <v/>
      </c>
      <c r="AH198" s="81" t="str">
        <f t="shared" ca="1" si="151"/>
        <v/>
      </c>
      <c r="AI198" s="111" t="str">
        <f t="shared" ca="1" si="152"/>
        <v/>
      </c>
      <c r="AJ198" s="89" t="str">
        <f t="shared" si="153"/>
        <v/>
      </c>
      <c r="AK198" s="89" t="str">
        <f t="shared" si="154"/>
        <v/>
      </c>
      <c r="AL198" s="81" t="str">
        <f t="shared" si="155"/>
        <v/>
      </c>
      <c r="AM198" s="74">
        <f t="shared" si="156"/>
        <v>0</v>
      </c>
      <c r="AN198" s="74">
        <f t="shared" si="157"/>
        <v>0</v>
      </c>
      <c r="AO198" s="82">
        <f t="shared" si="158"/>
        <v>0</v>
      </c>
      <c r="AP198" s="74">
        <f t="shared" si="139"/>
        <v>0</v>
      </c>
      <c r="AQ198" s="82">
        <f t="shared" si="159"/>
        <v>0</v>
      </c>
      <c r="AR198" s="83">
        <f t="shared" si="160"/>
        <v>0</v>
      </c>
      <c r="AS198" s="74">
        <f t="shared" si="140"/>
        <v>0</v>
      </c>
      <c r="AT198" s="82">
        <f t="shared" si="161"/>
        <v>0</v>
      </c>
      <c r="AU198" s="83">
        <f t="shared" si="162"/>
        <v>0</v>
      </c>
      <c r="AV198" s="74">
        <f t="shared" si="163"/>
        <v>0</v>
      </c>
      <c r="AW198" s="82">
        <f t="shared" si="164"/>
        <v>0</v>
      </c>
      <c r="AX198" s="83">
        <f t="shared" si="165"/>
        <v>0</v>
      </c>
      <c r="AY198" s="63"/>
      <c r="AZ198" s="84"/>
      <c r="BA198" s="85"/>
      <c r="BB198" s="95"/>
      <c r="BC198" s="86"/>
      <c r="BD198" s="86"/>
      <c r="BE198" s="96"/>
      <c r="BF198" s="69"/>
      <c r="BG198" s="114"/>
      <c r="BH198" s="63">
        <v>1</v>
      </c>
      <c r="BI198" s="68">
        <v>0</v>
      </c>
      <c r="BJ198" s="71"/>
      <c r="BK198" s="87"/>
      <c r="BL198" s="64" t="str">
        <f t="shared" ca="1" si="166"/>
        <v/>
      </c>
      <c r="BM198" s="65"/>
      <c r="BN198" s="66"/>
      <c r="BO198" s="67" t="str">
        <f t="shared" ca="1" si="167"/>
        <v/>
      </c>
      <c r="BP198" s="65"/>
      <c r="BQ198" s="66"/>
      <c r="BR198" s="67" t="str">
        <f t="shared" ca="1" si="168"/>
        <v/>
      </c>
      <c r="BS198" s="65"/>
      <c r="BT198" s="66"/>
      <c r="BU198" s="67" t="str">
        <f t="shared" ca="1" si="169"/>
        <v/>
      </c>
      <c r="BV198" s="65"/>
      <c r="BW198" s="66"/>
      <c r="BX198" s="67" t="str">
        <f t="shared" ca="1" si="170"/>
        <v/>
      </c>
      <c r="BY198" s="65"/>
      <c r="BZ198" s="66"/>
      <c r="CA198" s="67" t="str">
        <f t="shared" ca="1" si="171"/>
        <v/>
      </c>
      <c r="CB198" s="65"/>
      <c r="CC198" s="66"/>
      <c r="CD198" s="67" t="str">
        <f t="shared" ca="1" si="172"/>
        <v/>
      </c>
      <c r="CE198" s="65"/>
      <c r="CF198" s="66"/>
      <c r="CG198" s="67" t="str">
        <f t="shared" ca="1" si="173"/>
        <v/>
      </c>
      <c r="CH198" s="65"/>
      <c r="CI198" s="66"/>
      <c r="CJ198" s="67" t="str">
        <f t="shared" ca="1" si="174"/>
        <v/>
      </c>
      <c r="CK198" s="57"/>
      <c r="CL198" s="59"/>
      <c r="CM198" s="59"/>
      <c r="CN198" s="59"/>
      <c r="CO198" s="59"/>
      <c r="CP198" s="59"/>
      <c r="CQ198" s="59"/>
      <c r="CR198" s="57"/>
      <c r="CS198" s="58"/>
      <c r="CT198" s="90" t="str">
        <f t="shared" si="175"/>
        <v/>
      </c>
      <c r="CU198" s="59"/>
      <c r="CV198" s="60"/>
      <c r="CW198" s="59"/>
      <c r="CX198" s="59"/>
      <c r="CY198" s="59" t="str">
        <f t="shared" si="176"/>
        <v/>
      </c>
      <c r="CZ198" s="59"/>
      <c r="DA198" s="59"/>
      <c r="DB198" s="61"/>
      <c r="DC198" s="59"/>
      <c r="DD198" s="59"/>
      <c r="DE198" s="61"/>
      <c r="DF198" s="61"/>
      <c r="DG198" s="59"/>
      <c r="DH198" s="61"/>
      <c r="DI198" s="61"/>
      <c r="DJ198" s="59"/>
      <c r="DK198" s="59"/>
      <c r="DL198" s="62"/>
      <c r="DM198" s="56">
        <f t="shared" si="177"/>
        <v>0</v>
      </c>
      <c r="DN198" s="88" t="str">
        <f t="shared" si="178"/>
        <v/>
      </c>
      <c r="DO198" s="119" t="str">
        <f t="shared" si="179"/>
        <v/>
      </c>
      <c r="DP198" s="119" t="str">
        <f t="shared" si="180"/>
        <v/>
      </c>
      <c r="DQ198" s="122" t="str">
        <f t="shared" si="181"/>
        <v/>
      </c>
      <c r="DR198" s="122" t="str">
        <f t="shared" si="141"/>
        <v/>
      </c>
    </row>
    <row r="199" spans="1:122" x14ac:dyDescent="0.25">
      <c r="A199" s="184" t="str">
        <f t="shared" si="137"/>
        <v xml:space="preserve">  -  - </v>
      </c>
      <c r="B199" s="98"/>
      <c r="C199" s="97"/>
      <c r="D199" s="93"/>
      <c r="E199" s="71"/>
      <c r="F199" s="73"/>
      <c r="G199" s="103"/>
      <c r="H199" s="71"/>
      <c r="I199" s="105" t="str">
        <f t="shared" si="142"/>
        <v/>
      </c>
      <c r="J199" s="104"/>
      <c r="K199" s="63"/>
      <c r="L199" s="72"/>
      <c r="M199" s="74"/>
      <c r="N199" s="75"/>
      <c r="O199" s="75"/>
      <c r="P199" s="121"/>
      <c r="Q199" s="76" t="str">
        <f t="shared" si="143"/>
        <v/>
      </c>
      <c r="R199" s="77">
        <f t="shared" si="144"/>
        <v>0</v>
      </c>
      <c r="S199" s="63"/>
      <c r="T199" s="78">
        <f t="shared" si="138"/>
        <v>0</v>
      </c>
      <c r="U199" s="79">
        <f>IF(M199=0,0,IF(G199="Annulation","",IF(assurance="ALPTIS",M199*12*T199/100*#REF!,IF(assurance="APRIL",M199*12*T199/100*#REF!,IF(assurance="ASAF",M199*12*T199/100*#REF!,IF(assurance="NEOLIANE",(#REF!+M199*12*#REF!)*T199/100,IF(assurance="NEOLIANE Prev",(#REF!+M199*12*#REF!)*T199/100,IF(assurance="SWISSLIFE",M199*12*T199/100*#REF!,IF(assurance="AVIVA",M199*12*T199/100*#REF!,IF(assurance="CIPRES",M199*12*T199/100*#REF!,IF(assurance="CEGEMA",M199*12*T199/100*#REF!,IF(assurance=0,0))))))))))))</f>
        <v>0</v>
      </c>
      <c r="V199" s="91" t="str">
        <f t="shared" si="145"/>
        <v/>
      </c>
      <c r="W199" s="91" t="str">
        <f t="shared" si="146"/>
        <v/>
      </c>
      <c r="X199" s="92">
        <f t="shared" si="147"/>
        <v>0</v>
      </c>
      <c r="Y199" s="108">
        <f t="shared" si="148"/>
        <v>0</v>
      </c>
      <c r="Z199" s="106"/>
      <c r="AA199" s="105" t="str">
        <f t="shared" si="149"/>
        <v/>
      </c>
      <c r="AB199" s="63" t="s">
        <v>12</v>
      </c>
      <c r="AC199" s="72"/>
      <c r="AD199" s="101"/>
      <c r="AE199" s="80" t="str">
        <f t="shared" si="136"/>
        <v/>
      </c>
      <c r="AF199" s="72"/>
      <c r="AG199" s="70" t="str">
        <f t="shared" si="150"/>
        <v/>
      </c>
      <c r="AH199" s="81" t="str">
        <f t="shared" ca="1" si="151"/>
        <v/>
      </c>
      <c r="AI199" s="111" t="str">
        <f t="shared" ca="1" si="152"/>
        <v/>
      </c>
      <c r="AJ199" s="89" t="str">
        <f t="shared" si="153"/>
        <v/>
      </c>
      <c r="AK199" s="89" t="str">
        <f t="shared" si="154"/>
        <v/>
      </c>
      <c r="AL199" s="81" t="str">
        <f t="shared" si="155"/>
        <v/>
      </c>
      <c r="AM199" s="74">
        <f t="shared" si="156"/>
        <v>0</v>
      </c>
      <c r="AN199" s="74">
        <f t="shared" si="157"/>
        <v>0</v>
      </c>
      <c r="AO199" s="82">
        <f t="shared" si="158"/>
        <v>0</v>
      </c>
      <c r="AP199" s="74">
        <f t="shared" si="139"/>
        <v>0</v>
      </c>
      <c r="AQ199" s="82">
        <f t="shared" si="159"/>
        <v>0</v>
      </c>
      <c r="AR199" s="83">
        <f t="shared" si="160"/>
        <v>0</v>
      </c>
      <c r="AS199" s="74">
        <f t="shared" si="140"/>
        <v>0</v>
      </c>
      <c r="AT199" s="82">
        <f t="shared" si="161"/>
        <v>0</v>
      </c>
      <c r="AU199" s="83">
        <f t="shared" si="162"/>
        <v>0</v>
      </c>
      <c r="AV199" s="74">
        <f t="shared" si="163"/>
        <v>0</v>
      </c>
      <c r="AW199" s="82">
        <f t="shared" si="164"/>
        <v>0</v>
      </c>
      <c r="AX199" s="83">
        <f t="shared" si="165"/>
        <v>0</v>
      </c>
      <c r="AY199" s="63"/>
      <c r="AZ199" s="84"/>
      <c r="BA199" s="85"/>
      <c r="BB199" s="95"/>
      <c r="BC199" s="86"/>
      <c r="BD199" s="86"/>
      <c r="BE199" s="96"/>
      <c r="BF199" s="69"/>
      <c r="BG199" s="114"/>
      <c r="BH199" s="63">
        <v>1</v>
      </c>
      <c r="BI199" s="68">
        <v>0</v>
      </c>
      <c r="BJ199" s="71"/>
      <c r="BK199" s="87"/>
      <c r="BL199" s="64" t="str">
        <f t="shared" ca="1" si="166"/>
        <v/>
      </c>
      <c r="BM199" s="65"/>
      <c r="BN199" s="66"/>
      <c r="BO199" s="67" t="str">
        <f t="shared" ca="1" si="167"/>
        <v/>
      </c>
      <c r="BP199" s="65"/>
      <c r="BQ199" s="66"/>
      <c r="BR199" s="67" t="str">
        <f t="shared" ca="1" si="168"/>
        <v/>
      </c>
      <c r="BS199" s="65"/>
      <c r="BT199" s="66"/>
      <c r="BU199" s="67" t="str">
        <f t="shared" ca="1" si="169"/>
        <v/>
      </c>
      <c r="BV199" s="65"/>
      <c r="BW199" s="66"/>
      <c r="BX199" s="67" t="str">
        <f t="shared" ca="1" si="170"/>
        <v/>
      </c>
      <c r="BY199" s="65"/>
      <c r="BZ199" s="66"/>
      <c r="CA199" s="67" t="str">
        <f t="shared" ca="1" si="171"/>
        <v/>
      </c>
      <c r="CB199" s="65"/>
      <c r="CC199" s="66"/>
      <c r="CD199" s="67" t="str">
        <f t="shared" ca="1" si="172"/>
        <v/>
      </c>
      <c r="CE199" s="65"/>
      <c r="CF199" s="66"/>
      <c r="CG199" s="67" t="str">
        <f t="shared" ca="1" si="173"/>
        <v/>
      </c>
      <c r="CH199" s="65"/>
      <c r="CI199" s="66"/>
      <c r="CJ199" s="67" t="str">
        <f t="shared" ca="1" si="174"/>
        <v/>
      </c>
      <c r="CK199" s="57"/>
      <c r="CL199" s="59"/>
      <c r="CM199" s="59"/>
      <c r="CN199" s="59"/>
      <c r="CO199" s="59"/>
      <c r="CP199" s="59"/>
      <c r="CQ199" s="59"/>
      <c r="CR199" s="57"/>
      <c r="CS199" s="58"/>
      <c r="CT199" s="90" t="str">
        <f t="shared" si="175"/>
        <v/>
      </c>
      <c r="CU199" s="59"/>
      <c r="CV199" s="60"/>
      <c r="CW199" s="59"/>
      <c r="CX199" s="59"/>
      <c r="CY199" s="59" t="str">
        <f t="shared" si="176"/>
        <v/>
      </c>
      <c r="CZ199" s="59"/>
      <c r="DA199" s="59"/>
      <c r="DB199" s="61"/>
      <c r="DC199" s="59"/>
      <c r="DD199" s="59"/>
      <c r="DE199" s="61"/>
      <c r="DF199" s="61"/>
      <c r="DG199" s="59"/>
      <c r="DH199" s="61"/>
      <c r="DI199" s="61"/>
      <c r="DJ199" s="59"/>
      <c r="DK199" s="59"/>
      <c r="DL199" s="62"/>
      <c r="DM199" s="56">
        <f t="shared" si="177"/>
        <v>0</v>
      </c>
      <c r="DN199" s="88" t="str">
        <f t="shared" si="178"/>
        <v/>
      </c>
      <c r="DO199" s="119" t="str">
        <f t="shared" si="179"/>
        <v/>
      </c>
      <c r="DP199" s="119" t="str">
        <f t="shared" si="180"/>
        <v/>
      </c>
      <c r="DQ199" s="122" t="str">
        <f t="shared" si="181"/>
        <v/>
      </c>
      <c r="DR199" s="122" t="str">
        <f t="shared" si="141"/>
        <v/>
      </c>
    </row>
    <row r="200" spans="1:122" x14ac:dyDescent="0.25">
      <c r="A200" s="184" t="str">
        <f t="shared" si="137"/>
        <v xml:space="preserve">  -  - </v>
      </c>
      <c r="B200" s="98"/>
      <c r="C200" s="97"/>
      <c r="D200" s="93"/>
      <c r="E200" s="71"/>
      <c r="F200" s="73"/>
      <c r="G200" s="103"/>
      <c r="H200" s="71"/>
      <c r="I200" s="105" t="str">
        <f t="shared" si="142"/>
        <v/>
      </c>
      <c r="J200" s="104"/>
      <c r="K200" s="63"/>
      <c r="L200" s="72"/>
      <c r="M200" s="74"/>
      <c r="N200" s="75"/>
      <c r="O200" s="75"/>
      <c r="P200" s="121"/>
      <c r="Q200" s="76" t="str">
        <f t="shared" si="143"/>
        <v/>
      </c>
      <c r="R200" s="77">
        <f t="shared" si="144"/>
        <v>0</v>
      </c>
      <c r="S200" s="63"/>
      <c r="T200" s="78">
        <f t="shared" si="138"/>
        <v>0</v>
      </c>
      <c r="U200" s="79">
        <f>IF(M200=0,0,IF(G200="Annulation","",IF(assurance="ALPTIS",M200*12*T200/100*#REF!,IF(assurance="APRIL",M200*12*T200/100*#REF!,IF(assurance="ASAF",M200*12*T200/100*#REF!,IF(assurance="NEOLIANE",(#REF!+M200*12*#REF!)*T200/100,IF(assurance="NEOLIANE Prev",(#REF!+M200*12*#REF!)*T200/100,IF(assurance="SWISSLIFE",M200*12*T200/100*#REF!,IF(assurance="AVIVA",M200*12*T200/100*#REF!,IF(assurance="CIPRES",M200*12*T200/100*#REF!,IF(assurance="CEGEMA",M200*12*T200/100*#REF!,IF(assurance=0,0))))))))))))</f>
        <v>0</v>
      </c>
      <c r="V200" s="91" t="str">
        <f t="shared" si="145"/>
        <v/>
      </c>
      <c r="W200" s="91" t="str">
        <f t="shared" si="146"/>
        <v/>
      </c>
      <c r="X200" s="92">
        <f t="shared" si="147"/>
        <v>0</v>
      </c>
      <c r="Y200" s="108">
        <f t="shared" si="148"/>
        <v>0</v>
      </c>
      <c r="Z200" s="106"/>
      <c r="AA200" s="105" t="str">
        <f t="shared" si="149"/>
        <v/>
      </c>
      <c r="AB200" s="63" t="s">
        <v>12</v>
      </c>
      <c r="AC200" s="72"/>
      <c r="AD200" s="101"/>
      <c r="AE200" s="80" t="str">
        <f t="shared" si="136"/>
        <v/>
      </c>
      <c r="AF200" s="72"/>
      <c r="AG200" s="70" t="str">
        <f t="shared" si="150"/>
        <v/>
      </c>
      <c r="AH200" s="81" t="str">
        <f t="shared" ca="1" si="151"/>
        <v/>
      </c>
      <c r="AI200" s="111" t="str">
        <f t="shared" ca="1" si="152"/>
        <v/>
      </c>
      <c r="AJ200" s="89" t="str">
        <f t="shared" si="153"/>
        <v/>
      </c>
      <c r="AK200" s="89" t="str">
        <f t="shared" si="154"/>
        <v/>
      </c>
      <c r="AL200" s="81" t="str">
        <f t="shared" si="155"/>
        <v/>
      </c>
      <c r="AM200" s="74">
        <f t="shared" si="156"/>
        <v>0</v>
      </c>
      <c r="AN200" s="74">
        <f t="shared" si="157"/>
        <v>0</v>
      </c>
      <c r="AO200" s="82">
        <f t="shared" si="158"/>
        <v>0</v>
      </c>
      <c r="AP200" s="74">
        <f t="shared" si="139"/>
        <v>0</v>
      </c>
      <c r="AQ200" s="82">
        <f t="shared" si="159"/>
        <v>0</v>
      </c>
      <c r="AR200" s="83">
        <f t="shared" si="160"/>
        <v>0</v>
      </c>
      <c r="AS200" s="74">
        <f t="shared" si="140"/>
        <v>0</v>
      </c>
      <c r="AT200" s="82">
        <f t="shared" si="161"/>
        <v>0</v>
      </c>
      <c r="AU200" s="83">
        <f t="shared" si="162"/>
        <v>0</v>
      </c>
      <c r="AV200" s="74">
        <f t="shared" si="163"/>
        <v>0</v>
      </c>
      <c r="AW200" s="82">
        <f t="shared" si="164"/>
        <v>0</v>
      </c>
      <c r="AX200" s="83">
        <f t="shared" si="165"/>
        <v>0</v>
      </c>
      <c r="AY200" s="63"/>
      <c r="AZ200" s="84"/>
      <c r="BA200" s="85"/>
      <c r="BB200" s="95"/>
      <c r="BC200" s="86"/>
      <c r="BD200" s="86"/>
      <c r="BE200" s="96"/>
      <c r="BF200" s="69"/>
      <c r="BG200" s="114"/>
      <c r="BH200" s="63">
        <v>1</v>
      </c>
      <c r="BI200" s="68">
        <v>0</v>
      </c>
      <c r="BJ200" s="71"/>
      <c r="BK200" s="87"/>
      <c r="BL200" s="64" t="str">
        <f t="shared" ca="1" si="166"/>
        <v/>
      </c>
      <c r="BM200" s="65"/>
      <c r="BN200" s="66"/>
      <c r="BO200" s="67" t="str">
        <f t="shared" ca="1" si="167"/>
        <v/>
      </c>
      <c r="BP200" s="65"/>
      <c r="BQ200" s="66"/>
      <c r="BR200" s="67" t="str">
        <f t="shared" ca="1" si="168"/>
        <v/>
      </c>
      <c r="BS200" s="65"/>
      <c r="BT200" s="66"/>
      <c r="BU200" s="67" t="str">
        <f t="shared" ca="1" si="169"/>
        <v/>
      </c>
      <c r="BV200" s="65"/>
      <c r="BW200" s="66"/>
      <c r="BX200" s="67" t="str">
        <f t="shared" ca="1" si="170"/>
        <v/>
      </c>
      <c r="BY200" s="65"/>
      <c r="BZ200" s="66"/>
      <c r="CA200" s="67" t="str">
        <f t="shared" ca="1" si="171"/>
        <v/>
      </c>
      <c r="CB200" s="65"/>
      <c r="CC200" s="66"/>
      <c r="CD200" s="67" t="str">
        <f t="shared" ca="1" si="172"/>
        <v/>
      </c>
      <c r="CE200" s="65"/>
      <c r="CF200" s="66"/>
      <c r="CG200" s="67" t="str">
        <f t="shared" ca="1" si="173"/>
        <v/>
      </c>
      <c r="CH200" s="65"/>
      <c r="CI200" s="66"/>
      <c r="CJ200" s="67" t="str">
        <f t="shared" ca="1" si="174"/>
        <v/>
      </c>
      <c r="CK200" s="57"/>
      <c r="CL200" s="59"/>
      <c r="CM200" s="59"/>
      <c r="CN200" s="59"/>
      <c r="CO200" s="59"/>
      <c r="CP200" s="59"/>
      <c r="CQ200" s="59"/>
      <c r="CR200" s="57"/>
      <c r="CS200" s="58"/>
      <c r="CT200" s="90" t="str">
        <f t="shared" si="175"/>
        <v/>
      </c>
      <c r="CU200" s="59"/>
      <c r="CV200" s="60"/>
      <c r="CW200" s="59"/>
      <c r="CX200" s="59"/>
      <c r="CY200" s="59" t="str">
        <f t="shared" si="176"/>
        <v/>
      </c>
      <c r="CZ200" s="59"/>
      <c r="DA200" s="59"/>
      <c r="DB200" s="61"/>
      <c r="DC200" s="59"/>
      <c r="DD200" s="59"/>
      <c r="DE200" s="61"/>
      <c r="DF200" s="61"/>
      <c r="DG200" s="59"/>
      <c r="DH200" s="61"/>
      <c r="DI200" s="61"/>
      <c r="DJ200" s="59"/>
      <c r="DK200" s="59"/>
      <c r="DL200" s="62"/>
      <c r="DM200" s="56">
        <f t="shared" si="177"/>
        <v>0</v>
      </c>
      <c r="DN200" s="88" t="str">
        <f t="shared" si="178"/>
        <v/>
      </c>
      <c r="DO200" s="119" t="str">
        <f t="shared" si="179"/>
        <v/>
      </c>
      <c r="DP200" s="119" t="str">
        <f t="shared" si="180"/>
        <v/>
      </c>
      <c r="DQ200" s="122" t="str">
        <f t="shared" si="181"/>
        <v/>
      </c>
      <c r="DR200" s="122" t="str">
        <f t="shared" si="141"/>
        <v/>
      </c>
    </row>
    <row r="201" spans="1:122" x14ac:dyDescent="0.25">
      <c r="A201" s="184" t="str">
        <f t="shared" si="137"/>
        <v xml:space="preserve">  -  - </v>
      </c>
      <c r="B201" s="98"/>
      <c r="C201" s="97"/>
      <c r="D201" s="93"/>
      <c r="E201" s="71"/>
      <c r="F201" s="73"/>
      <c r="G201" s="103"/>
      <c r="H201" s="71"/>
      <c r="I201" s="105" t="str">
        <f t="shared" si="142"/>
        <v/>
      </c>
      <c r="J201" s="104"/>
      <c r="K201" s="63"/>
      <c r="L201" s="72"/>
      <c r="M201" s="74"/>
      <c r="N201" s="75"/>
      <c r="O201" s="75"/>
      <c r="P201" s="121"/>
      <c r="Q201" s="76" t="str">
        <f t="shared" si="143"/>
        <v/>
      </c>
      <c r="R201" s="77">
        <f t="shared" si="144"/>
        <v>0</v>
      </c>
      <c r="S201" s="63"/>
      <c r="T201" s="78">
        <f t="shared" si="138"/>
        <v>0</v>
      </c>
      <c r="U201" s="79">
        <f>IF(M201=0,0,IF(G201="Annulation","",IF(assurance="ALPTIS",M201*12*T201/100*#REF!,IF(assurance="APRIL",M201*12*T201/100*#REF!,IF(assurance="ASAF",M201*12*T201/100*#REF!,IF(assurance="NEOLIANE",(#REF!+M201*12*#REF!)*T201/100,IF(assurance="NEOLIANE Prev",(#REF!+M201*12*#REF!)*T201/100,IF(assurance="SWISSLIFE",M201*12*T201/100*#REF!,IF(assurance="AVIVA",M201*12*T201/100*#REF!,IF(assurance="CIPRES",M201*12*T201/100*#REF!,IF(assurance="CEGEMA",M201*12*T201/100*#REF!,IF(assurance=0,0))))))))))))</f>
        <v>0</v>
      </c>
      <c r="V201" s="91" t="str">
        <f t="shared" si="145"/>
        <v/>
      </c>
      <c r="W201" s="91" t="str">
        <f t="shared" si="146"/>
        <v/>
      </c>
      <c r="X201" s="92">
        <f t="shared" si="147"/>
        <v>0</v>
      </c>
      <c r="Y201" s="108">
        <f t="shared" si="148"/>
        <v>0</v>
      </c>
      <c r="Z201" s="106"/>
      <c r="AA201" s="105" t="str">
        <f t="shared" si="149"/>
        <v/>
      </c>
      <c r="AB201" s="63" t="s">
        <v>12</v>
      </c>
      <c r="AC201" s="72"/>
      <c r="AD201" s="101"/>
      <c r="AE201" s="80" t="str">
        <f t="shared" ref="AE201:AE264" si="182">IF(Z201=43466,43404,"")</f>
        <v/>
      </c>
      <c r="AF201" s="72"/>
      <c r="AG201" s="70" t="str">
        <f t="shared" si="150"/>
        <v/>
      </c>
      <c r="AH201" s="81" t="str">
        <f t="shared" ca="1" si="151"/>
        <v/>
      </c>
      <c r="AI201" s="111" t="str">
        <f t="shared" ca="1" si="152"/>
        <v/>
      </c>
      <c r="AJ201" s="89" t="str">
        <f t="shared" si="153"/>
        <v/>
      </c>
      <c r="AK201" s="89" t="str">
        <f t="shared" si="154"/>
        <v/>
      </c>
      <c r="AL201" s="81" t="str">
        <f t="shared" si="155"/>
        <v/>
      </c>
      <c r="AM201" s="74">
        <f t="shared" si="156"/>
        <v>0</v>
      </c>
      <c r="AN201" s="74">
        <f t="shared" si="157"/>
        <v>0</v>
      </c>
      <c r="AO201" s="82">
        <f t="shared" si="158"/>
        <v>0</v>
      </c>
      <c r="AP201" s="74">
        <f t="shared" si="139"/>
        <v>0</v>
      </c>
      <c r="AQ201" s="82">
        <f t="shared" si="159"/>
        <v>0</v>
      </c>
      <c r="AR201" s="83">
        <f t="shared" si="160"/>
        <v>0</v>
      </c>
      <c r="AS201" s="74">
        <f t="shared" si="140"/>
        <v>0</v>
      </c>
      <c r="AT201" s="82">
        <f t="shared" si="161"/>
        <v>0</v>
      </c>
      <c r="AU201" s="83">
        <f t="shared" si="162"/>
        <v>0</v>
      </c>
      <c r="AV201" s="74">
        <f t="shared" si="163"/>
        <v>0</v>
      </c>
      <c r="AW201" s="82">
        <f t="shared" si="164"/>
        <v>0</v>
      </c>
      <c r="AX201" s="83">
        <f t="shared" si="165"/>
        <v>0</v>
      </c>
      <c r="AY201" s="63"/>
      <c r="AZ201" s="84"/>
      <c r="BA201" s="85"/>
      <c r="BB201" s="95"/>
      <c r="BC201" s="86"/>
      <c r="BD201" s="86"/>
      <c r="BE201" s="96"/>
      <c r="BF201" s="69"/>
      <c r="BG201" s="114"/>
      <c r="BH201" s="63">
        <v>1</v>
      </c>
      <c r="BI201" s="68">
        <v>0</v>
      </c>
      <c r="BJ201" s="71"/>
      <c r="BK201" s="87"/>
      <c r="BL201" s="64" t="str">
        <f t="shared" ca="1" si="166"/>
        <v/>
      </c>
      <c r="BM201" s="65"/>
      <c r="BN201" s="66"/>
      <c r="BO201" s="67" t="str">
        <f t="shared" ca="1" si="167"/>
        <v/>
      </c>
      <c r="BP201" s="65"/>
      <c r="BQ201" s="66"/>
      <c r="BR201" s="67" t="str">
        <f t="shared" ca="1" si="168"/>
        <v/>
      </c>
      <c r="BS201" s="65"/>
      <c r="BT201" s="66"/>
      <c r="BU201" s="67" t="str">
        <f t="shared" ca="1" si="169"/>
        <v/>
      </c>
      <c r="BV201" s="65"/>
      <c r="BW201" s="66"/>
      <c r="BX201" s="67" t="str">
        <f t="shared" ca="1" si="170"/>
        <v/>
      </c>
      <c r="BY201" s="65"/>
      <c r="BZ201" s="66"/>
      <c r="CA201" s="67" t="str">
        <f t="shared" ca="1" si="171"/>
        <v/>
      </c>
      <c r="CB201" s="65"/>
      <c r="CC201" s="66"/>
      <c r="CD201" s="67" t="str">
        <f t="shared" ca="1" si="172"/>
        <v/>
      </c>
      <c r="CE201" s="65"/>
      <c r="CF201" s="66"/>
      <c r="CG201" s="67" t="str">
        <f t="shared" ca="1" si="173"/>
        <v/>
      </c>
      <c r="CH201" s="65"/>
      <c r="CI201" s="66"/>
      <c r="CJ201" s="67" t="str">
        <f t="shared" ca="1" si="174"/>
        <v/>
      </c>
      <c r="CK201" s="57"/>
      <c r="CL201" s="59"/>
      <c r="CM201" s="59"/>
      <c r="CN201" s="59"/>
      <c r="CO201" s="59"/>
      <c r="CP201" s="59"/>
      <c r="CQ201" s="59"/>
      <c r="CR201" s="57"/>
      <c r="CS201" s="58"/>
      <c r="CT201" s="90" t="str">
        <f t="shared" si="175"/>
        <v/>
      </c>
      <c r="CU201" s="59"/>
      <c r="CV201" s="60"/>
      <c r="CW201" s="59"/>
      <c r="CX201" s="59"/>
      <c r="CY201" s="59" t="str">
        <f t="shared" si="176"/>
        <v/>
      </c>
      <c r="CZ201" s="59"/>
      <c r="DA201" s="59"/>
      <c r="DB201" s="61"/>
      <c r="DC201" s="59"/>
      <c r="DD201" s="59"/>
      <c r="DE201" s="61"/>
      <c r="DF201" s="61"/>
      <c r="DG201" s="59"/>
      <c r="DH201" s="61"/>
      <c r="DI201" s="61"/>
      <c r="DJ201" s="59"/>
      <c r="DK201" s="59"/>
      <c r="DL201" s="62"/>
      <c r="DM201" s="56">
        <f t="shared" si="177"/>
        <v>0</v>
      </c>
      <c r="DN201" s="88" t="str">
        <f t="shared" si="178"/>
        <v/>
      </c>
      <c r="DO201" s="119" t="str">
        <f t="shared" si="179"/>
        <v/>
      </c>
      <c r="DP201" s="119" t="str">
        <f t="shared" si="180"/>
        <v/>
      </c>
      <c r="DQ201" s="122" t="str">
        <f t="shared" si="181"/>
        <v/>
      </c>
      <c r="DR201" s="122" t="str">
        <f t="shared" si="141"/>
        <v/>
      </c>
    </row>
    <row r="202" spans="1:122" x14ac:dyDescent="0.25">
      <c r="A202" s="184" t="str">
        <f t="shared" ref="A202:A265" si="183">CONCATENATE(C202," ",D202," - ",K202," - ",J202)</f>
        <v xml:space="preserve">  -  - </v>
      </c>
      <c r="B202" s="98"/>
      <c r="C202" s="97"/>
      <c r="D202" s="93"/>
      <c r="E202" s="71"/>
      <c r="F202" s="73"/>
      <c r="G202" s="103"/>
      <c r="H202" s="71"/>
      <c r="I202" s="105" t="str">
        <f t="shared" si="142"/>
        <v/>
      </c>
      <c r="J202" s="104"/>
      <c r="K202" s="63"/>
      <c r="L202" s="72"/>
      <c r="M202" s="74"/>
      <c r="N202" s="75"/>
      <c r="O202" s="75"/>
      <c r="P202" s="121"/>
      <c r="Q202" s="76" t="str">
        <f t="shared" si="143"/>
        <v/>
      </c>
      <c r="R202" s="77">
        <f t="shared" si="144"/>
        <v>0</v>
      </c>
      <c r="S202" s="63"/>
      <c r="T202" s="78">
        <f t="shared" ref="T202:T265" si="184">IF(G202="Annulation","",IF(assurance="ALPTIS",IF(L202="SO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202" s="79">
        <f>IF(M202=0,0,IF(G202="Annulation","",IF(assurance="ALPTIS",M202*12*T202/100*#REF!,IF(assurance="APRIL",M202*12*T202/100*#REF!,IF(assurance="ASAF",M202*12*T202/100*#REF!,IF(assurance="NEOLIANE",(#REF!+M202*12*#REF!)*T202/100,IF(assurance="NEOLIANE Prev",(#REF!+M202*12*#REF!)*T202/100,IF(assurance="SWISSLIFE",M202*12*T202/100*#REF!,IF(assurance="AVIVA",M202*12*T202/100*#REF!,IF(assurance="CIPRES",M202*12*T202/100*#REF!,IF(assurance="CEGEMA",M202*12*T202/100*#REF!,IF(assurance=0,0))))))))))))</f>
        <v>0</v>
      </c>
      <c r="V202" s="91" t="str">
        <f t="shared" si="145"/>
        <v/>
      </c>
      <c r="W202" s="91" t="str">
        <f t="shared" si="146"/>
        <v/>
      </c>
      <c r="X202" s="92">
        <f t="shared" si="147"/>
        <v>0</v>
      </c>
      <c r="Y202" s="108">
        <f t="shared" si="148"/>
        <v>0</v>
      </c>
      <c r="Z202" s="106"/>
      <c r="AA202" s="105" t="str">
        <f t="shared" si="149"/>
        <v/>
      </c>
      <c r="AB202" s="63" t="s">
        <v>12</v>
      </c>
      <c r="AC202" s="72"/>
      <c r="AD202" s="101"/>
      <c r="AE202" s="80" t="str">
        <f t="shared" si="182"/>
        <v/>
      </c>
      <c r="AF202" s="72"/>
      <c r="AG202" s="70" t="str">
        <f t="shared" si="150"/>
        <v/>
      </c>
      <c r="AH202" s="81" t="str">
        <f t="shared" ca="1" si="151"/>
        <v/>
      </c>
      <c r="AI202" s="111" t="str">
        <f t="shared" ca="1" si="152"/>
        <v/>
      </c>
      <c r="AJ202" s="89" t="str">
        <f t="shared" si="153"/>
        <v/>
      </c>
      <c r="AK202" s="89" t="str">
        <f t="shared" si="154"/>
        <v/>
      </c>
      <c r="AL202" s="81" t="str">
        <f t="shared" si="155"/>
        <v/>
      </c>
      <c r="AM202" s="74">
        <f t="shared" si="156"/>
        <v>0</v>
      </c>
      <c r="AN202" s="74">
        <f t="shared" si="157"/>
        <v>0</v>
      </c>
      <c r="AO202" s="82">
        <f t="shared" si="158"/>
        <v>0</v>
      </c>
      <c r="AP202" s="74">
        <f t="shared" ref="AP202:AP265" si="185">IF(G202="Annulation","",IF(Z202&gt;=43101,IF(Z202&lt;43466,M202,0),0))</f>
        <v>0</v>
      </c>
      <c r="AQ202" s="82">
        <f t="shared" si="159"/>
        <v>0</v>
      </c>
      <c r="AR202" s="83">
        <f t="shared" si="160"/>
        <v>0</v>
      </c>
      <c r="AS202" s="74">
        <f t="shared" ref="AS202:AS265" si="186">IF(G202="Annulation","",IF(Z202&gt;=43466,IF(Z202&lt;43831,M202,0),0))</f>
        <v>0</v>
      </c>
      <c r="AT202" s="82">
        <f t="shared" si="161"/>
        <v>0</v>
      </c>
      <c r="AU202" s="83">
        <f t="shared" si="162"/>
        <v>0</v>
      </c>
      <c r="AV202" s="74">
        <f t="shared" si="163"/>
        <v>0</v>
      </c>
      <c r="AW202" s="82">
        <f t="shared" si="164"/>
        <v>0</v>
      </c>
      <c r="AX202" s="83">
        <f t="shared" si="165"/>
        <v>0</v>
      </c>
      <c r="AY202" s="63"/>
      <c r="AZ202" s="84"/>
      <c r="BA202" s="85"/>
      <c r="BB202" s="95"/>
      <c r="BC202" s="86"/>
      <c r="BD202" s="86"/>
      <c r="BE202" s="96"/>
      <c r="BF202" s="69"/>
      <c r="BG202" s="114"/>
      <c r="BH202" s="63">
        <v>1</v>
      </c>
      <c r="BI202" s="68">
        <v>0</v>
      </c>
      <c r="BJ202" s="71"/>
      <c r="BK202" s="87"/>
      <c r="BL202" s="64" t="str">
        <f t="shared" ca="1" si="166"/>
        <v/>
      </c>
      <c r="BM202" s="65"/>
      <c r="BN202" s="66"/>
      <c r="BO202" s="67" t="str">
        <f t="shared" ca="1" si="167"/>
        <v/>
      </c>
      <c r="BP202" s="65"/>
      <c r="BQ202" s="66"/>
      <c r="BR202" s="67" t="str">
        <f t="shared" ca="1" si="168"/>
        <v/>
      </c>
      <c r="BS202" s="65"/>
      <c r="BT202" s="66"/>
      <c r="BU202" s="67" t="str">
        <f t="shared" ca="1" si="169"/>
        <v/>
      </c>
      <c r="BV202" s="65"/>
      <c r="BW202" s="66"/>
      <c r="BX202" s="67" t="str">
        <f t="shared" ca="1" si="170"/>
        <v/>
      </c>
      <c r="BY202" s="65"/>
      <c r="BZ202" s="66"/>
      <c r="CA202" s="67" t="str">
        <f t="shared" ca="1" si="171"/>
        <v/>
      </c>
      <c r="CB202" s="65"/>
      <c r="CC202" s="66"/>
      <c r="CD202" s="67" t="str">
        <f t="shared" ca="1" si="172"/>
        <v/>
      </c>
      <c r="CE202" s="65"/>
      <c r="CF202" s="66"/>
      <c r="CG202" s="67" t="str">
        <f t="shared" ca="1" si="173"/>
        <v/>
      </c>
      <c r="CH202" s="65"/>
      <c r="CI202" s="66"/>
      <c r="CJ202" s="67" t="str">
        <f t="shared" ca="1" si="174"/>
        <v/>
      </c>
      <c r="CK202" s="57"/>
      <c r="CL202" s="59"/>
      <c r="CM202" s="59"/>
      <c r="CN202" s="59"/>
      <c r="CO202" s="59"/>
      <c r="CP202" s="59"/>
      <c r="CQ202" s="59"/>
      <c r="CR202" s="57"/>
      <c r="CS202" s="58"/>
      <c r="CT202" s="90" t="str">
        <f t="shared" si="175"/>
        <v/>
      </c>
      <c r="CU202" s="59"/>
      <c r="CV202" s="60"/>
      <c r="CW202" s="59"/>
      <c r="CX202" s="59"/>
      <c r="CY202" s="59" t="str">
        <f t="shared" si="176"/>
        <v/>
      </c>
      <c r="CZ202" s="59"/>
      <c r="DA202" s="59"/>
      <c r="DB202" s="61"/>
      <c r="DC202" s="59"/>
      <c r="DD202" s="59"/>
      <c r="DE202" s="61"/>
      <c r="DF202" s="61"/>
      <c r="DG202" s="59"/>
      <c r="DH202" s="61"/>
      <c r="DI202" s="61"/>
      <c r="DJ202" s="59"/>
      <c r="DK202" s="59"/>
      <c r="DL202" s="62"/>
      <c r="DM202" s="56">
        <f t="shared" si="177"/>
        <v>0</v>
      </c>
      <c r="DN202" s="88" t="str">
        <f t="shared" si="178"/>
        <v/>
      </c>
      <c r="DO202" s="119" t="str">
        <f t="shared" si="179"/>
        <v/>
      </c>
      <c r="DP202" s="119" t="str">
        <f t="shared" si="180"/>
        <v/>
      </c>
      <c r="DQ202" s="122" t="str">
        <f t="shared" si="181"/>
        <v/>
      </c>
      <c r="DR202" s="122" t="str">
        <f t="shared" ref="DR202:DR265" si="187">IF(M202="","",CONCATENATE("Bonjour ",F202," ",C202,",
Tout d'abord, constatant que vous êtes toujours client chez la mutuelle ",K202," (mutuelle que nous avions choisie ensemble), je tiens à vous remercier de votre fidélité. 
Ensuite, plutôt que de vous faire attendre votre futur échéancier, je tiens à vous informer que ",K202," a depuis peu annoncé ses augmentations pour janvier 2019. Dans votre cas, votre tarif passera à ",AS202,"€/mois. 
Sachant que nous avions initialement souscrit au tarif de ",M202,"€/mois cela fera une augmentation totale de ",ROUND(AU202*100,1)," % ce qui me semble un peu trop élevé en si peu de temps. C'est donc pourquoi je prends les devants pour éviter de devoir changer dans la précipitation."))</f>
        <v/>
      </c>
    </row>
    <row r="203" spans="1:122" x14ac:dyDescent="0.25">
      <c r="A203" s="184" t="str">
        <f t="shared" si="183"/>
        <v xml:space="preserve">  -  - </v>
      </c>
      <c r="B203" s="98"/>
      <c r="C203" s="97"/>
      <c r="D203" s="93"/>
      <c r="E203" s="71"/>
      <c r="F203" s="73"/>
      <c r="G203" s="103"/>
      <c r="H203" s="71"/>
      <c r="I203" s="105" t="str">
        <f t="shared" si="142"/>
        <v/>
      </c>
      <c r="J203" s="104"/>
      <c r="K203" s="63"/>
      <c r="L203" s="72"/>
      <c r="M203" s="74"/>
      <c r="N203" s="75"/>
      <c r="O203" s="75"/>
      <c r="P203" s="121"/>
      <c r="Q203" s="76" t="str">
        <f t="shared" si="143"/>
        <v/>
      </c>
      <c r="R203" s="77">
        <f t="shared" si="144"/>
        <v>0</v>
      </c>
      <c r="S203" s="63"/>
      <c r="T203" s="78">
        <f t="shared" si="184"/>
        <v>0</v>
      </c>
      <c r="U203" s="79">
        <f>IF(M203=0,0,IF(G203="Annulation","",IF(assurance="ALPTIS",M203*12*T203/100*#REF!,IF(assurance="APRIL",M203*12*T203/100*#REF!,IF(assurance="ASAF",M203*12*T203/100*#REF!,IF(assurance="NEOLIANE",(#REF!+M203*12*#REF!)*T203/100,IF(assurance="NEOLIANE Prev",(#REF!+M203*12*#REF!)*T203/100,IF(assurance="SWISSLIFE",M203*12*T203/100*#REF!,IF(assurance="AVIVA",M203*12*T203/100*#REF!,IF(assurance="CIPRES",M203*12*T203/100*#REF!,IF(assurance="CEGEMA",M203*12*T203/100*#REF!,IF(assurance=0,0))))))))))))</f>
        <v>0</v>
      </c>
      <c r="V203" s="91" t="str">
        <f t="shared" si="145"/>
        <v/>
      </c>
      <c r="W203" s="91" t="str">
        <f t="shared" si="146"/>
        <v/>
      </c>
      <c r="X203" s="92">
        <f t="shared" si="147"/>
        <v>0</v>
      </c>
      <c r="Y203" s="108">
        <f t="shared" si="148"/>
        <v>0</v>
      </c>
      <c r="Z203" s="106"/>
      <c r="AA203" s="105" t="str">
        <f t="shared" si="149"/>
        <v/>
      </c>
      <c r="AB203" s="63" t="s">
        <v>12</v>
      </c>
      <c r="AC203" s="72"/>
      <c r="AD203" s="101"/>
      <c r="AE203" s="80" t="str">
        <f t="shared" si="182"/>
        <v/>
      </c>
      <c r="AF203" s="72"/>
      <c r="AG203" s="70" t="str">
        <f t="shared" si="150"/>
        <v/>
      </c>
      <c r="AH203" s="81" t="str">
        <f t="shared" ca="1" si="151"/>
        <v/>
      </c>
      <c r="AI203" s="111" t="str">
        <f t="shared" ca="1" si="152"/>
        <v/>
      </c>
      <c r="AJ203" s="89" t="str">
        <f t="shared" si="153"/>
        <v/>
      </c>
      <c r="AK203" s="89" t="str">
        <f t="shared" si="154"/>
        <v/>
      </c>
      <c r="AL203" s="81" t="str">
        <f t="shared" si="155"/>
        <v/>
      </c>
      <c r="AM203" s="74">
        <f t="shared" si="156"/>
        <v>0</v>
      </c>
      <c r="AN203" s="74">
        <f t="shared" si="157"/>
        <v>0</v>
      </c>
      <c r="AO203" s="82">
        <f t="shared" si="158"/>
        <v>0</v>
      </c>
      <c r="AP203" s="74">
        <f t="shared" si="185"/>
        <v>0</v>
      </c>
      <c r="AQ203" s="82">
        <f t="shared" si="159"/>
        <v>0</v>
      </c>
      <c r="AR203" s="83">
        <f t="shared" si="160"/>
        <v>0</v>
      </c>
      <c r="AS203" s="74">
        <f t="shared" si="186"/>
        <v>0</v>
      </c>
      <c r="AT203" s="82">
        <f t="shared" si="161"/>
        <v>0</v>
      </c>
      <c r="AU203" s="83">
        <f t="shared" si="162"/>
        <v>0</v>
      </c>
      <c r="AV203" s="74">
        <f t="shared" si="163"/>
        <v>0</v>
      </c>
      <c r="AW203" s="82">
        <f t="shared" si="164"/>
        <v>0</v>
      </c>
      <c r="AX203" s="83">
        <f t="shared" si="165"/>
        <v>0</v>
      </c>
      <c r="AY203" s="63"/>
      <c r="AZ203" s="84"/>
      <c r="BA203" s="85"/>
      <c r="BB203" s="95"/>
      <c r="BC203" s="86"/>
      <c r="BD203" s="86"/>
      <c r="BE203" s="96"/>
      <c r="BF203" s="69"/>
      <c r="BG203" s="114"/>
      <c r="BH203" s="63">
        <v>1</v>
      </c>
      <c r="BI203" s="68">
        <v>0</v>
      </c>
      <c r="BJ203" s="71"/>
      <c r="BK203" s="87"/>
      <c r="BL203" s="64" t="str">
        <f t="shared" ca="1" si="166"/>
        <v/>
      </c>
      <c r="BM203" s="65"/>
      <c r="BN203" s="66"/>
      <c r="BO203" s="67" t="str">
        <f t="shared" ca="1" si="167"/>
        <v/>
      </c>
      <c r="BP203" s="65"/>
      <c r="BQ203" s="66"/>
      <c r="BR203" s="67" t="str">
        <f t="shared" ca="1" si="168"/>
        <v/>
      </c>
      <c r="BS203" s="65"/>
      <c r="BT203" s="66"/>
      <c r="BU203" s="67" t="str">
        <f t="shared" ca="1" si="169"/>
        <v/>
      </c>
      <c r="BV203" s="65"/>
      <c r="BW203" s="66"/>
      <c r="BX203" s="67" t="str">
        <f t="shared" ca="1" si="170"/>
        <v/>
      </c>
      <c r="BY203" s="65"/>
      <c r="BZ203" s="66"/>
      <c r="CA203" s="67" t="str">
        <f t="shared" ca="1" si="171"/>
        <v/>
      </c>
      <c r="CB203" s="65"/>
      <c r="CC203" s="66"/>
      <c r="CD203" s="67" t="str">
        <f t="shared" ca="1" si="172"/>
        <v/>
      </c>
      <c r="CE203" s="65"/>
      <c r="CF203" s="66"/>
      <c r="CG203" s="67" t="str">
        <f t="shared" ca="1" si="173"/>
        <v/>
      </c>
      <c r="CH203" s="65"/>
      <c r="CI203" s="66"/>
      <c r="CJ203" s="67" t="str">
        <f t="shared" ca="1" si="174"/>
        <v/>
      </c>
      <c r="CK203" s="57"/>
      <c r="CL203" s="59"/>
      <c r="CM203" s="59"/>
      <c r="CN203" s="59"/>
      <c r="CO203" s="59"/>
      <c r="CP203" s="59"/>
      <c r="CQ203" s="59"/>
      <c r="CR203" s="57"/>
      <c r="CS203" s="58"/>
      <c r="CT203" s="90" t="str">
        <f t="shared" si="175"/>
        <v/>
      </c>
      <c r="CU203" s="59"/>
      <c r="CV203" s="60"/>
      <c r="CW203" s="59"/>
      <c r="CX203" s="59"/>
      <c r="CY203" s="59" t="str">
        <f t="shared" si="176"/>
        <v/>
      </c>
      <c r="CZ203" s="59"/>
      <c r="DA203" s="59"/>
      <c r="DB203" s="61"/>
      <c r="DC203" s="59"/>
      <c r="DD203" s="59"/>
      <c r="DE203" s="61"/>
      <c r="DF203" s="61"/>
      <c r="DG203" s="59"/>
      <c r="DH203" s="61"/>
      <c r="DI203" s="61"/>
      <c r="DJ203" s="59"/>
      <c r="DK203" s="59"/>
      <c r="DL203" s="62"/>
      <c r="DM203" s="56">
        <f t="shared" si="177"/>
        <v>0</v>
      </c>
      <c r="DN203" s="88" t="str">
        <f t="shared" si="178"/>
        <v/>
      </c>
      <c r="DO203" s="119" t="str">
        <f t="shared" si="179"/>
        <v/>
      </c>
      <c r="DP203" s="119" t="str">
        <f t="shared" si="180"/>
        <v/>
      </c>
      <c r="DQ203" s="122" t="str">
        <f t="shared" si="181"/>
        <v/>
      </c>
      <c r="DR203" s="122" t="str">
        <f t="shared" si="187"/>
        <v/>
      </c>
    </row>
    <row r="204" spans="1:122" x14ac:dyDescent="0.25">
      <c r="A204" s="184" t="str">
        <f t="shared" si="183"/>
        <v xml:space="preserve">  -  - </v>
      </c>
      <c r="B204" s="98"/>
      <c r="C204" s="97"/>
      <c r="D204" s="93"/>
      <c r="E204" s="71"/>
      <c r="F204" s="73"/>
      <c r="G204" s="103"/>
      <c r="H204" s="71"/>
      <c r="I204" s="105" t="str">
        <f t="shared" si="142"/>
        <v/>
      </c>
      <c r="J204" s="104"/>
      <c r="K204" s="63"/>
      <c r="L204" s="72"/>
      <c r="M204" s="74"/>
      <c r="N204" s="75"/>
      <c r="O204" s="75"/>
      <c r="P204" s="121"/>
      <c r="Q204" s="76" t="str">
        <f t="shared" si="143"/>
        <v/>
      </c>
      <c r="R204" s="77">
        <f t="shared" si="144"/>
        <v>0</v>
      </c>
      <c r="S204" s="63"/>
      <c r="T204" s="78">
        <f t="shared" si="184"/>
        <v>0</v>
      </c>
      <c r="U204" s="79">
        <f>IF(M204=0,0,IF(G204="Annulation","",IF(assurance="ALPTIS",M204*12*T204/100*#REF!,IF(assurance="APRIL",M204*12*T204/100*#REF!,IF(assurance="ASAF",M204*12*T204/100*#REF!,IF(assurance="NEOLIANE",(#REF!+M204*12*#REF!)*T204/100,IF(assurance="NEOLIANE Prev",(#REF!+M204*12*#REF!)*T204/100,IF(assurance="SWISSLIFE",M204*12*T204/100*#REF!,IF(assurance="AVIVA",M204*12*T204/100*#REF!,IF(assurance="CIPRES",M204*12*T204/100*#REF!,IF(assurance="CEGEMA",M204*12*T204/100*#REF!,IF(assurance=0,0))))))))))))</f>
        <v>0</v>
      </c>
      <c r="V204" s="91" t="str">
        <f t="shared" si="145"/>
        <v/>
      </c>
      <c r="W204" s="91" t="str">
        <f t="shared" si="146"/>
        <v/>
      </c>
      <c r="X204" s="92">
        <f t="shared" si="147"/>
        <v>0</v>
      </c>
      <c r="Y204" s="108">
        <f t="shared" si="148"/>
        <v>0</v>
      </c>
      <c r="Z204" s="106"/>
      <c r="AA204" s="105" t="str">
        <f t="shared" si="149"/>
        <v/>
      </c>
      <c r="AB204" s="63" t="s">
        <v>12</v>
      </c>
      <c r="AC204" s="72"/>
      <c r="AD204" s="101"/>
      <c r="AE204" s="80" t="str">
        <f t="shared" si="182"/>
        <v/>
      </c>
      <c r="AF204" s="72"/>
      <c r="AG204" s="70" t="str">
        <f t="shared" si="150"/>
        <v/>
      </c>
      <c r="AH204" s="81" t="str">
        <f t="shared" ca="1" si="151"/>
        <v/>
      </c>
      <c r="AI204" s="111" t="str">
        <f t="shared" ca="1" si="152"/>
        <v/>
      </c>
      <c r="AJ204" s="89" t="str">
        <f t="shared" si="153"/>
        <v/>
      </c>
      <c r="AK204" s="89" t="str">
        <f t="shared" si="154"/>
        <v/>
      </c>
      <c r="AL204" s="81" t="str">
        <f t="shared" si="155"/>
        <v/>
      </c>
      <c r="AM204" s="74">
        <f t="shared" si="156"/>
        <v>0</v>
      </c>
      <c r="AN204" s="74">
        <f t="shared" si="157"/>
        <v>0</v>
      </c>
      <c r="AO204" s="82">
        <f t="shared" si="158"/>
        <v>0</v>
      </c>
      <c r="AP204" s="74">
        <f t="shared" si="185"/>
        <v>0</v>
      </c>
      <c r="AQ204" s="82">
        <f t="shared" si="159"/>
        <v>0</v>
      </c>
      <c r="AR204" s="83">
        <f t="shared" si="160"/>
        <v>0</v>
      </c>
      <c r="AS204" s="74">
        <f t="shared" si="186"/>
        <v>0</v>
      </c>
      <c r="AT204" s="82">
        <f t="shared" si="161"/>
        <v>0</v>
      </c>
      <c r="AU204" s="83">
        <f t="shared" si="162"/>
        <v>0</v>
      </c>
      <c r="AV204" s="74">
        <f t="shared" si="163"/>
        <v>0</v>
      </c>
      <c r="AW204" s="82">
        <f t="shared" si="164"/>
        <v>0</v>
      </c>
      <c r="AX204" s="83">
        <f t="shared" si="165"/>
        <v>0</v>
      </c>
      <c r="AY204" s="63"/>
      <c r="AZ204" s="84"/>
      <c r="BA204" s="85"/>
      <c r="BB204" s="95"/>
      <c r="BC204" s="86"/>
      <c r="BD204" s="86"/>
      <c r="BE204" s="96"/>
      <c r="BF204" s="69"/>
      <c r="BG204" s="114"/>
      <c r="BH204" s="63">
        <v>1</v>
      </c>
      <c r="BI204" s="68">
        <v>0</v>
      </c>
      <c r="BJ204" s="71"/>
      <c r="BK204" s="87"/>
      <c r="BL204" s="64" t="str">
        <f t="shared" ca="1" si="166"/>
        <v/>
      </c>
      <c r="BM204" s="65"/>
      <c r="BN204" s="66"/>
      <c r="BO204" s="67" t="str">
        <f t="shared" ca="1" si="167"/>
        <v/>
      </c>
      <c r="BP204" s="65"/>
      <c r="BQ204" s="66"/>
      <c r="BR204" s="67" t="str">
        <f t="shared" ca="1" si="168"/>
        <v/>
      </c>
      <c r="BS204" s="65"/>
      <c r="BT204" s="66"/>
      <c r="BU204" s="67" t="str">
        <f t="shared" ca="1" si="169"/>
        <v/>
      </c>
      <c r="BV204" s="65"/>
      <c r="BW204" s="66"/>
      <c r="BX204" s="67" t="str">
        <f t="shared" ca="1" si="170"/>
        <v/>
      </c>
      <c r="BY204" s="65"/>
      <c r="BZ204" s="66"/>
      <c r="CA204" s="67" t="str">
        <f t="shared" ca="1" si="171"/>
        <v/>
      </c>
      <c r="CB204" s="65"/>
      <c r="CC204" s="66"/>
      <c r="CD204" s="67" t="str">
        <f t="shared" ca="1" si="172"/>
        <v/>
      </c>
      <c r="CE204" s="65"/>
      <c r="CF204" s="66"/>
      <c r="CG204" s="67" t="str">
        <f t="shared" ca="1" si="173"/>
        <v/>
      </c>
      <c r="CH204" s="65"/>
      <c r="CI204" s="66"/>
      <c r="CJ204" s="67" t="str">
        <f t="shared" ca="1" si="174"/>
        <v/>
      </c>
      <c r="CK204" s="57"/>
      <c r="CL204" s="59"/>
      <c r="CM204" s="59"/>
      <c r="CN204" s="59"/>
      <c r="CO204" s="59"/>
      <c r="CP204" s="59"/>
      <c r="CQ204" s="59"/>
      <c r="CR204" s="57"/>
      <c r="CS204" s="58"/>
      <c r="CT204" s="90" t="str">
        <f t="shared" si="175"/>
        <v/>
      </c>
      <c r="CU204" s="59"/>
      <c r="CV204" s="60"/>
      <c r="CW204" s="59"/>
      <c r="CX204" s="59"/>
      <c r="CY204" s="59" t="str">
        <f t="shared" si="176"/>
        <v/>
      </c>
      <c r="CZ204" s="59"/>
      <c r="DA204" s="59"/>
      <c r="DB204" s="61"/>
      <c r="DC204" s="59"/>
      <c r="DD204" s="59"/>
      <c r="DE204" s="61"/>
      <c r="DF204" s="61"/>
      <c r="DG204" s="59"/>
      <c r="DH204" s="61"/>
      <c r="DI204" s="61"/>
      <c r="DJ204" s="59"/>
      <c r="DK204" s="59"/>
      <c r="DL204" s="62"/>
      <c r="DM204" s="56">
        <f t="shared" si="177"/>
        <v>0</v>
      </c>
      <c r="DN204" s="88" t="str">
        <f t="shared" si="178"/>
        <v/>
      </c>
      <c r="DO204" s="119" t="str">
        <f t="shared" si="179"/>
        <v/>
      </c>
      <c r="DP204" s="119" t="str">
        <f t="shared" si="180"/>
        <v/>
      </c>
      <c r="DQ204" s="122" t="str">
        <f t="shared" si="181"/>
        <v/>
      </c>
      <c r="DR204" s="122" t="str">
        <f t="shared" si="187"/>
        <v/>
      </c>
    </row>
    <row r="205" spans="1:122" x14ac:dyDescent="0.25">
      <c r="A205" s="184" t="str">
        <f t="shared" si="183"/>
        <v xml:space="preserve">  -  - </v>
      </c>
      <c r="B205" s="98"/>
      <c r="C205" s="97"/>
      <c r="D205" s="93"/>
      <c r="E205" s="71"/>
      <c r="F205" s="73"/>
      <c r="G205" s="103"/>
      <c r="H205" s="71"/>
      <c r="I205" s="105" t="str">
        <f t="shared" si="142"/>
        <v/>
      </c>
      <c r="J205" s="104"/>
      <c r="K205" s="63"/>
      <c r="L205" s="72"/>
      <c r="M205" s="74"/>
      <c r="N205" s="75"/>
      <c r="O205" s="75"/>
      <c r="P205" s="121"/>
      <c r="Q205" s="76" t="str">
        <f t="shared" si="143"/>
        <v/>
      </c>
      <c r="R205" s="77">
        <f t="shared" si="144"/>
        <v>0</v>
      </c>
      <c r="S205" s="63"/>
      <c r="T205" s="78">
        <f t="shared" si="184"/>
        <v>0</v>
      </c>
      <c r="U205" s="79">
        <f>IF(M205=0,0,IF(G205="Annulation","",IF(assurance="ALPTIS",M205*12*T205/100*#REF!,IF(assurance="APRIL",M205*12*T205/100*#REF!,IF(assurance="ASAF",M205*12*T205/100*#REF!,IF(assurance="NEOLIANE",(#REF!+M205*12*#REF!)*T205/100,IF(assurance="NEOLIANE Prev",(#REF!+M205*12*#REF!)*T205/100,IF(assurance="SWISSLIFE",M205*12*T205/100*#REF!,IF(assurance="AVIVA",M205*12*T205/100*#REF!,IF(assurance="CIPRES",M205*12*T205/100*#REF!,IF(assurance="CEGEMA",M205*12*T205/100*#REF!,IF(assurance=0,0))))))))))))</f>
        <v>0</v>
      </c>
      <c r="V205" s="91" t="str">
        <f t="shared" si="145"/>
        <v/>
      </c>
      <c r="W205" s="91" t="str">
        <f t="shared" si="146"/>
        <v/>
      </c>
      <c r="X205" s="92">
        <f t="shared" si="147"/>
        <v>0</v>
      </c>
      <c r="Y205" s="108">
        <f t="shared" si="148"/>
        <v>0</v>
      </c>
      <c r="Z205" s="106"/>
      <c r="AA205" s="105" t="str">
        <f t="shared" si="149"/>
        <v/>
      </c>
      <c r="AB205" s="63" t="s">
        <v>12</v>
      </c>
      <c r="AC205" s="72"/>
      <c r="AD205" s="101"/>
      <c r="AE205" s="80" t="str">
        <f t="shared" si="182"/>
        <v/>
      </c>
      <c r="AF205" s="72"/>
      <c r="AG205" s="70" t="str">
        <f t="shared" si="150"/>
        <v/>
      </c>
      <c r="AH205" s="81" t="str">
        <f t="shared" ca="1" si="151"/>
        <v/>
      </c>
      <c r="AI205" s="111" t="str">
        <f t="shared" ca="1" si="152"/>
        <v/>
      </c>
      <c r="AJ205" s="89" t="str">
        <f t="shared" si="153"/>
        <v/>
      </c>
      <c r="AK205" s="89" t="str">
        <f t="shared" si="154"/>
        <v/>
      </c>
      <c r="AL205" s="81" t="str">
        <f t="shared" si="155"/>
        <v/>
      </c>
      <c r="AM205" s="74">
        <f t="shared" si="156"/>
        <v>0</v>
      </c>
      <c r="AN205" s="74">
        <f t="shared" si="157"/>
        <v>0</v>
      </c>
      <c r="AO205" s="82">
        <f t="shared" si="158"/>
        <v>0</v>
      </c>
      <c r="AP205" s="74">
        <f t="shared" si="185"/>
        <v>0</v>
      </c>
      <c r="AQ205" s="82">
        <f t="shared" si="159"/>
        <v>0</v>
      </c>
      <c r="AR205" s="83">
        <f t="shared" si="160"/>
        <v>0</v>
      </c>
      <c r="AS205" s="74">
        <f t="shared" si="186"/>
        <v>0</v>
      </c>
      <c r="AT205" s="82">
        <f t="shared" si="161"/>
        <v>0</v>
      </c>
      <c r="AU205" s="83">
        <f t="shared" si="162"/>
        <v>0</v>
      </c>
      <c r="AV205" s="74">
        <f t="shared" si="163"/>
        <v>0</v>
      </c>
      <c r="AW205" s="82">
        <f t="shared" si="164"/>
        <v>0</v>
      </c>
      <c r="AX205" s="83">
        <f t="shared" si="165"/>
        <v>0</v>
      </c>
      <c r="AY205" s="63"/>
      <c r="AZ205" s="84"/>
      <c r="BA205" s="85"/>
      <c r="BB205" s="95"/>
      <c r="BC205" s="86"/>
      <c r="BD205" s="86"/>
      <c r="BE205" s="96"/>
      <c r="BF205" s="69"/>
      <c r="BG205" s="114"/>
      <c r="BH205" s="63">
        <v>1</v>
      </c>
      <c r="BI205" s="68">
        <v>0</v>
      </c>
      <c r="BJ205" s="71"/>
      <c r="BK205" s="87"/>
      <c r="BL205" s="64" t="str">
        <f t="shared" ca="1" si="166"/>
        <v/>
      </c>
      <c r="BM205" s="65"/>
      <c r="BN205" s="66"/>
      <c r="BO205" s="67" t="str">
        <f t="shared" ca="1" si="167"/>
        <v/>
      </c>
      <c r="BP205" s="65"/>
      <c r="BQ205" s="66"/>
      <c r="BR205" s="67" t="str">
        <f t="shared" ca="1" si="168"/>
        <v/>
      </c>
      <c r="BS205" s="65"/>
      <c r="BT205" s="66"/>
      <c r="BU205" s="67" t="str">
        <f t="shared" ca="1" si="169"/>
        <v/>
      </c>
      <c r="BV205" s="65"/>
      <c r="BW205" s="66"/>
      <c r="BX205" s="67" t="str">
        <f t="shared" ca="1" si="170"/>
        <v/>
      </c>
      <c r="BY205" s="65"/>
      <c r="BZ205" s="66"/>
      <c r="CA205" s="67" t="str">
        <f t="shared" ca="1" si="171"/>
        <v/>
      </c>
      <c r="CB205" s="65"/>
      <c r="CC205" s="66"/>
      <c r="CD205" s="67" t="str">
        <f t="shared" ca="1" si="172"/>
        <v/>
      </c>
      <c r="CE205" s="65"/>
      <c r="CF205" s="66"/>
      <c r="CG205" s="67" t="str">
        <f t="shared" ca="1" si="173"/>
        <v/>
      </c>
      <c r="CH205" s="65"/>
      <c r="CI205" s="66"/>
      <c r="CJ205" s="67" t="str">
        <f t="shared" ca="1" si="174"/>
        <v/>
      </c>
      <c r="CK205" s="57"/>
      <c r="CL205" s="59"/>
      <c r="CM205" s="59"/>
      <c r="CN205" s="59"/>
      <c r="CO205" s="59"/>
      <c r="CP205" s="59"/>
      <c r="CQ205" s="59"/>
      <c r="CR205" s="57"/>
      <c r="CS205" s="58"/>
      <c r="CT205" s="90" t="str">
        <f t="shared" si="175"/>
        <v/>
      </c>
      <c r="CU205" s="59"/>
      <c r="CV205" s="60"/>
      <c r="CW205" s="59"/>
      <c r="CX205" s="59"/>
      <c r="CY205" s="59" t="str">
        <f t="shared" si="176"/>
        <v/>
      </c>
      <c r="CZ205" s="59"/>
      <c r="DA205" s="59"/>
      <c r="DB205" s="61"/>
      <c r="DC205" s="59"/>
      <c r="DD205" s="59"/>
      <c r="DE205" s="61"/>
      <c r="DF205" s="61"/>
      <c r="DG205" s="59"/>
      <c r="DH205" s="61"/>
      <c r="DI205" s="61"/>
      <c r="DJ205" s="59"/>
      <c r="DK205" s="59"/>
      <c r="DL205" s="62"/>
      <c r="DM205" s="56">
        <f t="shared" si="177"/>
        <v>0</v>
      </c>
      <c r="DN205" s="88" t="str">
        <f t="shared" si="178"/>
        <v/>
      </c>
      <c r="DO205" s="119" t="str">
        <f t="shared" si="179"/>
        <v/>
      </c>
      <c r="DP205" s="119" t="str">
        <f t="shared" si="180"/>
        <v/>
      </c>
      <c r="DQ205" s="122" t="str">
        <f t="shared" si="181"/>
        <v/>
      </c>
      <c r="DR205" s="122" t="str">
        <f t="shared" si="187"/>
        <v/>
      </c>
    </row>
    <row r="206" spans="1:122" x14ac:dyDescent="0.25">
      <c r="A206" s="184" t="str">
        <f t="shared" si="183"/>
        <v xml:space="preserve">  -  - </v>
      </c>
      <c r="B206" s="98"/>
      <c r="C206" s="97"/>
      <c r="D206" s="93"/>
      <c r="E206" s="71"/>
      <c r="F206" s="73"/>
      <c r="G206" s="103"/>
      <c r="H206" s="71"/>
      <c r="I206" s="105" t="str">
        <f t="shared" si="142"/>
        <v/>
      </c>
      <c r="J206" s="104"/>
      <c r="K206" s="63"/>
      <c r="L206" s="72"/>
      <c r="M206" s="74"/>
      <c r="N206" s="75"/>
      <c r="O206" s="75"/>
      <c r="P206" s="121"/>
      <c r="Q206" s="76" t="str">
        <f t="shared" si="143"/>
        <v/>
      </c>
      <c r="R206" s="77">
        <f t="shared" si="144"/>
        <v>0</v>
      </c>
      <c r="S206" s="63"/>
      <c r="T206" s="78">
        <f t="shared" si="184"/>
        <v>0</v>
      </c>
      <c r="U206" s="79">
        <f>IF(M206=0,0,IF(G206="Annulation","",IF(assurance="ALPTIS",M206*12*T206/100*#REF!,IF(assurance="APRIL",M206*12*T206/100*#REF!,IF(assurance="ASAF",M206*12*T206/100*#REF!,IF(assurance="NEOLIANE",(#REF!+M206*12*#REF!)*T206/100,IF(assurance="NEOLIANE Prev",(#REF!+M206*12*#REF!)*T206/100,IF(assurance="SWISSLIFE",M206*12*T206/100*#REF!,IF(assurance="AVIVA",M206*12*T206/100*#REF!,IF(assurance="CIPRES",M206*12*T206/100*#REF!,IF(assurance="CEGEMA",M206*12*T206/100*#REF!,IF(assurance=0,0))))))))))))</f>
        <v>0</v>
      </c>
      <c r="V206" s="91" t="str">
        <f t="shared" si="145"/>
        <v/>
      </c>
      <c r="W206" s="91" t="str">
        <f t="shared" si="146"/>
        <v/>
      </c>
      <c r="X206" s="92">
        <f t="shared" si="147"/>
        <v>0</v>
      </c>
      <c r="Y206" s="108">
        <f t="shared" si="148"/>
        <v>0</v>
      </c>
      <c r="Z206" s="106"/>
      <c r="AA206" s="105" t="str">
        <f t="shared" si="149"/>
        <v/>
      </c>
      <c r="AB206" s="63" t="s">
        <v>12</v>
      </c>
      <c r="AC206" s="72"/>
      <c r="AD206" s="101"/>
      <c r="AE206" s="80" t="str">
        <f t="shared" si="182"/>
        <v/>
      </c>
      <c r="AF206" s="72"/>
      <c r="AG206" s="70" t="str">
        <f t="shared" si="150"/>
        <v/>
      </c>
      <c r="AH206" s="81" t="str">
        <f t="shared" ca="1" si="151"/>
        <v/>
      </c>
      <c r="AI206" s="111" t="str">
        <f t="shared" ca="1" si="152"/>
        <v/>
      </c>
      <c r="AJ206" s="89" t="str">
        <f t="shared" si="153"/>
        <v/>
      </c>
      <c r="AK206" s="89" t="str">
        <f t="shared" si="154"/>
        <v/>
      </c>
      <c r="AL206" s="81" t="str">
        <f t="shared" si="155"/>
        <v/>
      </c>
      <c r="AM206" s="74">
        <f t="shared" si="156"/>
        <v>0</v>
      </c>
      <c r="AN206" s="74">
        <f t="shared" si="157"/>
        <v>0</v>
      </c>
      <c r="AO206" s="82">
        <f t="shared" si="158"/>
        <v>0</v>
      </c>
      <c r="AP206" s="74">
        <f t="shared" si="185"/>
        <v>0</v>
      </c>
      <c r="AQ206" s="82">
        <f t="shared" si="159"/>
        <v>0</v>
      </c>
      <c r="AR206" s="83">
        <f t="shared" si="160"/>
        <v>0</v>
      </c>
      <c r="AS206" s="74">
        <f t="shared" si="186"/>
        <v>0</v>
      </c>
      <c r="AT206" s="82">
        <f t="shared" si="161"/>
        <v>0</v>
      </c>
      <c r="AU206" s="83">
        <f t="shared" si="162"/>
        <v>0</v>
      </c>
      <c r="AV206" s="74">
        <f t="shared" si="163"/>
        <v>0</v>
      </c>
      <c r="AW206" s="82">
        <f t="shared" si="164"/>
        <v>0</v>
      </c>
      <c r="AX206" s="83">
        <f t="shared" si="165"/>
        <v>0</v>
      </c>
      <c r="AY206" s="63"/>
      <c r="AZ206" s="84"/>
      <c r="BA206" s="85"/>
      <c r="BB206" s="95"/>
      <c r="BC206" s="86"/>
      <c r="BD206" s="86"/>
      <c r="BE206" s="96"/>
      <c r="BF206" s="69"/>
      <c r="BG206" s="114"/>
      <c r="BH206" s="63">
        <v>1</v>
      </c>
      <c r="BI206" s="68">
        <v>0</v>
      </c>
      <c r="BJ206" s="71"/>
      <c r="BK206" s="87"/>
      <c r="BL206" s="64" t="str">
        <f t="shared" ca="1" si="166"/>
        <v/>
      </c>
      <c r="BM206" s="65"/>
      <c r="BN206" s="66"/>
      <c r="BO206" s="67" t="str">
        <f t="shared" ca="1" si="167"/>
        <v/>
      </c>
      <c r="BP206" s="65"/>
      <c r="BQ206" s="66"/>
      <c r="BR206" s="67" t="str">
        <f t="shared" ca="1" si="168"/>
        <v/>
      </c>
      <c r="BS206" s="65"/>
      <c r="BT206" s="66"/>
      <c r="BU206" s="67" t="str">
        <f t="shared" ca="1" si="169"/>
        <v/>
      </c>
      <c r="BV206" s="65"/>
      <c r="BW206" s="66"/>
      <c r="BX206" s="67" t="str">
        <f t="shared" ca="1" si="170"/>
        <v/>
      </c>
      <c r="BY206" s="65"/>
      <c r="BZ206" s="66"/>
      <c r="CA206" s="67" t="str">
        <f t="shared" ca="1" si="171"/>
        <v/>
      </c>
      <c r="CB206" s="65"/>
      <c r="CC206" s="66"/>
      <c r="CD206" s="67" t="str">
        <f t="shared" ca="1" si="172"/>
        <v/>
      </c>
      <c r="CE206" s="65"/>
      <c r="CF206" s="66"/>
      <c r="CG206" s="67" t="str">
        <f t="shared" ca="1" si="173"/>
        <v/>
      </c>
      <c r="CH206" s="65"/>
      <c r="CI206" s="66"/>
      <c r="CJ206" s="67" t="str">
        <f t="shared" ca="1" si="174"/>
        <v/>
      </c>
      <c r="CK206" s="57"/>
      <c r="CL206" s="59"/>
      <c r="CM206" s="59"/>
      <c r="CN206" s="59"/>
      <c r="CO206" s="59"/>
      <c r="CP206" s="59"/>
      <c r="CQ206" s="59"/>
      <c r="CR206" s="57"/>
      <c r="CS206" s="58"/>
      <c r="CT206" s="90" t="str">
        <f t="shared" si="175"/>
        <v/>
      </c>
      <c r="CU206" s="59"/>
      <c r="CV206" s="60"/>
      <c r="CW206" s="59"/>
      <c r="CX206" s="59"/>
      <c r="CY206" s="59" t="str">
        <f t="shared" si="176"/>
        <v/>
      </c>
      <c r="CZ206" s="59"/>
      <c r="DA206" s="59"/>
      <c r="DB206" s="61"/>
      <c r="DC206" s="59"/>
      <c r="DD206" s="59"/>
      <c r="DE206" s="61"/>
      <c r="DF206" s="61"/>
      <c r="DG206" s="59"/>
      <c r="DH206" s="61"/>
      <c r="DI206" s="61"/>
      <c r="DJ206" s="59"/>
      <c r="DK206" s="59"/>
      <c r="DL206" s="62"/>
      <c r="DM206" s="56">
        <f t="shared" si="177"/>
        <v>0</v>
      </c>
      <c r="DN206" s="88" t="str">
        <f t="shared" si="178"/>
        <v/>
      </c>
      <c r="DO206" s="119" t="str">
        <f t="shared" si="179"/>
        <v/>
      </c>
      <c r="DP206" s="119" t="str">
        <f t="shared" si="180"/>
        <v/>
      </c>
      <c r="DQ206" s="122" t="str">
        <f t="shared" si="181"/>
        <v/>
      </c>
      <c r="DR206" s="122" t="str">
        <f t="shared" si="187"/>
        <v/>
      </c>
    </row>
    <row r="207" spans="1:122" x14ac:dyDescent="0.25">
      <c r="A207" s="184" t="str">
        <f t="shared" si="183"/>
        <v xml:space="preserve">  -  - </v>
      </c>
      <c r="B207" s="98"/>
      <c r="C207" s="97"/>
      <c r="D207" s="93"/>
      <c r="E207" s="71"/>
      <c r="F207" s="73"/>
      <c r="G207" s="103"/>
      <c r="H207" s="71"/>
      <c r="I207" s="105" t="str">
        <f t="shared" si="142"/>
        <v/>
      </c>
      <c r="J207" s="104"/>
      <c r="K207" s="63"/>
      <c r="L207" s="72"/>
      <c r="M207" s="74"/>
      <c r="N207" s="75"/>
      <c r="O207" s="75"/>
      <c r="P207" s="121"/>
      <c r="Q207" s="76" t="str">
        <f t="shared" si="143"/>
        <v/>
      </c>
      <c r="R207" s="77">
        <f t="shared" si="144"/>
        <v>0</v>
      </c>
      <c r="S207" s="63"/>
      <c r="T207" s="78">
        <f t="shared" si="184"/>
        <v>0</v>
      </c>
      <c r="U207" s="79">
        <f>IF(M207=0,0,IF(G207="Annulation","",IF(assurance="ALPTIS",M207*12*T207/100*#REF!,IF(assurance="APRIL",M207*12*T207/100*#REF!,IF(assurance="ASAF",M207*12*T207/100*#REF!,IF(assurance="NEOLIANE",(#REF!+M207*12*#REF!)*T207/100,IF(assurance="NEOLIANE Prev",(#REF!+M207*12*#REF!)*T207/100,IF(assurance="SWISSLIFE",M207*12*T207/100*#REF!,IF(assurance="AVIVA",M207*12*T207/100*#REF!,IF(assurance="CIPRES",M207*12*T207/100*#REF!,IF(assurance="CEGEMA",M207*12*T207/100*#REF!,IF(assurance=0,0))))))))))))</f>
        <v>0</v>
      </c>
      <c r="V207" s="91" t="str">
        <f t="shared" si="145"/>
        <v/>
      </c>
      <c r="W207" s="91" t="str">
        <f t="shared" si="146"/>
        <v/>
      </c>
      <c r="X207" s="92">
        <f t="shared" si="147"/>
        <v>0</v>
      </c>
      <c r="Y207" s="108">
        <f t="shared" si="148"/>
        <v>0</v>
      </c>
      <c r="Z207" s="106"/>
      <c r="AA207" s="105" t="str">
        <f t="shared" si="149"/>
        <v/>
      </c>
      <c r="AB207" s="63" t="s">
        <v>12</v>
      </c>
      <c r="AC207" s="72"/>
      <c r="AD207" s="101"/>
      <c r="AE207" s="80" t="str">
        <f t="shared" si="182"/>
        <v/>
      </c>
      <c r="AF207" s="72"/>
      <c r="AG207" s="70" t="str">
        <f t="shared" si="150"/>
        <v/>
      </c>
      <c r="AH207" s="81" t="str">
        <f t="shared" ca="1" si="151"/>
        <v/>
      </c>
      <c r="AI207" s="111" t="str">
        <f t="shared" ca="1" si="152"/>
        <v/>
      </c>
      <c r="AJ207" s="89" t="str">
        <f t="shared" si="153"/>
        <v/>
      </c>
      <c r="AK207" s="89" t="str">
        <f t="shared" si="154"/>
        <v/>
      </c>
      <c r="AL207" s="81" t="str">
        <f t="shared" si="155"/>
        <v/>
      </c>
      <c r="AM207" s="74">
        <f t="shared" si="156"/>
        <v>0</v>
      </c>
      <c r="AN207" s="74">
        <f t="shared" si="157"/>
        <v>0</v>
      </c>
      <c r="AO207" s="82">
        <f t="shared" si="158"/>
        <v>0</v>
      </c>
      <c r="AP207" s="74">
        <f t="shared" si="185"/>
        <v>0</v>
      </c>
      <c r="AQ207" s="82">
        <f t="shared" si="159"/>
        <v>0</v>
      </c>
      <c r="AR207" s="83">
        <f t="shared" si="160"/>
        <v>0</v>
      </c>
      <c r="AS207" s="74">
        <f t="shared" si="186"/>
        <v>0</v>
      </c>
      <c r="AT207" s="82">
        <f t="shared" si="161"/>
        <v>0</v>
      </c>
      <c r="AU207" s="83">
        <f t="shared" si="162"/>
        <v>0</v>
      </c>
      <c r="AV207" s="74">
        <f t="shared" si="163"/>
        <v>0</v>
      </c>
      <c r="AW207" s="82">
        <f t="shared" si="164"/>
        <v>0</v>
      </c>
      <c r="AX207" s="83">
        <f t="shared" si="165"/>
        <v>0</v>
      </c>
      <c r="AY207" s="63"/>
      <c r="AZ207" s="84"/>
      <c r="BA207" s="85"/>
      <c r="BB207" s="95"/>
      <c r="BC207" s="86"/>
      <c r="BD207" s="86"/>
      <c r="BE207" s="96"/>
      <c r="BF207" s="69"/>
      <c r="BG207" s="114"/>
      <c r="BH207" s="63">
        <v>1</v>
      </c>
      <c r="BI207" s="68">
        <v>0</v>
      </c>
      <c r="BJ207" s="71"/>
      <c r="BK207" s="87"/>
      <c r="BL207" s="64" t="str">
        <f t="shared" ca="1" si="166"/>
        <v/>
      </c>
      <c r="BM207" s="65"/>
      <c r="BN207" s="66"/>
      <c r="BO207" s="67" t="str">
        <f t="shared" ca="1" si="167"/>
        <v/>
      </c>
      <c r="BP207" s="65"/>
      <c r="BQ207" s="66"/>
      <c r="BR207" s="67" t="str">
        <f t="shared" ca="1" si="168"/>
        <v/>
      </c>
      <c r="BS207" s="65"/>
      <c r="BT207" s="66"/>
      <c r="BU207" s="67" t="str">
        <f t="shared" ca="1" si="169"/>
        <v/>
      </c>
      <c r="BV207" s="65"/>
      <c r="BW207" s="66"/>
      <c r="BX207" s="67" t="str">
        <f t="shared" ca="1" si="170"/>
        <v/>
      </c>
      <c r="BY207" s="65"/>
      <c r="BZ207" s="66"/>
      <c r="CA207" s="67" t="str">
        <f t="shared" ca="1" si="171"/>
        <v/>
      </c>
      <c r="CB207" s="65"/>
      <c r="CC207" s="66"/>
      <c r="CD207" s="67" t="str">
        <f t="shared" ca="1" si="172"/>
        <v/>
      </c>
      <c r="CE207" s="65"/>
      <c r="CF207" s="66"/>
      <c r="CG207" s="67" t="str">
        <f t="shared" ca="1" si="173"/>
        <v/>
      </c>
      <c r="CH207" s="65"/>
      <c r="CI207" s="66"/>
      <c r="CJ207" s="67" t="str">
        <f t="shared" ca="1" si="174"/>
        <v/>
      </c>
      <c r="CK207" s="57"/>
      <c r="CL207" s="59"/>
      <c r="CM207" s="59"/>
      <c r="CN207" s="59"/>
      <c r="CO207" s="59"/>
      <c r="CP207" s="59"/>
      <c r="CQ207" s="59"/>
      <c r="CR207" s="57"/>
      <c r="CS207" s="58"/>
      <c r="CT207" s="90" t="str">
        <f t="shared" si="175"/>
        <v/>
      </c>
      <c r="CU207" s="59"/>
      <c r="CV207" s="60"/>
      <c r="CW207" s="59"/>
      <c r="CX207" s="59"/>
      <c r="CY207" s="59" t="str">
        <f t="shared" si="176"/>
        <v/>
      </c>
      <c r="CZ207" s="59"/>
      <c r="DA207" s="59"/>
      <c r="DB207" s="61"/>
      <c r="DC207" s="59"/>
      <c r="DD207" s="59"/>
      <c r="DE207" s="61"/>
      <c r="DF207" s="61"/>
      <c r="DG207" s="59"/>
      <c r="DH207" s="61"/>
      <c r="DI207" s="61"/>
      <c r="DJ207" s="59"/>
      <c r="DK207" s="59"/>
      <c r="DL207" s="62"/>
      <c r="DM207" s="56">
        <f t="shared" si="177"/>
        <v>0</v>
      </c>
      <c r="DN207" s="88" t="str">
        <f t="shared" si="178"/>
        <v/>
      </c>
      <c r="DO207" s="119" t="str">
        <f t="shared" si="179"/>
        <v/>
      </c>
      <c r="DP207" s="119" t="str">
        <f t="shared" si="180"/>
        <v/>
      </c>
      <c r="DQ207" s="122" t="str">
        <f t="shared" si="181"/>
        <v/>
      </c>
      <c r="DR207" s="122" t="str">
        <f t="shared" si="187"/>
        <v/>
      </c>
    </row>
    <row r="208" spans="1:122" x14ac:dyDescent="0.25">
      <c r="A208" s="184" t="str">
        <f t="shared" si="183"/>
        <v xml:space="preserve">  -  - </v>
      </c>
      <c r="B208" s="98"/>
      <c r="C208" s="97"/>
      <c r="D208" s="93"/>
      <c r="E208" s="71"/>
      <c r="F208" s="73"/>
      <c r="G208" s="103"/>
      <c r="H208" s="71"/>
      <c r="I208" s="105" t="str">
        <f t="shared" si="142"/>
        <v/>
      </c>
      <c r="J208" s="104"/>
      <c r="K208" s="63"/>
      <c r="L208" s="72"/>
      <c r="M208" s="74"/>
      <c r="N208" s="75"/>
      <c r="O208" s="75"/>
      <c r="P208" s="121"/>
      <c r="Q208" s="76" t="str">
        <f t="shared" si="143"/>
        <v/>
      </c>
      <c r="R208" s="77">
        <f t="shared" si="144"/>
        <v>0</v>
      </c>
      <c r="S208" s="63"/>
      <c r="T208" s="78">
        <f t="shared" si="184"/>
        <v>0</v>
      </c>
      <c r="U208" s="79">
        <f>IF(M208=0,0,IF(G208="Annulation","",IF(assurance="ALPTIS",M208*12*T208/100*#REF!,IF(assurance="APRIL",M208*12*T208/100*#REF!,IF(assurance="ASAF",M208*12*T208/100*#REF!,IF(assurance="NEOLIANE",(#REF!+M208*12*#REF!)*T208/100,IF(assurance="NEOLIANE Prev",(#REF!+M208*12*#REF!)*T208/100,IF(assurance="SWISSLIFE",M208*12*T208/100*#REF!,IF(assurance="AVIVA",M208*12*T208/100*#REF!,IF(assurance="CIPRES",M208*12*T208/100*#REF!,IF(assurance="CEGEMA",M208*12*T208/100*#REF!,IF(assurance=0,0))))))))))))</f>
        <v>0</v>
      </c>
      <c r="V208" s="91" t="str">
        <f t="shared" si="145"/>
        <v/>
      </c>
      <c r="W208" s="91" t="str">
        <f t="shared" si="146"/>
        <v/>
      </c>
      <c r="X208" s="92">
        <f t="shared" si="147"/>
        <v>0</v>
      </c>
      <c r="Y208" s="108">
        <f t="shared" si="148"/>
        <v>0</v>
      </c>
      <c r="Z208" s="106"/>
      <c r="AA208" s="105" t="str">
        <f t="shared" si="149"/>
        <v/>
      </c>
      <c r="AB208" s="63" t="s">
        <v>12</v>
      </c>
      <c r="AC208" s="72"/>
      <c r="AD208" s="101"/>
      <c r="AE208" s="80" t="str">
        <f t="shared" si="182"/>
        <v/>
      </c>
      <c r="AF208" s="72"/>
      <c r="AG208" s="70" t="str">
        <f t="shared" si="150"/>
        <v/>
      </c>
      <c r="AH208" s="81" t="str">
        <f t="shared" ca="1" si="151"/>
        <v/>
      </c>
      <c r="AI208" s="111" t="str">
        <f t="shared" ca="1" si="152"/>
        <v/>
      </c>
      <c r="AJ208" s="89" t="str">
        <f t="shared" si="153"/>
        <v/>
      </c>
      <c r="AK208" s="89" t="str">
        <f t="shared" si="154"/>
        <v/>
      </c>
      <c r="AL208" s="81" t="str">
        <f t="shared" si="155"/>
        <v/>
      </c>
      <c r="AM208" s="74">
        <f t="shared" si="156"/>
        <v>0</v>
      </c>
      <c r="AN208" s="74">
        <f t="shared" si="157"/>
        <v>0</v>
      </c>
      <c r="AO208" s="82">
        <f t="shared" si="158"/>
        <v>0</v>
      </c>
      <c r="AP208" s="74">
        <f t="shared" si="185"/>
        <v>0</v>
      </c>
      <c r="AQ208" s="82">
        <f t="shared" si="159"/>
        <v>0</v>
      </c>
      <c r="AR208" s="83">
        <f t="shared" si="160"/>
        <v>0</v>
      </c>
      <c r="AS208" s="74">
        <f t="shared" si="186"/>
        <v>0</v>
      </c>
      <c r="AT208" s="82">
        <f t="shared" si="161"/>
        <v>0</v>
      </c>
      <c r="AU208" s="83">
        <f t="shared" si="162"/>
        <v>0</v>
      </c>
      <c r="AV208" s="74">
        <f t="shared" si="163"/>
        <v>0</v>
      </c>
      <c r="AW208" s="82">
        <f t="shared" si="164"/>
        <v>0</v>
      </c>
      <c r="AX208" s="83">
        <f t="shared" si="165"/>
        <v>0</v>
      </c>
      <c r="AY208" s="63"/>
      <c r="AZ208" s="84"/>
      <c r="BA208" s="85"/>
      <c r="BB208" s="95"/>
      <c r="BC208" s="86"/>
      <c r="BD208" s="86"/>
      <c r="BE208" s="96"/>
      <c r="BF208" s="69"/>
      <c r="BG208" s="114"/>
      <c r="BH208" s="63">
        <v>1</v>
      </c>
      <c r="BI208" s="68">
        <v>0</v>
      </c>
      <c r="BJ208" s="71"/>
      <c r="BK208" s="87"/>
      <c r="BL208" s="64" t="str">
        <f t="shared" ca="1" si="166"/>
        <v/>
      </c>
      <c r="BM208" s="65"/>
      <c r="BN208" s="66"/>
      <c r="BO208" s="67" t="str">
        <f t="shared" ca="1" si="167"/>
        <v/>
      </c>
      <c r="BP208" s="65"/>
      <c r="BQ208" s="66"/>
      <c r="BR208" s="67" t="str">
        <f t="shared" ca="1" si="168"/>
        <v/>
      </c>
      <c r="BS208" s="65"/>
      <c r="BT208" s="66"/>
      <c r="BU208" s="67" t="str">
        <f t="shared" ca="1" si="169"/>
        <v/>
      </c>
      <c r="BV208" s="65"/>
      <c r="BW208" s="66"/>
      <c r="BX208" s="67" t="str">
        <f t="shared" ca="1" si="170"/>
        <v/>
      </c>
      <c r="BY208" s="65"/>
      <c r="BZ208" s="66"/>
      <c r="CA208" s="67" t="str">
        <f t="shared" ca="1" si="171"/>
        <v/>
      </c>
      <c r="CB208" s="65"/>
      <c r="CC208" s="66"/>
      <c r="CD208" s="67" t="str">
        <f t="shared" ca="1" si="172"/>
        <v/>
      </c>
      <c r="CE208" s="65"/>
      <c r="CF208" s="66"/>
      <c r="CG208" s="67" t="str">
        <f t="shared" ca="1" si="173"/>
        <v/>
      </c>
      <c r="CH208" s="65"/>
      <c r="CI208" s="66"/>
      <c r="CJ208" s="67" t="str">
        <f t="shared" ca="1" si="174"/>
        <v/>
      </c>
      <c r="CK208" s="57"/>
      <c r="CL208" s="59"/>
      <c r="CM208" s="59"/>
      <c r="CN208" s="59"/>
      <c r="CO208" s="59"/>
      <c r="CP208" s="59"/>
      <c r="CQ208" s="59"/>
      <c r="CR208" s="57"/>
      <c r="CS208" s="58"/>
      <c r="CT208" s="90" t="str">
        <f t="shared" si="175"/>
        <v/>
      </c>
      <c r="CU208" s="59"/>
      <c r="CV208" s="60"/>
      <c r="CW208" s="59"/>
      <c r="CX208" s="59"/>
      <c r="CY208" s="59" t="str">
        <f t="shared" si="176"/>
        <v/>
      </c>
      <c r="CZ208" s="59"/>
      <c r="DA208" s="59"/>
      <c r="DB208" s="61"/>
      <c r="DC208" s="59"/>
      <c r="DD208" s="59"/>
      <c r="DE208" s="61"/>
      <c r="DF208" s="61"/>
      <c r="DG208" s="59"/>
      <c r="DH208" s="61"/>
      <c r="DI208" s="61"/>
      <c r="DJ208" s="59"/>
      <c r="DK208" s="59"/>
      <c r="DL208" s="62"/>
      <c r="DM208" s="56">
        <f t="shared" si="177"/>
        <v>0</v>
      </c>
      <c r="DN208" s="88" t="str">
        <f t="shared" si="178"/>
        <v/>
      </c>
      <c r="DO208" s="119" t="str">
        <f t="shared" si="179"/>
        <v/>
      </c>
      <c r="DP208" s="119" t="str">
        <f t="shared" si="180"/>
        <v/>
      </c>
      <c r="DQ208" s="122" t="str">
        <f t="shared" si="181"/>
        <v/>
      </c>
      <c r="DR208" s="122" t="str">
        <f t="shared" si="187"/>
        <v/>
      </c>
    </row>
    <row r="209" spans="1:122" x14ac:dyDescent="0.25">
      <c r="A209" s="184" t="str">
        <f t="shared" si="183"/>
        <v xml:space="preserve">  -  - </v>
      </c>
      <c r="B209" s="98"/>
      <c r="C209" s="97"/>
      <c r="D209" s="93"/>
      <c r="E209" s="71"/>
      <c r="F209" s="73"/>
      <c r="G209" s="103"/>
      <c r="H209" s="71"/>
      <c r="I209" s="105" t="str">
        <f t="shared" si="142"/>
        <v/>
      </c>
      <c r="J209" s="104"/>
      <c r="K209" s="63"/>
      <c r="L209" s="72"/>
      <c r="M209" s="74"/>
      <c r="N209" s="75"/>
      <c r="O209" s="75"/>
      <c r="P209" s="121"/>
      <c r="Q209" s="76" t="str">
        <f t="shared" si="143"/>
        <v/>
      </c>
      <c r="R209" s="77">
        <f t="shared" si="144"/>
        <v>0</v>
      </c>
      <c r="S209" s="63"/>
      <c r="T209" s="78">
        <f t="shared" si="184"/>
        <v>0</v>
      </c>
      <c r="U209" s="79">
        <f>IF(M209=0,0,IF(G209="Annulation","",IF(assurance="ALPTIS",M209*12*T209/100*#REF!,IF(assurance="APRIL",M209*12*T209/100*#REF!,IF(assurance="ASAF",M209*12*T209/100*#REF!,IF(assurance="NEOLIANE",(#REF!+M209*12*#REF!)*T209/100,IF(assurance="NEOLIANE Prev",(#REF!+M209*12*#REF!)*T209/100,IF(assurance="SWISSLIFE",M209*12*T209/100*#REF!,IF(assurance="AVIVA",M209*12*T209/100*#REF!,IF(assurance="CIPRES",M209*12*T209/100*#REF!,IF(assurance="CEGEMA",M209*12*T209/100*#REF!,IF(assurance=0,0))))))))))))</f>
        <v>0</v>
      </c>
      <c r="V209" s="91" t="str">
        <f t="shared" si="145"/>
        <v/>
      </c>
      <c r="W209" s="91" t="str">
        <f t="shared" si="146"/>
        <v/>
      </c>
      <c r="X209" s="92">
        <f t="shared" si="147"/>
        <v>0</v>
      </c>
      <c r="Y209" s="108">
        <f t="shared" si="148"/>
        <v>0</v>
      </c>
      <c r="Z209" s="106"/>
      <c r="AA209" s="105" t="str">
        <f t="shared" si="149"/>
        <v/>
      </c>
      <c r="AB209" s="63" t="s">
        <v>12</v>
      </c>
      <c r="AC209" s="72"/>
      <c r="AD209" s="101"/>
      <c r="AE209" s="80" t="str">
        <f t="shared" si="182"/>
        <v/>
      </c>
      <c r="AF209" s="72"/>
      <c r="AG209" s="70" t="str">
        <f t="shared" si="150"/>
        <v/>
      </c>
      <c r="AH209" s="81" t="str">
        <f t="shared" ca="1" si="151"/>
        <v/>
      </c>
      <c r="AI209" s="111" t="str">
        <f t="shared" ca="1" si="152"/>
        <v/>
      </c>
      <c r="AJ209" s="89" t="str">
        <f t="shared" si="153"/>
        <v/>
      </c>
      <c r="AK209" s="89" t="str">
        <f t="shared" si="154"/>
        <v/>
      </c>
      <c r="AL209" s="81" t="str">
        <f t="shared" si="155"/>
        <v/>
      </c>
      <c r="AM209" s="74">
        <f t="shared" si="156"/>
        <v>0</v>
      </c>
      <c r="AN209" s="74">
        <f t="shared" si="157"/>
        <v>0</v>
      </c>
      <c r="AO209" s="82">
        <f t="shared" si="158"/>
        <v>0</v>
      </c>
      <c r="AP209" s="74">
        <f t="shared" si="185"/>
        <v>0</v>
      </c>
      <c r="AQ209" s="82">
        <f t="shared" si="159"/>
        <v>0</v>
      </c>
      <c r="AR209" s="83">
        <f t="shared" si="160"/>
        <v>0</v>
      </c>
      <c r="AS209" s="74">
        <f t="shared" si="186"/>
        <v>0</v>
      </c>
      <c r="AT209" s="82">
        <f t="shared" si="161"/>
        <v>0</v>
      </c>
      <c r="AU209" s="83">
        <f t="shared" si="162"/>
        <v>0</v>
      </c>
      <c r="AV209" s="74">
        <f t="shared" si="163"/>
        <v>0</v>
      </c>
      <c r="AW209" s="82">
        <f t="shared" si="164"/>
        <v>0</v>
      </c>
      <c r="AX209" s="83">
        <f t="shared" si="165"/>
        <v>0</v>
      </c>
      <c r="AY209" s="63"/>
      <c r="AZ209" s="84"/>
      <c r="BA209" s="85"/>
      <c r="BB209" s="95"/>
      <c r="BC209" s="86"/>
      <c r="BD209" s="86"/>
      <c r="BE209" s="96"/>
      <c r="BF209" s="69"/>
      <c r="BG209" s="114"/>
      <c r="BH209" s="63">
        <v>1</v>
      </c>
      <c r="BI209" s="68">
        <v>0</v>
      </c>
      <c r="BJ209" s="71"/>
      <c r="BK209" s="87"/>
      <c r="BL209" s="64" t="str">
        <f t="shared" ca="1" si="166"/>
        <v/>
      </c>
      <c r="BM209" s="65"/>
      <c r="BN209" s="66"/>
      <c r="BO209" s="67" t="str">
        <f t="shared" ca="1" si="167"/>
        <v/>
      </c>
      <c r="BP209" s="65"/>
      <c r="BQ209" s="66"/>
      <c r="BR209" s="67" t="str">
        <f t="shared" ca="1" si="168"/>
        <v/>
      </c>
      <c r="BS209" s="65"/>
      <c r="BT209" s="66"/>
      <c r="BU209" s="67" t="str">
        <f t="shared" ca="1" si="169"/>
        <v/>
      </c>
      <c r="BV209" s="65"/>
      <c r="BW209" s="66"/>
      <c r="BX209" s="67" t="str">
        <f t="shared" ca="1" si="170"/>
        <v/>
      </c>
      <c r="BY209" s="65"/>
      <c r="BZ209" s="66"/>
      <c r="CA209" s="67" t="str">
        <f t="shared" ca="1" si="171"/>
        <v/>
      </c>
      <c r="CB209" s="65"/>
      <c r="CC209" s="66"/>
      <c r="CD209" s="67" t="str">
        <f t="shared" ca="1" si="172"/>
        <v/>
      </c>
      <c r="CE209" s="65"/>
      <c r="CF209" s="66"/>
      <c r="CG209" s="67" t="str">
        <f t="shared" ca="1" si="173"/>
        <v/>
      </c>
      <c r="CH209" s="65"/>
      <c r="CI209" s="66"/>
      <c r="CJ209" s="67" t="str">
        <f t="shared" ca="1" si="174"/>
        <v/>
      </c>
      <c r="CK209" s="57"/>
      <c r="CL209" s="59"/>
      <c r="CM209" s="59"/>
      <c r="CN209" s="59"/>
      <c r="CO209" s="59"/>
      <c r="CP209" s="59"/>
      <c r="CQ209" s="59"/>
      <c r="CR209" s="57"/>
      <c r="CS209" s="58"/>
      <c r="CT209" s="90" t="str">
        <f t="shared" si="175"/>
        <v/>
      </c>
      <c r="CU209" s="59"/>
      <c r="CV209" s="60"/>
      <c r="CW209" s="59"/>
      <c r="CX209" s="59"/>
      <c r="CY209" s="59" t="str">
        <f t="shared" si="176"/>
        <v/>
      </c>
      <c r="CZ209" s="59"/>
      <c r="DA209" s="59"/>
      <c r="DB209" s="61"/>
      <c r="DC209" s="59"/>
      <c r="DD209" s="59"/>
      <c r="DE209" s="61"/>
      <c r="DF209" s="61"/>
      <c r="DG209" s="59"/>
      <c r="DH209" s="61"/>
      <c r="DI209" s="61"/>
      <c r="DJ209" s="59"/>
      <c r="DK209" s="59"/>
      <c r="DL209" s="62"/>
      <c r="DM209" s="56">
        <f t="shared" si="177"/>
        <v>0</v>
      </c>
      <c r="DN209" s="88" t="str">
        <f t="shared" si="178"/>
        <v/>
      </c>
      <c r="DO209" s="119" t="str">
        <f t="shared" si="179"/>
        <v/>
      </c>
      <c r="DP209" s="119" t="str">
        <f t="shared" si="180"/>
        <v/>
      </c>
      <c r="DQ209" s="122" t="str">
        <f t="shared" si="181"/>
        <v/>
      </c>
      <c r="DR209" s="122" t="str">
        <f t="shared" si="187"/>
        <v/>
      </c>
    </row>
    <row r="210" spans="1:122" x14ac:dyDescent="0.25">
      <c r="A210" s="184" t="str">
        <f t="shared" si="183"/>
        <v xml:space="preserve">  -  - </v>
      </c>
      <c r="B210" s="98"/>
      <c r="C210" s="97"/>
      <c r="D210" s="93"/>
      <c r="E210" s="71"/>
      <c r="F210" s="73"/>
      <c r="G210" s="103"/>
      <c r="H210" s="71"/>
      <c r="I210" s="105" t="str">
        <f t="shared" si="142"/>
        <v/>
      </c>
      <c r="J210" s="104"/>
      <c r="K210" s="63"/>
      <c r="L210" s="72"/>
      <c r="M210" s="74"/>
      <c r="N210" s="75"/>
      <c r="O210" s="75"/>
      <c r="P210" s="121"/>
      <c r="Q210" s="76" t="str">
        <f t="shared" si="143"/>
        <v/>
      </c>
      <c r="R210" s="77">
        <f t="shared" si="144"/>
        <v>0</v>
      </c>
      <c r="S210" s="63"/>
      <c r="T210" s="78">
        <f t="shared" si="184"/>
        <v>0</v>
      </c>
      <c r="U210" s="79">
        <f>IF(M210=0,0,IF(G210="Annulation","",IF(assurance="ALPTIS",M210*12*T210/100*#REF!,IF(assurance="APRIL",M210*12*T210/100*#REF!,IF(assurance="ASAF",M210*12*T210/100*#REF!,IF(assurance="NEOLIANE",(#REF!+M210*12*#REF!)*T210/100,IF(assurance="NEOLIANE Prev",(#REF!+M210*12*#REF!)*T210/100,IF(assurance="SWISSLIFE",M210*12*T210/100*#REF!,IF(assurance="AVIVA",M210*12*T210/100*#REF!,IF(assurance="CIPRES",M210*12*T210/100*#REF!,IF(assurance="CEGEMA",M210*12*T210/100*#REF!,IF(assurance=0,0))))))))))))</f>
        <v>0</v>
      </c>
      <c r="V210" s="91" t="str">
        <f t="shared" si="145"/>
        <v/>
      </c>
      <c r="W210" s="91" t="str">
        <f t="shared" si="146"/>
        <v/>
      </c>
      <c r="X210" s="92">
        <f t="shared" si="147"/>
        <v>0</v>
      </c>
      <c r="Y210" s="108">
        <f t="shared" si="148"/>
        <v>0</v>
      </c>
      <c r="Z210" s="106"/>
      <c r="AA210" s="105" t="str">
        <f t="shared" si="149"/>
        <v/>
      </c>
      <c r="AB210" s="63" t="s">
        <v>12</v>
      </c>
      <c r="AC210" s="72"/>
      <c r="AD210" s="101"/>
      <c r="AE210" s="80" t="str">
        <f t="shared" si="182"/>
        <v/>
      </c>
      <c r="AF210" s="72"/>
      <c r="AG210" s="70" t="str">
        <f t="shared" si="150"/>
        <v/>
      </c>
      <c r="AH210" s="81" t="str">
        <f t="shared" ca="1" si="151"/>
        <v/>
      </c>
      <c r="AI210" s="111" t="str">
        <f t="shared" ca="1" si="152"/>
        <v/>
      </c>
      <c r="AJ210" s="89" t="str">
        <f t="shared" si="153"/>
        <v/>
      </c>
      <c r="AK210" s="89" t="str">
        <f t="shared" si="154"/>
        <v/>
      </c>
      <c r="AL210" s="81" t="str">
        <f t="shared" si="155"/>
        <v/>
      </c>
      <c r="AM210" s="74">
        <f t="shared" si="156"/>
        <v>0</v>
      </c>
      <c r="AN210" s="74">
        <f t="shared" si="157"/>
        <v>0</v>
      </c>
      <c r="AO210" s="82">
        <f t="shared" si="158"/>
        <v>0</v>
      </c>
      <c r="AP210" s="74">
        <f t="shared" si="185"/>
        <v>0</v>
      </c>
      <c r="AQ210" s="82">
        <f t="shared" si="159"/>
        <v>0</v>
      </c>
      <c r="AR210" s="83">
        <f t="shared" si="160"/>
        <v>0</v>
      </c>
      <c r="AS210" s="74">
        <f t="shared" si="186"/>
        <v>0</v>
      </c>
      <c r="AT210" s="82">
        <f t="shared" si="161"/>
        <v>0</v>
      </c>
      <c r="AU210" s="83">
        <f t="shared" si="162"/>
        <v>0</v>
      </c>
      <c r="AV210" s="74">
        <f t="shared" si="163"/>
        <v>0</v>
      </c>
      <c r="AW210" s="82">
        <f t="shared" si="164"/>
        <v>0</v>
      </c>
      <c r="AX210" s="83">
        <f t="shared" si="165"/>
        <v>0</v>
      </c>
      <c r="AY210" s="63"/>
      <c r="AZ210" s="84"/>
      <c r="BA210" s="85"/>
      <c r="BB210" s="95"/>
      <c r="BC210" s="86"/>
      <c r="BD210" s="86"/>
      <c r="BE210" s="96"/>
      <c r="BF210" s="69"/>
      <c r="BG210" s="114"/>
      <c r="BH210" s="63">
        <v>1</v>
      </c>
      <c r="BI210" s="68">
        <v>0</v>
      </c>
      <c r="BJ210" s="71"/>
      <c r="BK210" s="87"/>
      <c r="BL210" s="64" t="str">
        <f t="shared" ca="1" si="166"/>
        <v/>
      </c>
      <c r="BM210" s="65"/>
      <c r="BN210" s="66"/>
      <c r="BO210" s="67" t="str">
        <f t="shared" ca="1" si="167"/>
        <v/>
      </c>
      <c r="BP210" s="65"/>
      <c r="BQ210" s="66"/>
      <c r="BR210" s="67" t="str">
        <f t="shared" ca="1" si="168"/>
        <v/>
      </c>
      <c r="BS210" s="65"/>
      <c r="BT210" s="66"/>
      <c r="BU210" s="67" t="str">
        <f t="shared" ca="1" si="169"/>
        <v/>
      </c>
      <c r="BV210" s="65"/>
      <c r="BW210" s="66"/>
      <c r="BX210" s="67" t="str">
        <f t="shared" ca="1" si="170"/>
        <v/>
      </c>
      <c r="BY210" s="65"/>
      <c r="BZ210" s="66"/>
      <c r="CA210" s="67" t="str">
        <f t="shared" ca="1" si="171"/>
        <v/>
      </c>
      <c r="CB210" s="65"/>
      <c r="CC210" s="66"/>
      <c r="CD210" s="67" t="str">
        <f t="shared" ca="1" si="172"/>
        <v/>
      </c>
      <c r="CE210" s="65"/>
      <c r="CF210" s="66"/>
      <c r="CG210" s="67" t="str">
        <f t="shared" ca="1" si="173"/>
        <v/>
      </c>
      <c r="CH210" s="65"/>
      <c r="CI210" s="66"/>
      <c r="CJ210" s="67" t="str">
        <f t="shared" ca="1" si="174"/>
        <v/>
      </c>
      <c r="CK210" s="57"/>
      <c r="CL210" s="59"/>
      <c r="CM210" s="59"/>
      <c r="CN210" s="59"/>
      <c r="CO210" s="59"/>
      <c r="CP210" s="59"/>
      <c r="CQ210" s="59"/>
      <c r="CR210" s="57"/>
      <c r="CS210" s="58"/>
      <c r="CT210" s="90" t="str">
        <f t="shared" si="175"/>
        <v/>
      </c>
      <c r="CU210" s="59"/>
      <c r="CV210" s="60"/>
      <c r="CW210" s="59"/>
      <c r="CX210" s="59"/>
      <c r="CY210" s="59" t="str">
        <f t="shared" si="176"/>
        <v/>
      </c>
      <c r="CZ210" s="59"/>
      <c r="DA210" s="59"/>
      <c r="DB210" s="61"/>
      <c r="DC210" s="59"/>
      <c r="DD210" s="59"/>
      <c r="DE210" s="61"/>
      <c r="DF210" s="61"/>
      <c r="DG210" s="59"/>
      <c r="DH210" s="61"/>
      <c r="DI210" s="61"/>
      <c r="DJ210" s="59"/>
      <c r="DK210" s="59"/>
      <c r="DL210" s="62"/>
      <c r="DM210" s="56">
        <f t="shared" si="177"/>
        <v>0</v>
      </c>
      <c r="DN210" s="88" t="str">
        <f t="shared" si="178"/>
        <v/>
      </c>
      <c r="DO210" s="119" t="str">
        <f t="shared" si="179"/>
        <v/>
      </c>
      <c r="DP210" s="119" t="str">
        <f t="shared" si="180"/>
        <v/>
      </c>
      <c r="DQ210" s="122" t="str">
        <f t="shared" si="181"/>
        <v/>
      </c>
      <c r="DR210" s="122" t="str">
        <f t="shared" si="187"/>
        <v/>
      </c>
    </row>
    <row r="211" spans="1:122" x14ac:dyDescent="0.25">
      <c r="A211" s="184" t="str">
        <f t="shared" si="183"/>
        <v xml:space="preserve">  -  - </v>
      </c>
      <c r="B211" s="98"/>
      <c r="C211" s="97"/>
      <c r="D211" s="93"/>
      <c r="E211" s="71"/>
      <c r="F211" s="73"/>
      <c r="G211" s="103"/>
      <c r="H211" s="71"/>
      <c r="I211" s="105" t="str">
        <f t="shared" si="142"/>
        <v/>
      </c>
      <c r="J211" s="104"/>
      <c r="K211" s="63"/>
      <c r="L211" s="72"/>
      <c r="M211" s="74"/>
      <c r="N211" s="75"/>
      <c r="O211" s="75"/>
      <c r="P211" s="121"/>
      <c r="Q211" s="76" t="str">
        <f t="shared" si="143"/>
        <v/>
      </c>
      <c r="R211" s="77">
        <f t="shared" si="144"/>
        <v>0</v>
      </c>
      <c r="S211" s="63"/>
      <c r="T211" s="78">
        <f t="shared" si="184"/>
        <v>0</v>
      </c>
      <c r="U211" s="79">
        <f>IF(M211=0,0,IF(G211="Annulation","",IF(assurance="ALPTIS",M211*12*T211/100*#REF!,IF(assurance="APRIL",M211*12*T211/100*#REF!,IF(assurance="ASAF",M211*12*T211/100*#REF!,IF(assurance="NEOLIANE",(#REF!+M211*12*#REF!)*T211/100,IF(assurance="NEOLIANE Prev",(#REF!+M211*12*#REF!)*T211/100,IF(assurance="SWISSLIFE",M211*12*T211/100*#REF!,IF(assurance="AVIVA",M211*12*T211/100*#REF!,IF(assurance="CIPRES",M211*12*T211/100*#REF!,IF(assurance="CEGEMA",M211*12*T211/100*#REF!,IF(assurance=0,0))))))))))))</f>
        <v>0</v>
      </c>
      <c r="V211" s="91" t="str">
        <f t="shared" si="145"/>
        <v/>
      </c>
      <c r="W211" s="91" t="str">
        <f t="shared" si="146"/>
        <v/>
      </c>
      <c r="X211" s="92">
        <f t="shared" si="147"/>
        <v>0</v>
      </c>
      <c r="Y211" s="108">
        <f t="shared" si="148"/>
        <v>0</v>
      </c>
      <c r="Z211" s="106"/>
      <c r="AA211" s="105" t="str">
        <f t="shared" si="149"/>
        <v/>
      </c>
      <c r="AB211" s="63" t="s">
        <v>12</v>
      </c>
      <c r="AC211" s="72"/>
      <c r="AD211" s="101"/>
      <c r="AE211" s="80" t="str">
        <f t="shared" si="182"/>
        <v/>
      </c>
      <c r="AF211" s="72"/>
      <c r="AG211" s="70" t="str">
        <f t="shared" si="150"/>
        <v/>
      </c>
      <c r="AH211" s="81" t="str">
        <f t="shared" ca="1" si="151"/>
        <v/>
      </c>
      <c r="AI211" s="111" t="str">
        <f t="shared" ca="1" si="152"/>
        <v/>
      </c>
      <c r="AJ211" s="89" t="str">
        <f t="shared" si="153"/>
        <v/>
      </c>
      <c r="AK211" s="89" t="str">
        <f t="shared" si="154"/>
        <v/>
      </c>
      <c r="AL211" s="81" t="str">
        <f t="shared" si="155"/>
        <v/>
      </c>
      <c r="AM211" s="74">
        <f t="shared" si="156"/>
        <v>0</v>
      </c>
      <c r="AN211" s="74">
        <f t="shared" si="157"/>
        <v>0</v>
      </c>
      <c r="AO211" s="82">
        <f t="shared" si="158"/>
        <v>0</v>
      </c>
      <c r="AP211" s="74">
        <f t="shared" si="185"/>
        <v>0</v>
      </c>
      <c r="AQ211" s="82">
        <f t="shared" si="159"/>
        <v>0</v>
      </c>
      <c r="AR211" s="83">
        <f t="shared" si="160"/>
        <v>0</v>
      </c>
      <c r="AS211" s="74">
        <f t="shared" si="186"/>
        <v>0</v>
      </c>
      <c r="AT211" s="82">
        <f t="shared" si="161"/>
        <v>0</v>
      </c>
      <c r="AU211" s="83">
        <f t="shared" si="162"/>
        <v>0</v>
      </c>
      <c r="AV211" s="74">
        <f t="shared" si="163"/>
        <v>0</v>
      </c>
      <c r="AW211" s="82">
        <f t="shared" si="164"/>
        <v>0</v>
      </c>
      <c r="AX211" s="83">
        <f t="shared" si="165"/>
        <v>0</v>
      </c>
      <c r="AY211" s="63"/>
      <c r="AZ211" s="84"/>
      <c r="BA211" s="85"/>
      <c r="BB211" s="95"/>
      <c r="BC211" s="86"/>
      <c r="BD211" s="86"/>
      <c r="BE211" s="96"/>
      <c r="BF211" s="69"/>
      <c r="BG211" s="114"/>
      <c r="BH211" s="63">
        <v>1</v>
      </c>
      <c r="BI211" s="68">
        <v>0</v>
      </c>
      <c r="BJ211" s="71"/>
      <c r="BK211" s="87"/>
      <c r="BL211" s="64" t="str">
        <f t="shared" ca="1" si="166"/>
        <v/>
      </c>
      <c r="BM211" s="65"/>
      <c r="BN211" s="66"/>
      <c r="BO211" s="67" t="str">
        <f t="shared" ca="1" si="167"/>
        <v/>
      </c>
      <c r="BP211" s="65"/>
      <c r="BQ211" s="66"/>
      <c r="BR211" s="67" t="str">
        <f t="shared" ca="1" si="168"/>
        <v/>
      </c>
      <c r="BS211" s="65"/>
      <c r="BT211" s="66"/>
      <c r="BU211" s="67" t="str">
        <f t="shared" ca="1" si="169"/>
        <v/>
      </c>
      <c r="BV211" s="65"/>
      <c r="BW211" s="66"/>
      <c r="BX211" s="67" t="str">
        <f t="shared" ca="1" si="170"/>
        <v/>
      </c>
      <c r="BY211" s="65"/>
      <c r="BZ211" s="66"/>
      <c r="CA211" s="67" t="str">
        <f t="shared" ca="1" si="171"/>
        <v/>
      </c>
      <c r="CB211" s="65"/>
      <c r="CC211" s="66"/>
      <c r="CD211" s="67" t="str">
        <f t="shared" ca="1" si="172"/>
        <v/>
      </c>
      <c r="CE211" s="65"/>
      <c r="CF211" s="66"/>
      <c r="CG211" s="67" t="str">
        <f t="shared" ca="1" si="173"/>
        <v/>
      </c>
      <c r="CH211" s="65"/>
      <c r="CI211" s="66"/>
      <c r="CJ211" s="67" t="str">
        <f t="shared" ca="1" si="174"/>
        <v/>
      </c>
      <c r="CK211" s="57"/>
      <c r="CL211" s="59"/>
      <c r="CM211" s="59"/>
      <c r="CN211" s="59"/>
      <c r="CO211" s="59"/>
      <c r="CP211" s="59"/>
      <c r="CQ211" s="59"/>
      <c r="CR211" s="57"/>
      <c r="CS211" s="58"/>
      <c r="CT211" s="90" t="str">
        <f t="shared" si="175"/>
        <v/>
      </c>
      <c r="CU211" s="59"/>
      <c r="CV211" s="60"/>
      <c r="CW211" s="59"/>
      <c r="CX211" s="59"/>
      <c r="CY211" s="59" t="str">
        <f t="shared" si="176"/>
        <v/>
      </c>
      <c r="CZ211" s="59"/>
      <c r="DA211" s="59"/>
      <c r="DB211" s="61"/>
      <c r="DC211" s="59"/>
      <c r="DD211" s="59"/>
      <c r="DE211" s="61"/>
      <c r="DF211" s="61"/>
      <c r="DG211" s="59"/>
      <c r="DH211" s="61"/>
      <c r="DI211" s="61"/>
      <c r="DJ211" s="59"/>
      <c r="DK211" s="59"/>
      <c r="DL211" s="62"/>
      <c r="DM211" s="56">
        <f t="shared" si="177"/>
        <v>0</v>
      </c>
      <c r="DN211" s="88" t="str">
        <f t="shared" si="178"/>
        <v/>
      </c>
      <c r="DO211" s="119" t="str">
        <f t="shared" si="179"/>
        <v/>
      </c>
      <c r="DP211" s="119" t="str">
        <f t="shared" si="180"/>
        <v/>
      </c>
      <c r="DQ211" s="122" t="str">
        <f t="shared" si="181"/>
        <v/>
      </c>
      <c r="DR211" s="122" t="str">
        <f t="shared" si="187"/>
        <v/>
      </c>
    </row>
    <row r="212" spans="1:122" x14ac:dyDescent="0.25">
      <c r="A212" s="184" t="str">
        <f t="shared" si="183"/>
        <v xml:space="preserve">  -  - </v>
      </c>
      <c r="B212" s="98"/>
      <c r="C212" s="97"/>
      <c r="D212" s="93"/>
      <c r="E212" s="71"/>
      <c r="F212" s="73"/>
      <c r="G212" s="103"/>
      <c r="H212" s="71"/>
      <c r="I212" s="105" t="str">
        <f t="shared" si="142"/>
        <v/>
      </c>
      <c r="J212" s="104"/>
      <c r="K212" s="63"/>
      <c r="L212" s="72"/>
      <c r="M212" s="74"/>
      <c r="N212" s="75"/>
      <c r="O212" s="75"/>
      <c r="P212" s="121"/>
      <c r="Q212" s="76" t="str">
        <f t="shared" si="143"/>
        <v/>
      </c>
      <c r="R212" s="77">
        <f t="shared" si="144"/>
        <v>0</v>
      </c>
      <c r="S212" s="63"/>
      <c r="T212" s="78">
        <f t="shared" si="184"/>
        <v>0</v>
      </c>
      <c r="U212" s="79">
        <f>IF(M212=0,0,IF(G212="Annulation","",IF(assurance="ALPTIS",M212*12*T212/100*#REF!,IF(assurance="APRIL",M212*12*T212/100*#REF!,IF(assurance="ASAF",M212*12*T212/100*#REF!,IF(assurance="NEOLIANE",(#REF!+M212*12*#REF!)*T212/100,IF(assurance="NEOLIANE Prev",(#REF!+M212*12*#REF!)*T212/100,IF(assurance="SWISSLIFE",M212*12*T212/100*#REF!,IF(assurance="AVIVA",M212*12*T212/100*#REF!,IF(assurance="CIPRES",M212*12*T212/100*#REF!,IF(assurance="CEGEMA",M212*12*T212/100*#REF!,IF(assurance=0,0))))))))))))</f>
        <v>0</v>
      </c>
      <c r="V212" s="91" t="str">
        <f t="shared" si="145"/>
        <v/>
      </c>
      <c r="W212" s="91" t="str">
        <f t="shared" si="146"/>
        <v/>
      </c>
      <c r="X212" s="92">
        <f t="shared" si="147"/>
        <v>0</v>
      </c>
      <c r="Y212" s="108">
        <f t="shared" si="148"/>
        <v>0</v>
      </c>
      <c r="Z212" s="106"/>
      <c r="AA212" s="105" t="str">
        <f t="shared" si="149"/>
        <v/>
      </c>
      <c r="AB212" s="63" t="s">
        <v>12</v>
      </c>
      <c r="AC212" s="72"/>
      <c r="AD212" s="101"/>
      <c r="AE212" s="80" t="str">
        <f t="shared" si="182"/>
        <v/>
      </c>
      <c r="AF212" s="72"/>
      <c r="AG212" s="70" t="str">
        <f t="shared" si="150"/>
        <v/>
      </c>
      <c r="AH212" s="81" t="str">
        <f t="shared" ca="1" si="151"/>
        <v/>
      </c>
      <c r="AI212" s="111" t="str">
        <f t="shared" ca="1" si="152"/>
        <v/>
      </c>
      <c r="AJ212" s="89" t="str">
        <f t="shared" si="153"/>
        <v/>
      </c>
      <c r="AK212" s="89" t="str">
        <f t="shared" si="154"/>
        <v/>
      </c>
      <c r="AL212" s="81" t="str">
        <f t="shared" si="155"/>
        <v/>
      </c>
      <c r="AM212" s="74">
        <f t="shared" si="156"/>
        <v>0</v>
      </c>
      <c r="AN212" s="74">
        <f t="shared" si="157"/>
        <v>0</v>
      </c>
      <c r="AO212" s="82">
        <f t="shared" si="158"/>
        <v>0</v>
      </c>
      <c r="AP212" s="74">
        <f t="shared" si="185"/>
        <v>0</v>
      </c>
      <c r="AQ212" s="82">
        <f t="shared" si="159"/>
        <v>0</v>
      </c>
      <c r="AR212" s="83">
        <f t="shared" si="160"/>
        <v>0</v>
      </c>
      <c r="AS212" s="74">
        <f t="shared" si="186"/>
        <v>0</v>
      </c>
      <c r="AT212" s="82">
        <f t="shared" si="161"/>
        <v>0</v>
      </c>
      <c r="AU212" s="83">
        <f t="shared" si="162"/>
        <v>0</v>
      </c>
      <c r="AV212" s="74">
        <f t="shared" si="163"/>
        <v>0</v>
      </c>
      <c r="AW212" s="82">
        <f t="shared" si="164"/>
        <v>0</v>
      </c>
      <c r="AX212" s="83">
        <f t="shared" si="165"/>
        <v>0</v>
      </c>
      <c r="AY212" s="63"/>
      <c r="AZ212" s="84"/>
      <c r="BA212" s="85"/>
      <c r="BB212" s="95"/>
      <c r="BC212" s="86"/>
      <c r="BD212" s="86"/>
      <c r="BE212" s="96"/>
      <c r="BF212" s="69"/>
      <c r="BG212" s="114"/>
      <c r="BH212" s="63">
        <v>1</v>
      </c>
      <c r="BI212" s="68">
        <v>0</v>
      </c>
      <c r="BJ212" s="71"/>
      <c r="BK212" s="87"/>
      <c r="BL212" s="64" t="str">
        <f t="shared" ca="1" si="166"/>
        <v/>
      </c>
      <c r="BM212" s="65"/>
      <c r="BN212" s="66"/>
      <c r="BO212" s="67" t="str">
        <f t="shared" ca="1" si="167"/>
        <v/>
      </c>
      <c r="BP212" s="65"/>
      <c r="BQ212" s="66"/>
      <c r="BR212" s="67" t="str">
        <f t="shared" ca="1" si="168"/>
        <v/>
      </c>
      <c r="BS212" s="65"/>
      <c r="BT212" s="66"/>
      <c r="BU212" s="67" t="str">
        <f t="shared" ca="1" si="169"/>
        <v/>
      </c>
      <c r="BV212" s="65"/>
      <c r="BW212" s="66"/>
      <c r="BX212" s="67" t="str">
        <f t="shared" ca="1" si="170"/>
        <v/>
      </c>
      <c r="BY212" s="65"/>
      <c r="BZ212" s="66"/>
      <c r="CA212" s="67" t="str">
        <f t="shared" ca="1" si="171"/>
        <v/>
      </c>
      <c r="CB212" s="65"/>
      <c r="CC212" s="66"/>
      <c r="CD212" s="67" t="str">
        <f t="shared" ca="1" si="172"/>
        <v/>
      </c>
      <c r="CE212" s="65"/>
      <c r="CF212" s="66"/>
      <c r="CG212" s="67" t="str">
        <f t="shared" ca="1" si="173"/>
        <v/>
      </c>
      <c r="CH212" s="65"/>
      <c r="CI212" s="66"/>
      <c r="CJ212" s="67" t="str">
        <f t="shared" ca="1" si="174"/>
        <v/>
      </c>
      <c r="CK212" s="57"/>
      <c r="CL212" s="59"/>
      <c r="CM212" s="59"/>
      <c r="CN212" s="59"/>
      <c r="CO212" s="59"/>
      <c r="CP212" s="59"/>
      <c r="CQ212" s="59"/>
      <c r="CR212" s="57"/>
      <c r="CS212" s="58"/>
      <c r="CT212" s="90" t="str">
        <f t="shared" si="175"/>
        <v/>
      </c>
      <c r="CU212" s="59"/>
      <c r="CV212" s="60"/>
      <c r="CW212" s="59"/>
      <c r="CX212" s="59"/>
      <c r="CY212" s="59" t="str">
        <f t="shared" si="176"/>
        <v/>
      </c>
      <c r="CZ212" s="59"/>
      <c r="DA212" s="59"/>
      <c r="DB212" s="61"/>
      <c r="DC212" s="59"/>
      <c r="DD212" s="59"/>
      <c r="DE212" s="61"/>
      <c r="DF212" s="61"/>
      <c r="DG212" s="59"/>
      <c r="DH212" s="61"/>
      <c r="DI212" s="61"/>
      <c r="DJ212" s="59"/>
      <c r="DK212" s="59"/>
      <c r="DL212" s="62"/>
      <c r="DM212" s="56">
        <f t="shared" si="177"/>
        <v>0</v>
      </c>
      <c r="DN212" s="88" t="str">
        <f t="shared" si="178"/>
        <v/>
      </c>
      <c r="DO212" s="119" t="str">
        <f t="shared" si="179"/>
        <v/>
      </c>
      <c r="DP212" s="119" t="str">
        <f t="shared" si="180"/>
        <v/>
      </c>
      <c r="DQ212" s="122" t="str">
        <f t="shared" si="181"/>
        <v/>
      </c>
      <c r="DR212" s="122" t="str">
        <f t="shared" si="187"/>
        <v/>
      </c>
    </row>
    <row r="213" spans="1:122" x14ac:dyDescent="0.25">
      <c r="A213" s="184" t="str">
        <f t="shared" si="183"/>
        <v xml:space="preserve">  -  - </v>
      </c>
      <c r="B213" s="98"/>
      <c r="C213" s="97"/>
      <c r="D213" s="93"/>
      <c r="E213" s="71"/>
      <c r="F213" s="73"/>
      <c r="G213" s="103"/>
      <c r="H213" s="71"/>
      <c r="I213" s="105" t="str">
        <f t="shared" si="142"/>
        <v/>
      </c>
      <c r="J213" s="104"/>
      <c r="K213" s="63"/>
      <c r="L213" s="72"/>
      <c r="M213" s="74"/>
      <c r="N213" s="75"/>
      <c r="O213" s="75"/>
      <c r="P213" s="121"/>
      <c r="Q213" s="76" t="str">
        <f t="shared" si="143"/>
        <v/>
      </c>
      <c r="R213" s="77">
        <f t="shared" si="144"/>
        <v>0</v>
      </c>
      <c r="S213" s="63"/>
      <c r="T213" s="78">
        <f t="shared" si="184"/>
        <v>0</v>
      </c>
      <c r="U213" s="79">
        <f>IF(M213=0,0,IF(G213="Annulation","",IF(assurance="ALPTIS",M213*12*T213/100*#REF!,IF(assurance="APRIL",M213*12*T213/100*#REF!,IF(assurance="ASAF",M213*12*T213/100*#REF!,IF(assurance="NEOLIANE",(#REF!+M213*12*#REF!)*T213/100,IF(assurance="NEOLIANE Prev",(#REF!+M213*12*#REF!)*T213/100,IF(assurance="SWISSLIFE",M213*12*T213/100*#REF!,IF(assurance="AVIVA",M213*12*T213/100*#REF!,IF(assurance="CIPRES",M213*12*T213/100*#REF!,IF(assurance="CEGEMA",M213*12*T213/100*#REF!,IF(assurance=0,0))))))))))))</f>
        <v>0</v>
      </c>
      <c r="V213" s="91" t="str">
        <f t="shared" si="145"/>
        <v/>
      </c>
      <c r="W213" s="91" t="str">
        <f t="shared" si="146"/>
        <v/>
      </c>
      <c r="X213" s="92">
        <f t="shared" si="147"/>
        <v>0</v>
      </c>
      <c r="Y213" s="108">
        <f t="shared" si="148"/>
        <v>0</v>
      </c>
      <c r="Z213" s="106"/>
      <c r="AA213" s="105" t="str">
        <f t="shared" si="149"/>
        <v/>
      </c>
      <c r="AB213" s="63" t="s">
        <v>12</v>
      </c>
      <c r="AC213" s="72"/>
      <c r="AD213" s="101"/>
      <c r="AE213" s="80" t="str">
        <f t="shared" si="182"/>
        <v/>
      </c>
      <c r="AF213" s="72"/>
      <c r="AG213" s="70" t="str">
        <f t="shared" si="150"/>
        <v/>
      </c>
      <c r="AH213" s="81" t="str">
        <f t="shared" ca="1" si="151"/>
        <v/>
      </c>
      <c r="AI213" s="111" t="str">
        <f t="shared" ca="1" si="152"/>
        <v/>
      </c>
      <c r="AJ213" s="89" t="str">
        <f t="shared" si="153"/>
        <v/>
      </c>
      <c r="AK213" s="89" t="str">
        <f t="shared" si="154"/>
        <v/>
      </c>
      <c r="AL213" s="81" t="str">
        <f t="shared" si="155"/>
        <v/>
      </c>
      <c r="AM213" s="74">
        <f t="shared" si="156"/>
        <v>0</v>
      </c>
      <c r="AN213" s="74">
        <f t="shared" si="157"/>
        <v>0</v>
      </c>
      <c r="AO213" s="82">
        <f t="shared" si="158"/>
        <v>0</v>
      </c>
      <c r="AP213" s="74">
        <f t="shared" si="185"/>
        <v>0</v>
      </c>
      <c r="AQ213" s="82">
        <f t="shared" si="159"/>
        <v>0</v>
      </c>
      <c r="AR213" s="83">
        <f t="shared" si="160"/>
        <v>0</v>
      </c>
      <c r="AS213" s="74">
        <f t="shared" si="186"/>
        <v>0</v>
      </c>
      <c r="AT213" s="82">
        <f t="shared" si="161"/>
        <v>0</v>
      </c>
      <c r="AU213" s="83">
        <f t="shared" si="162"/>
        <v>0</v>
      </c>
      <c r="AV213" s="74">
        <f t="shared" si="163"/>
        <v>0</v>
      </c>
      <c r="AW213" s="82">
        <f t="shared" si="164"/>
        <v>0</v>
      </c>
      <c r="AX213" s="83">
        <f t="shared" si="165"/>
        <v>0</v>
      </c>
      <c r="AY213" s="63"/>
      <c r="AZ213" s="84"/>
      <c r="BA213" s="85"/>
      <c r="BB213" s="95"/>
      <c r="BC213" s="86"/>
      <c r="BD213" s="86"/>
      <c r="BE213" s="96"/>
      <c r="BF213" s="69"/>
      <c r="BG213" s="114"/>
      <c r="BH213" s="63">
        <v>1</v>
      </c>
      <c r="BI213" s="68">
        <v>0</v>
      </c>
      <c r="BJ213" s="71"/>
      <c r="BK213" s="87"/>
      <c r="BL213" s="64" t="str">
        <f t="shared" ca="1" si="166"/>
        <v/>
      </c>
      <c r="BM213" s="65"/>
      <c r="BN213" s="66"/>
      <c r="BO213" s="67" t="str">
        <f t="shared" ca="1" si="167"/>
        <v/>
      </c>
      <c r="BP213" s="65"/>
      <c r="BQ213" s="66"/>
      <c r="BR213" s="67" t="str">
        <f t="shared" ca="1" si="168"/>
        <v/>
      </c>
      <c r="BS213" s="65"/>
      <c r="BT213" s="66"/>
      <c r="BU213" s="67" t="str">
        <f t="shared" ca="1" si="169"/>
        <v/>
      </c>
      <c r="BV213" s="65"/>
      <c r="BW213" s="66"/>
      <c r="BX213" s="67" t="str">
        <f t="shared" ca="1" si="170"/>
        <v/>
      </c>
      <c r="BY213" s="65"/>
      <c r="BZ213" s="66"/>
      <c r="CA213" s="67" t="str">
        <f t="shared" ca="1" si="171"/>
        <v/>
      </c>
      <c r="CB213" s="65"/>
      <c r="CC213" s="66"/>
      <c r="CD213" s="67" t="str">
        <f t="shared" ca="1" si="172"/>
        <v/>
      </c>
      <c r="CE213" s="65"/>
      <c r="CF213" s="66"/>
      <c r="CG213" s="67" t="str">
        <f t="shared" ca="1" si="173"/>
        <v/>
      </c>
      <c r="CH213" s="65"/>
      <c r="CI213" s="66"/>
      <c r="CJ213" s="67" t="str">
        <f t="shared" ca="1" si="174"/>
        <v/>
      </c>
      <c r="CK213" s="57"/>
      <c r="CL213" s="59"/>
      <c r="CM213" s="59"/>
      <c r="CN213" s="59"/>
      <c r="CO213" s="59"/>
      <c r="CP213" s="59"/>
      <c r="CQ213" s="59"/>
      <c r="CR213" s="57"/>
      <c r="CS213" s="58"/>
      <c r="CT213" s="90" t="str">
        <f t="shared" si="175"/>
        <v/>
      </c>
      <c r="CU213" s="59"/>
      <c r="CV213" s="60"/>
      <c r="CW213" s="59"/>
      <c r="CX213" s="59"/>
      <c r="CY213" s="59" t="str">
        <f t="shared" si="176"/>
        <v/>
      </c>
      <c r="CZ213" s="59"/>
      <c r="DA213" s="59"/>
      <c r="DB213" s="61"/>
      <c r="DC213" s="59"/>
      <c r="DD213" s="59"/>
      <c r="DE213" s="61"/>
      <c r="DF213" s="61"/>
      <c r="DG213" s="59"/>
      <c r="DH213" s="61"/>
      <c r="DI213" s="61"/>
      <c r="DJ213" s="59"/>
      <c r="DK213" s="59"/>
      <c r="DL213" s="62"/>
      <c r="DM213" s="56">
        <f t="shared" si="177"/>
        <v>0</v>
      </c>
      <c r="DN213" s="88" t="str">
        <f t="shared" si="178"/>
        <v/>
      </c>
      <c r="DO213" s="119" t="str">
        <f t="shared" si="179"/>
        <v/>
      </c>
      <c r="DP213" s="119" t="str">
        <f t="shared" si="180"/>
        <v/>
      </c>
      <c r="DQ213" s="122" t="str">
        <f t="shared" si="181"/>
        <v/>
      </c>
      <c r="DR213" s="122" t="str">
        <f t="shared" si="187"/>
        <v/>
      </c>
    </row>
    <row r="214" spans="1:122" x14ac:dyDescent="0.25">
      <c r="A214" s="184" t="str">
        <f t="shared" si="183"/>
        <v xml:space="preserve">  -  - </v>
      </c>
      <c r="B214" s="98"/>
      <c r="C214" s="97"/>
      <c r="D214" s="93"/>
      <c r="E214" s="71"/>
      <c r="F214" s="73"/>
      <c r="G214" s="103"/>
      <c r="H214" s="71"/>
      <c r="I214" s="105" t="str">
        <f t="shared" si="142"/>
        <v/>
      </c>
      <c r="J214" s="104"/>
      <c r="K214" s="63"/>
      <c r="L214" s="72"/>
      <c r="M214" s="74"/>
      <c r="N214" s="75"/>
      <c r="O214" s="75"/>
      <c r="P214" s="121"/>
      <c r="Q214" s="76" t="str">
        <f t="shared" si="143"/>
        <v/>
      </c>
      <c r="R214" s="77">
        <f t="shared" si="144"/>
        <v>0</v>
      </c>
      <c r="S214" s="63"/>
      <c r="T214" s="78">
        <f t="shared" si="184"/>
        <v>0</v>
      </c>
      <c r="U214" s="79">
        <f>IF(M214=0,0,IF(G214="Annulation","",IF(assurance="ALPTIS",M214*12*T214/100*#REF!,IF(assurance="APRIL",M214*12*T214/100*#REF!,IF(assurance="ASAF",M214*12*T214/100*#REF!,IF(assurance="NEOLIANE",(#REF!+M214*12*#REF!)*T214/100,IF(assurance="NEOLIANE Prev",(#REF!+M214*12*#REF!)*T214/100,IF(assurance="SWISSLIFE",M214*12*T214/100*#REF!,IF(assurance="AVIVA",M214*12*T214/100*#REF!,IF(assurance="CIPRES",M214*12*T214/100*#REF!,IF(assurance="CEGEMA",M214*12*T214/100*#REF!,IF(assurance=0,0))))))))))))</f>
        <v>0</v>
      </c>
      <c r="V214" s="91" t="str">
        <f t="shared" si="145"/>
        <v/>
      </c>
      <c r="W214" s="91" t="str">
        <f t="shared" si="146"/>
        <v/>
      </c>
      <c r="X214" s="92">
        <f t="shared" si="147"/>
        <v>0</v>
      </c>
      <c r="Y214" s="108">
        <f t="shared" si="148"/>
        <v>0</v>
      </c>
      <c r="Z214" s="106"/>
      <c r="AA214" s="105" t="str">
        <f t="shared" si="149"/>
        <v/>
      </c>
      <c r="AB214" s="63" t="s">
        <v>12</v>
      </c>
      <c r="AC214" s="72"/>
      <c r="AD214" s="101"/>
      <c r="AE214" s="80" t="str">
        <f t="shared" si="182"/>
        <v/>
      </c>
      <c r="AF214" s="72"/>
      <c r="AG214" s="70" t="str">
        <f t="shared" si="150"/>
        <v/>
      </c>
      <c r="AH214" s="81" t="str">
        <f t="shared" ca="1" si="151"/>
        <v/>
      </c>
      <c r="AI214" s="111" t="str">
        <f t="shared" ca="1" si="152"/>
        <v/>
      </c>
      <c r="AJ214" s="89" t="str">
        <f t="shared" si="153"/>
        <v/>
      </c>
      <c r="AK214" s="89" t="str">
        <f t="shared" si="154"/>
        <v/>
      </c>
      <c r="AL214" s="81" t="str">
        <f t="shared" si="155"/>
        <v/>
      </c>
      <c r="AM214" s="74">
        <f t="shared" si="156"/>
        <v>0</v>
      </c>
      <c r="AN214" s="74">
        <f t="shared" si="157"/>
        <v>0</v>
      </c>
      <c r="AO214" s="82">
        <f t="shared" si="158"/>
        <v>0</v>
      </c>
      <c r="AP214" s="74">
        <f t="shared" si="185"/>
        <v>0</v>
      </c>
      <c r="AQ214" s="82">
        <f t="shared" si="159"/>
        <v>0</v>
      </c>
      <c r="AR214" s="83">
        <f t="shared" si="160"/>
        <v>0</v>
      </c>
      <c r="AS214" s="74">
        <f t="shared" si="186"/>
        <v>0</v>
      </c>
      <c r="AT214" s="82">
        <f t="shared" si="161"/>
        <v>0</v>
      </c>
      <c r="AU214" s="83">
        <f t="shared" si="162"/>
        <v>0</v>
      </c>
      <c r="AV214" s="74">
        <f t="shared" si="163"/>
        <v>0</v>
      </c>
      <c r="AW214" s="82">
        <f t="shared" si="164"/>
        <v>0</v>
      </c>
      <c r="AX214" s="83">
        <f t="shared" si="165"/>
        <v>0</v>
      </c>
      <c r="AY214" s="63"/>
      <c r="AZ214" s="84"/>
      <c r="BA214" s="85"/>
      <c r="BB214" s="95"/>
      <c r="BC214" s="86"/>
      <c r="BD214" s="86"/>
      <c r="BE214" s="96"/>
      <c r="BF214" s="69"/>
      <c r="BG214" s="114"/>
      <c r="BH214" s="63">
        <v>1</v>
      </c>
      <c r="BI214" s="68">
        <v>0</v>
      </c>
      <c r="BJ214" s="71"/>
      <c r="BK214" s="87"/>
      <c r="BL214" s="64" t="str">
        <f t="shared" ca="1" si="166"/>
        <v/>
      </c>
      <c r="BM214" s="65"/>
      <c r="BN214" s="66"/>
      <c r="BO214" s="67" t="str">
        <f t="shared" ca="1" si="167"/>
        <v/>
      </c>
      <c r="BP214" s="65"/>
      <c r="BQ214" s="66"/>
      <c r="BR214" s="67" t="str">
        <f t="shared" ca="1" si="168"/>
        <v/>
      </c>
      <c r="BS214" s="65"/>
      <c r="BT214" s="66"/>
      <c r="BU214" s="67" t="str">
        <f t="shared" ca="1" si="169"/>
        <v/>
      </c>
      <c r="BV214" s="65"/>
      <c r="BW214" s="66"/>
      <c r="BX214" s="67" t="str">
        <f t="shared" ca="1" si="170"/>
        <v/>
      </c>
      <c r="BY214" s="65"/>
      <c r="BZ214" s="66"/>
      <c r="CA214" s="67" t="str">
        <f t="shared" ca="1" si="171"/>
        <v/>
      </c>
      <c r="CB214" s="65"/>
      <c r="CC214" s="66"/>
      <c r="CD214" s="67" t="str">
        <f t="shared" ca="1" si="172"/>
        <v/>
      </c>
      <c r="CE214" s="65"/>
      <c r="CF214" s="66"/>
      <c r="CG214" s="67" t="str">
        <f t="shared" ca="1" si="173"/>
        <v/>
      </c>
      <c r="CH214" s="65"/>
      <c r="CI214" s="66"/>
      <c r="CJ214" s="67" t="str">
        <f t="shared" ca="1" si="174"/>
        <v/>
      </c>
      <c r="CK214" s="57"/>
      <c r="CL214" s="59"/>
      <c r="CM214" s="59"/>
      <c r="CN214" s="59"/>
      <c r="CO214" s="59"/>
      <c r="CP214" s="59"/>
      <c r="CQ214" s="59"/>
      <c r="CR214" s="57"/>
      <c r="CS214" s="58"/>
      <c r="CT214" s="90" t="str">
        <f t="shared" si="175"/>
        <v/>
      </c>
      <c r="CU214" s="59"/>
      <c r="CV214" s="60"/>
      <c r="CW214" s="59"/>
      <c r="CX214" s="59"/>
      <c r="CY214" s="59" t="str">
        <f t="shared" si="176"/>
        <v/>
      </c>
      <c r="CZ214" s="59"/>
      <c r="DA214" s="59"/>
      <c r="DB214" s="61"/>
      <c r="DC214" s="59"/>
      <c r="DD214" s="59"/>
      <c r="DE214" s="61"/>
      <c r="DF214" s="61"/>
      <c r="DG214" s="59"/>
      <c r="DH214" s="61"/>
      <c r="DI214" s="61"/>
      <c r="DJ214" s="59"/>
      <c r="DK214" s="59"/>
      <c r="DL214" s="62"/>
      <c r="DM214" s="56">
        <f t="shared" si="177"/>
        <v>0</v>
      </c>
      <c r="DN214" s="88" t="str">
        <f t="shared" si="178"/>
        <v/>
      </c>
      <c r="DO214" s="119" t="str">
        <f t="shared" si="179"/>
        <v/>
      </c>
      <c r="DP214" s="119" t="str">
        <f t="shared" si="180"/>
        <v/>
      </c>
      <c r="DQ214" s="122" t="str">
        <f t="shared" si="181"/>
        <v/>
      </c>
      <c r="DR214" s="122" t="str">
        <f t="shared" si="187"/>
        <v/>
      </c>
    </row>
    <row r="215" spans="1:122" x14ac:dyDescent="0.25">
      <c r="A215" s="184" t="str">
        <f t="shared" si="183"/>
        <v xml:space="preserve">  -  - </v>
      </c>
      <c r="B215" s="98"/>
      <c r="C215" s="97"/>
      <c r="D215" s="93"/>
      <c r="E215" s="71"/>
      <c r="F215" s="73"/>
      <c r="G215" s="103"/>
      <c r="H215" s="71"/>
      <c r="I215" s="105" t="str">
        <f t="shared" si="142"/>
        <v/>
      </c>
      <c r="J215" s="104"/>
      <c r="K215" s="63"/>
      <c r="L215" s="72"/>
      <c r="M215" s="74"/>
      <c r="N215" s="75"/>
      <c r="O215" s="75"/>
      <c r="P215" s="121"/>
      <c r="Q215" s="76" t="str">
        <f t="shared" si="143"/>
        <v/>
      </c>
      <c r="R215" s="77">
        <f t="shared" si="144"/>
        <v>0</v>
      </c>
      <c r="S215" s="63"/>
      <c r="T215" s="78">
        <f t="shared" si="184"/>
        <v>0</v>
      </c>
      <c r="U215" s="79">
        <f>IF(M215=0,0,IF(G215="Annulation","",IF(assurance="ALPTIS",M215*12*T215/100*#REF!,IF(assurance="APRIL",M215*12*T215/100*#REF!,IF(assurance="ASAF",M215*12*T215/100*#REF!,IF(assurance="NEOLIANE",(#REF!+M215*12*#REF!)*T215/100,IF(assurance="NEOLIANE Prev",(#REF!+M215*12*#REF!)*T215/100,IF(assurance="SWISSLIFE",M215*12*T215/100*#REF!,IF(assurance="AVIVA",M215*12*T215/100*#REF!,IF(assurance="CIPRES",M215*12*T215/100*#REF!,IF(assurance="CEGEMA",M215*12*T215/100*#REF!,IF(assurance=0,0))))))))))))</f>
        <v>0</v>
      </c>
      <c r="V215" s="91" t="str">
        <f t="shared" si="145"/>
        <v/>
      </c>
      <c r="W215" s="91" t="str">
        <f t="shared" si="146"/>
        <v/>
      </c>
      <c r="X215" s="92">
        <f t="shared" si="147"/>
        <v>0</v>
      </c>
      <c r="Y215" s="108">
        <f t="shared" si="148"/>
        <v>0</v>
      </c>
      <c r="Z215" s="106"/>
      <c r="AA215" s="105" t="str">
        <f t="shared" si="149"/>
        <v/>
      </c>
      <c r="AB215" s="63" t="s">
        <v>12</v>
      </c>
      <c r="AC215" s="72"/>
      <c r="AD215" s="101"/>
      <c r="AE215" s="80" t="str">
        <f t="shared" si="182"/>
        <v/>
      </c>
      <c r="AF215" s="72"/>
      <c r="AG215" s="70" t="str">
        <f t="shared" si="150"/>
        <v/>
      </c>
      <c r="AH215" s="81" t="str">
        <f t="shared" ca="1" si="151"/>
        <v/>
      </c>
      <c r="AI215" s="111" t="str">
        <f t="shared" ca="1" si="152"/>
        <v/>
      </c>
      <c r="AJ215" s="89" t="str">
        <f t="shared" si="153"/>
        <v/>
      </c>
      <c r="AK215" s="89" t="str">
        <f t="shared" si="154"/>
        <v/>
      </c>
      <c r="AL215" s="81" t="str">
        <f t="shared" si="155"/>
        <v/>
      </c>
      <c r="AM215" s="74">
        <f t="shared" si="156"/>
        <v>0</v>
      </c>
      <c r="AN215" s="74">
        <f t="shared" si="157"/>
        <v>0</v>
      </c>
      <c r="AO215" s="82">
        <f t="shared" si="158"/>
        <v>0</v>
      </c>
      <c r="AP215" s="74">
        <f t="shared" si="185"/>
        <v>0</v>
      </c>
      <c r="AQ215" s="82">
        <f t="shared" si="159"/>
        <v>0</v>
      </c>
      <c r="AR215" s="83">
        <f t="shared" si="160"/>
        <v>0</v>
      </c>
      <c r="AS215" s="74">
        <f t="shared" si="186"/>
        <v>0</v>
      </c>
      <c r="AT215" s="82">
        <f t="shared" si="161"/>
        <v>0</v>
      </c>
      <c r="AU215" s="83">
        <f t="shared" si="162"/>
        <v>0</v>
      </c>
      <c r="AV215" s="74">
        <f t="shared" si="163"/>
        <v>0</v>
      </c>
      <c r="AW215" s="82">
        <f t="shared" si="164"/>
        <v>0</v>
      </c>
      <c r="AX215" s="83">
        <f t="shared" si="165"/>
        <v>0</v>
      </c>
      <c r="AY215" s="63"/>
      <c r="AZ215" s="84"/>
      <c r="BA215" s="85"/>
      <c r="BB215" s="95"/>
      <c r="BC215" s="86"/>
      <c r="BD215" s="86"/>
      <c r="BE215" s="96"/>
      <c r="BF215" s="69"/>
      <c r="BG215" s="114"/>
      <c r="BH215" s="63">
        <v>1</v>
      </c>
      <c r="BI215" s="68">
        <v>0</v>
      </c>
      <c r="BJ215" s="71"/>
      <c r="BK215" s="87"/>
      <c r="BL215" s="64" t="str">
        <f t="shared" ca="1" si="166"/>
        <v/>
      </c>
      <c r="BM215" s="65"/>
      <c r="BN215" s="66"/>
      <c r="BO215" s="67" t="str">
        <f t="shared" ca="1" si="167"/>
        <v/>
      </c>
      <c r="BP215" s="65"/>
      <c r="BQ215" s="66"/>
      <c r="BR215" s="67" t="str">
        <f t="shared" ca="1" si="168"/>
        <v/>
      </c>
      <c r="BS215" s="65"/>
      <c r="BT215" s="66"/>
      <c r="BU215" s="67" t="str">
        <f t="shared" ca="1" si="169"/>
        <v/>
      </c>
      <c r="BV215" s="65"/>
      <c r="BW215" s="66"/>
      <c r="BX215" s="67" t="str">
        <f t="shared" ca="1" si="170"/>
        <v/>
      </c>
      <c r="BY215" s="65"/>
      <c r="BZ215" s="66"/>
      <c r="CA215" s="67" t="str">
        <f t="shared" ca="1" si="171"/>
        <v/>
      </c>
      <c r="CB215" s="65"/>
      <c r="CC215" s="66"/>
      <c r="CD215" s="67" t="str">
        <f t="shared" ca="1" si="172"/>
        <v/>
      </c>
      <c r="CE215" s="65"/>
      <c r="CF215" s="66"/>
      <c r="CG215" s="67" t="str">
        <f t="shared" ca="1" si="173"/>
        <v/>
      </c>
      <c r="CH215" s="65"/>
      <c r="CI215" s="66"/>
      <c r="CJ215" s="67" t="str">
        <f t="shared" ca="1" si="174"/>
        <v/>
      </c>
      <c r="CK215" s="57"/>
      <c r="CL215" s="59"/>
      <c r="CM215" s="59"/>
      <c r="CN215" s="59"/>
      <c r="CO215" s="59"/>
      <c r="CP215" s="59"/>
      <c r="CQ215" s="59"/>
      <c r="CR215" s="57"/>
      <c r="CS215" s="58"/>
      <c r="CT215" s="90" t="str">
        <f t="shared" si="175"/>
        <v/>
      </c>
      <c r="CU215" s="59"/>
      <c r="CV215" s="60"/>
      <c r="CW215" s="59"/>
      <c r="CX215" s="59"/>
      <c r="CY215" s="59" t="str">
        <f t="shared" si="176"/>
        <v/>
      </c>
      <c r="CZ215" s="59"/>
      <c r="DA215" s="59"/>
      <c r="DB215" s="61"/>
      <c r="DC215" s="59"/>
      <c r="DD215" s="59"/>
      <c r="DE215" s="61"/>
      <c r="DF215" s="61"/>
      <c r="DG215" s="59"/>
      <c r="DH215" s="61"/>
      <c r="DI215" s="61"/>
      <c r="DJ215" s="59"/>
      <c r="DK215" s="59"/>
      <c r="DL215" s="62"/>
      <c r="DM215" s="56">
        <f t="shared" si="177"/>
        <v>0</v>
      </c>
      <c r="DN215" s="88" t="str">
        <f t="shared" si="178"/>
        <v/>
      </c>
      <c r="DO215" s="119" t="str">
        <f t="shared" si="179"/>
        <v/>
      </c>
      <c r="DP215" s="119" t="str">
        <f t="shared" si="180"/>
        <v/>
      </c>
      <c r="DQ215" s="122" t="str">
        <f t="shared" si="181"/>
        <v/>
      </c>
      <c r="DR215" s="122" t="str">
        <f t="shared" si="187"/>
        <v/>
      </c>
    </row>
    <row r="216" spans="1:122" x14ac:dyDescent="0.25">
      <c r="A216" s="184" t="str">
        <f t="shared" si="183"/>
        <v xml:space="preserve">  -  - </v>
      </c>
      <c r="B216" s="98"/>
      <c r="C216" s="97"/>
      <c r="D216" s="93"/>
      <c r="E216" s="71"/>
      <c r="F216" s="73"/>
      <c r="G216" s="103"/>
      <c r="H216" s="71"/>
      <c r="I216" s="105" t="str">
        <f t="shared" si="142"/>
        <v/>
      </c>
      <c r="J216" s="104"/>
      <c r="K216" s="63"/>
      <c r="L216" s="72"/>
      <c r="M216" s="74"/>
      <c r="N216" s="75"/>
      <c r="O216" s="75"/>
      <c r="P216" s="121"/>
      <c r="Q216" s="76" t="str">
        <f t="shared" si="143"/>
        <v/>
      </c>
      <c r="R216" s="77">
        <f t="shared" si="144"/>
        <v>0</v>
      </c>
      <c r="S216" s="63"/>
      <c r="T216" s="78">
        <f t="shared" si="184"/>
        <v>0</v>
      </c>
      <c r="U216" s="79">
        <f>IF(M216=0,0,IF(G216="Annulation","",IF(assurance="ALPTIS",M216*12*T216/100*#REF!,IF(assurance="APRIL",M216*12*T216/100*#REF!,IF(assurance="ASAF",M216*12*T216/100*#REF!,IF(assurance="NEOLIANE",(#REF!+M216*12*#REF!)*T216/100,IF(assurance="NEOLIANE Prev",(#REF!+M216*12*#REF!)*T216/100,IF(assurance="SWISSLIFE",M216*12*T216/100*#REF!,IF(assurance="AVIVA",M216*12*T216/100*#REF!,IF(assurance="CIPRES",M216*12*T216/100*#REF!,IF(assurance="CEGEMA",M216*12*T216/100*#REF!,IF(assurance=0,0))))))))))))</f>
        <v>0</v>
      </c>
      <c r="V216" s="91" t="str">
        <f t="shared" si="145"/>
        <v/>
      </c>
      <c r="W216" s="91" t="str">
        <f t="shared" si="146"/>
        <v/>
      </c>
      <c r="X216" s="92">
        <f t="shared" si="147"/>
        <v>0</v>
      </c>
      <c r="Y216" s="108">
        <f t="shared" si="148"/>
        <v>0</v>
      </c>
      <c r="Z216" s="106"/>
      <c r="AA216" s="105" t="str">
        <f t="shared" si="149"/>
        <v/>
      </c>
      <c r="AB216" s="63" t="s">
        <v>12</v>
      </c>
      <c r="AC216" s="72"/>
      <c r="AD216" s="101"/>
      <c r="AE216" s="80" t="str">
        <f t="shared" si="182"/>
        <v/>
      </c>
      <c r="AF216" s="72"/>
      <c r="AG216" s="70" t="str">
        <f t="shared" si="150"/>
        <v/>
      </c>
      <c r="AH216" s="81" t="str">
        <f t="shared" ca="1" si="151"/>
        <v/>
      </c>
      <c r="AI216" s="111" t="str">
        <f t="shared" ca="1" si="152"/>
        <v/>
      </c>
      <c r="AJ216" s="89" t="str">
        <f t="shared" si="153"/>
        <v/>
      </c>
      <c r="AK216" s="89" t="str">
        <f t="shared" si="154"/>
        <v/>
      </c>
      <c r="AL216" s="81" t="str">
        <f t="shared" si="155"/>
        <v/>
      </c>
      <c r="AM216" s="74">
        <f t="shared" si="156"/>
        <v>0</v>
      </c>
      <c r="AN216" s="74">
        <f t="shared" si="157"/>
        <v>0</v>
      </c>
      <c r="AO216" s="82">
        <f t="shared" si="158"/>
        <v>0</v>
      </c>
      <c r="AP216" s="74">
        <f t="shared" si="185"/>
        <v>0</v>
      </c>
      <c r="AQ216" s="82">
        <f t="shared" si="159"/>
        <v>0</v>
      </c>
      <c r="AR216" s="83">
        <f t="shared" si="160"/>
        <v>0</v>
      </c>
      <c r="AS216" s="74">
        <f t="shared" si="186"/>
        <v>0</v>
      </c>
      <c r="AT216" s="82">
        <f t="shared" si="161"/>
        <v>0</v>
      </c>
      <c r="AU216" s="83">
        <f t="shared" si="162"/>
        <v>0</v>
      </c>
      <c r="AV216" s="74">
        <f t="shared" si="163"/>
        <v>0</v>
      </c>
      <c r="AW216" s="82">
        <f t="shared" si="164"/>
        <v>0</v>
      </c>
      <c r="AX216" s="83">
        <f t="shared" si="165"/>
        <v>0</v>
      </c>
      <c r="AY216" s="63"/>
      <c r="AZ216" s="84"/>
      <c r="BA216" s="85"/>
      <c r="BB216" s="95"/>
      <c r="BC216" s="86"/>
      <c r="BD216" s="86"/>
      <c r="BE216" s="96"/>
      <c r="BF216" s="69"/>
      <c r="BG216" s="114"/>
      <c r="BH216" s="63">
        <v>1</v>
      </c>
      <c r="BI216" s="68">
        <v>0</v>
      </c>
      <c r="BJ216" s="71"/>
      <c r="BK216" s="87"/>
      <c r="BL216" s="64" t="str">
        <f t="shared" ca="1" si="166"/>
        <v/>
      </c>
      <c r="BM216" s="65"/>
      <c r="BN216" s="66"/>
      <c r="BO216" s="67" t="str">
        <f t="shared" ca="1" si="167"/>
        <v/>
      </c>
      <c r="BP216" s="65"/>
      <c r="BQ216" s="66"/>
      <c r="BR216" s="67" t="str">
        <f t="shared" ca="1" si="168"/>
        <v/>
      </c>
      <c r="BS216" s="65"/>
      <c r="BT216" s="66"/>
      <c r="BU216" s="67" t="str">
        <f t="shared" ca="1" si="169"/>
        <v/>
      </c>
      <c r="BV216" s="65"/>
      <c r="BW216" s="66"/>
      <c r="BX216" s="67" t="str">
        <f t="shared" ca="1" si="170"/>
        <v/>
      </c>
      <c r="BY216" s="65"/>
      <c r="BZ216" s="66"/>
      <c r="CA216" s="67" t="str">
        <f t="shared" ca="1" si="171"/>
        <v/>
      </c>
      <c r="CB216" s="65"/>
      <c r="CC216" s="66"/>
      <c r="CD216" s="67" t="str">
        <f t="shared" ca="1" si="172"/>
        <v/>
      </c>
      <c r="CE216" s="65"/>
      <c r="CF216" s="66"/>
      <c r="CG216" s="67" t="str">
        <f t="shared" ca="1" si="173"/>
        <v/>
      </c>
      <c r="CH216" s="65"/>
      <c r="CI216" s="66"/>
      <c r="CJ216" s="67" t="str">
        <f t="shared" ca="1" si="174"/>
        <v/>
      </c>
      <c r="CK216" s="57"/>
      <c r="CL216" s="59"/>
      <c r="CM216" s="59"/>
      <c r="CN216" s="59"/>
      <c r="CO216" s="59"/>
      <c r="CP216" s="59"/>
      <c r="CQ216" s="59"/>
      <c r="CR216" s="57"/>
      <c r="CS216" s="58"/>
      <c r="CT216" s="90" t="str">
        <f t="shared" si="175"/>
        <v/>
      </c>
      <c r="CU216" s="59"/>
      <c r="CV216" s="60"/>
      <c r="CW216" s="59"/>
      <c r="CX216" s="59"/>
      <c r="CY216" s="59" t="str">
        <f t="shared" si="176"/>
        <v/>
      </c>
      <c r="CZ216" s="59"/>
      <c r="DA216" s="59"/>
      <c r="DB216" s="61"/>
      <c r="DC216" s="59"/>
      <c r="DD216" s="59"/>
      <c r="DE216" s="61"/>
      <c r="DF216" s="61"/>
      <c r="DG216" s="59"/>
      <c r="DH216" s="61"/>
      <c r="DI216" s="61"/>
      <c r="DJ216" s="59"/>
      <c r="DK216" s="59"/>
      <c r="DL216" s="62"/>
      <c r="DM216" s="56">
        <f t="shared" si="177"/>
        <v>0</v>
      </c>
      <c r="DN216" s="88" t="str">
        <f t="shared" si="178"/>
        <v/>
      </c>
      <c r="DO216" s="119" t="str">
        <f t="shared" si="179"/>
        <v/>
      </c>
      <c r="DP216" s="119" t="str">
        <f t="shared" si="180"/>
        <v/>
      </c>
      <c r="DQ216" s="122" t="str">
        <f t="shared" si="181"/>
        <v/>
      </c>
      <c r="DR216" s="122" t="str">
        <f t="shared" si="187"/>
        <v/>
      </c>
    </row>
    <row r="217" spans="1:122" x14ac:dyDescent="0.25">
      <c r="A217" s="184" t="str">
        <f t="shared" si="183"/>
        <v xml:space="preserve">  -  - </v>
      </c>
      <c r="B217" s="98"/>
      <c r="C217" s="97"/>
      <c r="D217" s="93"/>
      <c r="E217" s="71"/>
      <c r="F217" s="73"/>
      <c r="G217" s="103"/>
      <c r="H217" s="71"/>
      <c r="I217" s="105" t="str">
        <f t="shared" si="142"/>
        <v/>
      </c>
      <c r="J217" s="104"/>
      <c r="K217" s="63"/>
      <c r="L217" s="72"/>
      <c r="M217" s="74"/>
      <c r="N217" s="75"/>
      <c r="O217" s="75"/>
      <c r="P217" s="121"/>
      <c r="Q217" s="76" t="str">
        <f t="shared" si="143"/>
        <v/>
      </c>
      <c r="R217" s="77">
        <f t="shared" si="144"/>
        <v>0</v>
      </c>
      <c r="S217" s="63"/>
      <c r="T217" s="78">
        <f t="shared" si="184"/>
        <v>0</v>
      </c>
      <c r="U217" s="79">
        <f>IF(M217=0,0,IF(G217="Annulation","",IF(assurance="ALPTIS",M217*12*T217/100*#REF!,IF(assurance="APRIL",M217*12*T217/100*#REF!,IF(assurance="ASAF",M217*12*T217/100*#REF!,IF(assurance="NEOLIANE",(#REF!+M217*12*#REF!)*T217/100,IF(assurance="NEOLIANE Prev",(#REF!+M217*12*#REF!)*T217/100,IF(assurance="SWISSLIFE",M217*12*T217/100*#REF!,IF(assurance="AVIVA",M217*12*T217/100*#REF!,IF(assurance="CIPRES",M217*12*T217/100*#REF!,IF(assurance="CEGEMA",M217*12*T217/100*#REF!,IF(assurance=0,0))))))))))))</f>
        <v>0</v>
      </c>
      <c r="V217" s="91" t="str">
        <f t="shared" si="145"/>
        <v/>
      </c>
      <c r="W217" s="91" t="str">
        <f t="shared" si="146"/>
        <v/>
      </c>
      <c r="X217" s="92">
        <f t="shared" si="147"/>
        <v>0</v>
      </c>
      <c r="Y217" s="108">
        <f t="shared" si="148"/>
        <v>0</v>
      </c>
      <c r="Z217" s="106"/>
      <c r="AA217" s="105" t="str">
        <f t="shared" si="149"/>
        <v/>
      </c>
      <c r="AB217" s="63" t="s">
        <v>12</v>
      </c>
      <c r="AC217" s="72"/>
      <c r="AD217" s="101"/>
      <c r="AE217" s="80" t="str">
        <f t="shared" si="182"/>
        <v/>
      </c>
      <c r="AF217" s="72"/>
      <c r="AG217" s="70" t="str">
        <f t="shared" si="150"/>
        <v/>
      </c>
      <c r="AH217" s="81" t="str">
        <f t="shared" ca="1" si="151"/>
        <v/>
      </c>
      <c r="AI217" s="111" t="str">
        <f t="shared" ca="1" si="152"/>
        <v/>
      </c>
      <c r="AJ217" s="89" t="str">
        <f t="shared" si="153"/>
        <v/>
      </c>
      <c r="AK217" s="89" t="str">
        <f t="shared" si="154"/>
        <v/>
      </c>
      <c r="AL217" s="81" t="str">
        <f t="shared" si="155"/>
        <v/>
      </c>
      <c r="AM217" s="74">
        <f t="shared" si="156"/>
        <v>0</v>
      </c>
      <c r="AN217" s="74">
        <f t="shared" si="157"/>
        <v>0</v>
      </c>
      <c r="AO217" s="82">
        <f t="shared" si="158"/>
        <v>0</v>
      </c>
      <c r="AP217" s="74">
        <f t="shared" si="185"/>
        <v>0</v>
      </c>
      <c r="AQ217" s="82">
        <f t="shared" si="159"/>
        <v>0</v>
      </c>
      <c r="AR217" s="83">
        <f t="shared" si="160"/>
        <v>0</v>
      </c>
      <c r="AS217" s="74">
        <f t="shared" si="186"/>
        <v>0</v>
      </c>
      <c r="AT217" s="82">
        <f t="shared" si="161"/>
        <v>0</v>
      </c>
      <c r="AU217" s="83">
        <f t="shared" si="162"/>
        <v>0</v>
      </c>
      <c r="AV217" s="74">
        <f t="shared" si="163"/>
        <v>0</v>
      </c>
      <c r="AW217" s="82">
        <f t="shared" si="164"/>
        <v>0</v>
      </c>
      <c r="AX217" s="83">
        <f t="shared" si="165"/>
        <v>0</v>
      </c>
      <c r="AY217" s="63"/>
      <c r="AZ217" s="84"/>
      <c r="BA217" s="85"/>
      <c r="BB217" s="95"/>
      <c r="BC217" s="86"/>
      <c r="BD217" s="86"/>
      <c r="BE217" s="96"/>
      <c r="BF217" s="69"/>
      <c r="BG217" s="114"/>
      <c r="BH217" s="63">
        <v>1</v>
      </c>
      <c r="BI217" s="68">
        <v>0</v>
      </c>
      <c r="BJ217" s="71"/>
      <c r="BK217" s="87"/>
      <c r="BL217" s="64" t="str">
        <f t="shared" ca="1" si="166"/>
        <v/>
      </c>
      <c r="BM217" s="65"/>
      <c r="BN217" s="66"/>
      <c r="BO217" s="67" t="str">
        <f t="shared" ca="1" si="167"/>
        <v/>
      </c>
      <c r="BP217" s="65"/>
      <c r="BQ217" s="66"/>
      <c r="BR217" s="67" t="str">
        <f t="shared" ca="1" si="168"/>
        <v/>
      </c>
      <c r="BS217" s="65"/>
      <c r="BT217" s="66"/>
      <c r="BU217" s="67" t="str">
        <f t="shared" ca="1" si="169"/>
        <v/>
      </c>
      <c r="BV217" s="65"/>
      <c r="BW217" s="66"/>
      <c r="BX217" s="67" t="str">
        <f t="shared" ca="1" si="170"/>
        <v/>
      </c>
      <c r="BY217" s="65"/>
      <c r="BZ217" s="66"/>
      <c r="CA217" s="67" t="str">
        <f t="shared" ca="1" si="171"/>
        <v/>
      </c>
      <c r="CB217" s="65"/>
      <c r="CC217" s="66"/>
      <c r="CD217" s="67" t="str">
        <f t="shared" ca="1" si="172"/>
        <v/>
      </c>
      <c r="CE217" s="65"/>
      <c r="CF217" s="66"/>
      <c r="CG217" s="67" t="str">
        <f t="shared" ca="1" si="173"/>
        <v/>
      </c>
      <c r="CH217" s="65"/>
      <c r="CI217" s="66"/>
      <c r="CJ217" s="67" t="str">
        <f t="shared" ca="1" si="174"/>
        <v/>
      </c>
      <c r="CK217" s="57"/>
      <c r="CL217" s="59"/>
      <c r="CM217" s="59"/>
      <c r="CN217" s="59"/>
      <c r="CO217" s="59"/>
      <c r="CP217" s="59"/>
      <c r="CQ217" s="59"/>
      <c r="CR217" s="57"/>
      <c r="CS217" s="58"/>
      <c r="CT217" s="90" t="str">
        <f t="shared" si="175"/>
        <v/>
      </c>
      <c r="CU217" s="59"/>
      <c r="CV217" s="60"/>
      <c r="CW217" s="59"/>
      <c r="CX217" s="59"/>
      <c r="CY217" s="59" t="str">
        <f t="shared" si="176"/>
        <v/>
      </c>
      <c r="CZ217" s="59"/>
      <c r="DA217" s="59"/>
      <c r="DB217" s="61"/>
      <c r="DC217" s="59"/>
      <c r="DD217" s="59"/>
      <c r="DE217" s="61"/>
      <c r="DF217" s="61"/>
      <c r="DG217" s="59"/>
      <c r="DH217" s="61"/>
      <c r="DI217" s="61"/>
      <c r="DJ217" s="59"/>
      <c r="DK217" s="59"/>
      <c r="DL217" s="62"/>
      <c r="DM217" s="56">
        <f t="shared" si="177"/>
        <v>0</v>
      </c>
      <c r="DN217" s="88" t="str">
        <f t="shared" si="178"/>
        <v/>
      </c>
      <c r="DO217" s="119" t="str">
        <f t="shared" si="179"/>
        <v/>
      </c>
      <c r="DP217" s="119" t="str">
        <f t="shared" si="180"/>
        <v/>
      </c>
      <c r="DQ217" s="122" t="str">
        <f t="shared" si="181"/>
        <v/>
      </c>
      <c r="DR217" s="122" t="str">
        <f t="shared" si="187"/>
        <v/>
      </c>
    </row>
    <row r="218" spans="1:122" x14ac:dyDescent="0.25">
      <c r="A218" s="184" t="str">
        <f t="shared" si="183"/>
        <v xml:space="preserve">  -  - </v>
      </c>
      <c r="B218" s="98"/>
      <c r="C218" s="97"/>
      <c r="D218" s="93"/>
      <c r="E218" s="71"/>
      <c r="F218" s="73"/>
      <c r="G218" s="103"/>
      <c r="H218" s="71"/>
      <c r="I218" s="105" t="str">
        <f t="shared" si="142"/>
        <v/>
      </c>
      <c r="J218" s="104"/>
      <c r="K218" s="63"/>
      <c r="L218" s="72"/>
      <c r="M218" s="74"/>
      <c r="N218" s="75"/>
      <c r="O218" s="75"/>
      <c r="P218" s="121"/>
      <c r="Q218" s="76" t="str">
        <f t="shared" si="143"/>
        <v/>
      </c>
      <c r="R218" s="77">
        <f t="shared" si="144"/>
        <v>0</v>
      </c>
      <c r="S218" s="63"/>
      <c r="T218" s="78">
        <f t="shared" si="184"/>
        <v>0</v>
      </c>
      <c r="U218" s="79">
        <f>IF(M218=0,0,IF(G218="Annulation","",IF(assurance="ALPTIS",M218*12*T218/100*#REF!,IF(assurance="APRIL",M218*12*T218/100*#REF!,IF(assurance="ASAF",M218*12*T218/100*#REF!,IF(assurance="NEOLIANE",(#REF!+M218*12*#REF!)*T218/100,IF(assurance="NEOLIANE Prev",(#REF!+M218*12*#REF!)*T218/100,IF(assurance="SWISSLIFE",M218*12*T218/100*#REF!,IF(assurance="AVIVA",M218*12*T218/100*#REF!,IF(assurance="CIPRES",M218*12*T218/100*#REF!,IF(assurance="CEGEMA",M218*12*T218/100*#REF!,IF(assurance=0,0))))))))))))</f>
        <v>0</v>
      </c>
      <c r="V218" s="91" t="str">
        <f t="shared" si="145"/>
        <v/>
      </c>
      <c r="W218" s="91" t="str">
        <f t="shared" si="146"/>
        <v/>
      </c>
      <c r="X218" s="92">
        <f t="shared" si="147"/>
        <v>0</v>
      </c>
      <c r="Y218" s="108">
        <f t="shared" si="148"/>
        <v>0</v>
      </c>
      <c r="Z218" s="106"/>
      <c r="AA218" s="105" t="str">
        <f t="shared" si="149"/>
        <v/>
      </c>
      <c r="AB218" s="63" t="s">
        <v>12</v>
      </c>
      <c r="AC218" s="72"/>
      <c r="AD218" s="101"/>
      <c r="AE218" s="80" t="str">
        <f t="shared" si="182"/>
        <v/>
      </c>
      <c r="AF218" s="72"/>
      <c r="AG218" s="70" t="str">
        <f t="shared" si="150"/>
        <v/>
      </c>
      <c r="AH218" s="81" t="str">
        <f t="shared" ca="1" si="151"/>
        <v/>
      </c>
      <c r="AI218" s="111" t="str">
        <f t="shared" ca="1" si="152"/>
        <v/>
      </c>
      <c r="AJ218" s="89" t="str">
        <f t="shared" si="153"/>
        <v/>
      </c>
      <c r="AK218" s="89" t="str">
        <f t="shared" si="154"/>
        <v/>
      </c>
      <c r="AL218" s="81" t="str">
        <f t="shared" si="155"/>
        <v/>
      </c>
      <c r="AM218" s="74">
        <f t="shared" si="156"/>
        <v>0</v>
      </c>
      <c r="AN218" s="74">
        <f t="shared" si="157"/>
        <v>0</v>
      </c>
      <c r="AO218" s="82">
        <f t="shared" si="158"/>
        <v>0</v>
      </c>
      <c r="AP218" s="74">
        <f t="shared" si="185"/>
        <v>0</v>
      </c>
      <c r="AQ218" s="82">
        <f t="shared" si="159"/>
        <v>0</v>
      </c>
      <c r="AR218" s="83">
        <f t="shared" si="160"/>
        <v>0</v>
      </c>
      <c r="AS218" s="74">
        <f t="shared" si="186"/>
        <v>0</v>
      </c>
      <c r="AT218" s="82">
        <f t="shared" si="161"/>
        <v>0</v>
      </c>
      <c r="AU218" s="83">
        <f t="shared" si="162"/>
        <v>0</v>
      </c>
      <c r="AV218" s="74">
        <f t="shared" si="163"/>
        <v>0</v>
      </c>
      <c r="AW218" s="82">
        <f t="shared" si="164"/>
        <v>0</v>
      </c>
      <c r="AX218" s="83">
        <f t="shared" si="165"/>
        <v>0</v>
      </c>
      <c r="AY218" s="63"/>
      <c r="AZ218" s="84"/>
      <c r="BA218" s="85"/>
      <c r="BB218" s="95"/>
      <c r="BC218" s="86"/>
      <c r="BD218" s="86"/>
      <c r="BE218" s="96"/>
      <c r="BF218" s="69"/>
      <c r="BG218" s="114"/>
      <c r="BH218" s="63">
        <v>1</v>
      </c>
      <c r="BI218" s="68">
        <v>0</v>
      </c>
      <c r="BJ218" s="71"/>
      <c r="BK218" s="87"/>
      <c r="BL218" s="64" t="str">
        <f t="shared" ca="1" si="166"/>
        <v/>
      </c>
      <c r="BM218" s="65"/>
      <c r="BN218" s="66"/>
      <c r="BO218" s="67" t="str">
        <f t="shared" ca="1" si="167"/>
        <v/>
      </c>
      <c r="BP218" s="65"/>
      <c r="BQ218" s="66"/>
      <c r="BR218" s="67" t="str">
        <f t="shared" ca="1" si="168"/>
        <v/>
      </c>
      <c r="BS218" s="65"/>
      <c r="BT218" s="66"/>
      <c r="BU218" s="67" t="str">
        <f t="shared" ca="1" si="169"/>
        <v/>
      </c>
      <c r="BV218" s="65"/>
      <c r="BW218" s="66"/>
      <c r="BX218" s="67" t="str">
        <f t="shared" ca="1" si="170"/>
        <v/>
      </c>
      <c r="BY218" s="65"/>
      <c r="BZ218" s="66"/>
      <c r="CA218" s="67" t="str">
        <f t="shared" ca="1" si="171"/>
        <v/>
      </c>
      <c r="CB218" s="65"/>
      <c r="CC218" s="66"/>
      <c r="CD218" s="67" t="str">
        <f t="shared" ca="1" si="172"/>
        <v/>
      </c>
      <c r="CE218" s="65"/>
      <c r="CF218" s="66"/>
      <c r="CG218" s="67" t="str">
        <f t="shared" ca="1" si="173"/>
        <v/>
      </c>
      <c r="CH218" s="65"/>
      <c r="CI218" s="66"/>
      <c r="CJ218" s="67" t="str">
        <f t="shared" ca="1" si="174"/>
        <v/>
      </c>
      <c r="CK218" s="57"/>
      <c r="CL218" s="59"/>
      <c r="CM218" s="59"/>
      <c r="CN218" s="59"/>
      <c r="CO218" s="59"/>
      <c r="CP218" s="59"/>
      <c r="CQ218" s="59"/>
      <c r="CR218" s="57"/>
      <c r="CS218" s="58"/>
      <c r="CT218" s="90" t="str">
        <f t="shared" si="175"/>
        <v/>
      </c>
      <c r="CU218" s="59"/>
      <c r="CV218" s="60"/>
      <c r="CW218" s="59"/>
      <c r="CX218" s="59"/>
      <c r="CY218" s="59" t="str">
        <f t="shared" si="176"/>
        <v/>
      </c>
      <c r="CZ218" s="59"/>
      <c r="DA218" s="59"/>
      <c r="DB218" s="61"/>
      <c r="DC218" s="59"/>
      <c r="DD218" s="59"/>
      <c r="DE218" s="61"/>
      <c r="DF218" s="61"/>
      <c r="DG218" s="59"/>
      <c r="DH218" s="61"/>
      <c r="DI218" s="61"/>
      <c r="DJ218" s="59"/>
      <c r="DK218" s="59"/>
      <c r="DL218" s="62"/>
      <c r="DM218" s="56">
        <f t="shared" si="177"/>
        <v>0</v>
      </c>
      <c r="DN218" s="88" t="str">
        <f t="shared" si="178"/>
        <v/>
      </c>
      <c r="DO218" s="119" t="str">
        <f t="shared" si="179"/>
        <v/>
      </c>
      <c r="DP218" s="119" t="str">
        <f t="shared" si="180"/>
        <v/>
      </c>
      <c r="DQ218" s="122" t="str">
        <f t="shared" si="181"/>
        <v/>
      </c>
      <c r="DR218" s="122" t="str">
        <f t="shared" si="187"/>
        <v/>
      </c>
    </row>
    <row r="219" spans="1:122" x14ac:dyDescent="0.25">
      <c r="A219" s="184" t="str">
        <f t="shared" si="183"/>
        <v xml:space="preserve">  -  - </v>
      </c>
      <c r="B219" s="98"/>
      <c r="C219" s="97"/>
      <c r="D219" s="93"/>
      <c r="E219" s="71"/>
      <c r="F219" s="73"/>
      <c r="G219" s="103"/>
      <c r="H219" s="71"/>
      <c r="I219" s="105" t="str">
        <f t="shared" si="142"/>
        <v/>
      </c>
      <c r="J219" s="104"/>
      <c r="K219" s="63"/>
      <c r="L219" s="72"/>
      <c r="M219" s="74"/>
      <c r="N219" s="75"/>
      <c r="O219" s="75"/>
      <c r="P219" s="121"/>
      <c r="Q219" s="76" t="str">
        <f t="shared" si="143"/>
        <v/>
      </c>
      <c r="R219" s="77">
        <f t="shared" si="144"/>
        <v>0</v>
      </c>
      <c r="S219" s="63"/>
      <c r="T219" s="78">
        <f t="shared" si="184"/>
        <v>0</v>
      </c>
      <c r="U219" s="79">
        <f>IF(M219=0,0,IF(G219="Annulation","",IF(assurance="ALPTIS",M219*12*T219/100*#REF!,IF(assurance="APRIL",M219*12*T219/100*#REF!,IF(assurance="ASAF",M219*12*T219/100*#REF!,IF(assurance="NEOLIANE",(#REF!+M219*12*#REF!)*T219/100,IF(assurance="NEOLIANE Prev",(#REF!+M219*12*#REF!)*T219/100,IF(assurance="SWISSLIFE",M219*12*T219/100*#REF!,IF(assurance="AVIVA",M219*12*T219/100*#REF!,IF(assurance="CIPRES",M219*12*T219/100*#REF!,IF(assurance="CEGEMA",M219*12*T219/100*#REF!,IF(assurance=0,0))))))))))))</f>
        <v>0</v>
      </c>
      <c r="V219" s="91" t="str">
        <f t="shared" si="145"/>
        <v/>
      </c>
      <c r="W219" s="91" t="str">
        <f t="shared" si="146"/>
        <v/>
      </c>
      <c r="X219" s="92">
        <f t="shared" si="147"/>
        <v>0</v>
      </c>
      <c r="Y219" s="108">
        <f t="shared" si="148"/>
        <v>0</v>
      </c>
      <c r="Z219" s="106"/>
      <c r="AA219" s="105" t="str">
        <f t="shared" si="149"/>
        <v/>
      </c>
      <c r="AB219" s="63" t="s">
        <v>12</v>
      </c>
      <c r="AC219" s="72"/>
      <c r="AD219" s="101"/>
      <c r="AE219" s="80" t="str">
        <f t="shared" si="182"/>
        <v/>
      </c>
      <c r="AF219" s="72"/>
      <c r="AG219" s="70" t="str">
        <f t="shared" si="150"/>
        <v/>
      </c>
      <c r="AH219" s="81" t="str">
        <f t="shared" ca="1" si="151"/>
        <v/>
      </c>
      <c r="AI219" s="111" t="str">
        <f t="shared" ca="1" si="152"/>
        <v/>
      </c>
      <c r="AJ219" s="89" t="str">
        <f t="shared" si="153"/>
        <v/>
      </c>
      <c r="AK219" s="89" t="str">
        <f t="shared" si="154"/>
        <v/>
      </c>
      <c r="AL219" s="81" t="str">
        <f t="shared" si="155"/>
        <v/>
      </c>
      <c r="AM219" s="74">
        <f t="shared" si="156"/>
        <v>0</v>
      </c>
      <c r="AN219" s="74">
        <f t="shared" si="157"/>
        <v>0</v>
      </c>
      <c r="AO219" s="82">
        <f t="shared" si="158"/>
        <v>0</v>
      </c>
      <c r="AP219" s="74">
        <f t="shared" si="185"/>
        <v>0</v>
      </c>
      <c r="AQ219" s="82">
        <f t="shared" si="159"/>
        <v>0</v>
      </c>
      <c r="AR219" s="83">
        <f t="shared" si="160"/>
        <v>0</v>
      </c>
      <c r="AS219" s="74">
        <f t="shared" si="186"/>
        <v>0</v>
      </c>
      <c r="AT219" s="82">
        <f t="shared" si="161"/>
        <v>0</v>
      </c>
      <c r="AU219" s="83">
        <f t="shared" si="162"/>
        <v>0</v>
      </c>
      <c r="AV219" s="74">
        <f t="shared" si="163"/>
        <v>0</v>
      </c>
      <c r="AW219" s="82">
        <f t="shared" si="164"/>
        <v>0</v>
      </c>
      <c r="AX219" s="83">
        <f t="shared" si="165"/>
        <v>0</v>
      </c>
      <c r="AY219" s="63"/>
      <c r="AZ219" s="84"/>
      <c r="BA219" s="85"/>
      <c r="BB219" s="95"/>
      <c r="BC219" s="86"/>
      <c r="BD219" s="86"/>
      <c r="BE219" s="96"/>
      <c r="BF219" s="69"/>
      <c r="BG219" s="114"/>
      <c r="BH219" s="63">
        <v>1</v>
      </c>
      <c r="BI219" s="68">
        <v>0</v>
      </c>
      <c r="BJ219" s="71"/>
      <c r="BK219" s="87"/>
      <c r="BL219" s="64" t="str">
        <f t="shared" ca="1" si="166"/>
        <v/>
      </c>
      <c r="BM219" s="65"/>
      <c r="BN219" s="66"/>
      <c r="BO219" s="67" t="str">
        <f t="shared" ca="1" si="167"/>
        <v/>
      </c>
      <c r="BP219" s="65"/>
      <c r="BQ219" s="66"/>
      <c r="BR219" s="67" t="str">
        <f t="shared" ca="1" si="168"/>
        <v/>
      </c>
      <c r="BS219" s="65"/>
      <c r="BT219" s="66"/>
      <c r="BU219" s="67" t="str">
        <f t="shared" ca="1" si="169"/>
        <v/>
      </c>
      <c r="BV219" s="65"/>
      <c r="BW219" s="66"/>
      <c r="BX219" s="67" t="str">
        <f t="shared" ca="1" si="170"/>
        <v/>
      </c>
      <c r="BY219" s="65"/>
      <c r="BZ219" s="66"/>
      <c r="CA219" s="67" t="str">
        <f t="shared" ca="1" si="171"/>
        <v/>
      </c>
      <c r="CB219" s="65"/>
      <c r="CC219" s="66"/>
      <c r="CD219" s="67" t="str">
        <f t="shared" ca="1" si="172"/>
        <v/>
      </c>
      <c r="CE219" s="65"/>
      <c r="CF219" s="66"/>
      <c r="CG219" s="67" t="str">
        <f t="shared" ca="1" si="173"/>
        <v/>
      </c>
      <c r="CH219" s="65"/>
      <c r="CI219" s="66"/>
      <c r="CJ219" s="67" t="str">
        <f t="shared" ca="1" si="174"/>
        <v/>
      </c>
      <c r="CK219" s="57"/>
      <c r="CL219" s="59"/>
      <c r="CM219" s="59"/>
      <c r="CN219" s="59"/>
      <c r="CO219" s="59"/>
      <c r="CP219" s="59"/>
      <c r="CQ219" s="59"/>
      <c r="CR219" s="57"/>
      <c r="CS219" s="58"/>
      <c r="CT219" s="90" t="str">
        <f t="shared" si="175"/>
        <v/>
      </c>
      <c r="CU219" s="59"/>
      <c r="CV219" s="60"/>
      <c r="CW219" s="59"/>
      <c r="CX219" s="59"/>
      <c r="CY219" s="59" t="str">
        <f t="shared" si="176"/>
        <v/>
      </c>
      <c r="CZ219" s="59"/>
      <c r="DA219" s="59"/>
      <c r="DB219" s="61"/>
      <c r="DC219" s="59"/>
      <c r="DD219" s="59"/>
      <c r="DE219" s="61"/>
      <c r="DF219" s="61"/>
      <c r="DG219" s="59"/>
      <c r="DH219" s="61"/>
      <c r="DI219" s="61"/>
      <c r="DJ219" s="59"/>
      <c r="DK219" s="59"/>
      <c r="DL219" s="62"/>
      <c r="DM219" s="56">
        <f t="shared" si="177"/>
        <v>0</v>
      </c>
      <c r="DN219" s="88" t="str">
        <f t="shared" si="178"/>
        <v/>
      </c>
      <c r="DO219" s="119" t="str">
        <f t="shared" si="179"/>
        <v/>
      </c>
      <c r="DP219" s="119" t="str">
        <f t="shared" si="180"/>
        <v/>
      </c>
      <c r="DQ219" s="122" t="str">
        <f t="shared" si="181"/>
        <v/>
      </c>
      <c r="DR219" s="122" t="str">
        <f t="shared" si="187"/>
        <v/>
      </c>
    </row>
    <row r="220" spans="1:122" x14ac:dyDescent="0.25">
      <c r="A220" s="184" t="str">
        <f t="shared" si="183"/>
        <v xml:space="preserve">  -  - </v>
      </c>
      <c r="B220" s="98"/>
      <c r="C220" s="97"/>
      <c r="D220" s="93"/>
      <c r="E220" s="71"/>
      <c r="F220" s="73"/>
      <c r="G220" s="103"/>
      <c r="H220" s="71"/>
      <c r="I220" s="105" t="str">
        <f t="shared" si="142"/>
        <v/>
      </c>
      <c r="J220" s="104"/>
      <c r="K220" s="63"/>
      <c r="L220" s="72"/>
      <c r="M220" s="74"/>
      <c r="N220" s="75"/>
      <c r="O220" s="75"/>
      <c r="P220" s="121"/>
      <c r="Q220" s="76" t="str">
        <f t="shared" si="143"/>
        <v/>
      </c>
      <c r="R220" s="77">
        <f t="shared" si="144"/>
        <v>0</v>
      </c>
      <c r="S220" s="63"/>
      <c r="T220" s="78">
        <f t="shared" si="184"/>
        <v>0</v>
      </c>
      <c r="U220" s="79">
        <f>IF(M220=0,0,IF(G220="Annulation","",IF(assurance="ALPTIS",M220*12*T220/100*#REF!,IF(assurance="APRIL",M220*12*T220/100*#REF!,IF(assurance="ASAF",M220*12*T220/100*#REF!,IF(assurance="NEOLIANE",(#REF!+M220*12*#REF!)*T220/100,IF(assurance="NEOLIANE Prev",(#REF!+M220*12*#REF!)*T220/100,IF(assurance="SWISSLIFE",M220*12*T220/100*#REF!,IF(assurance="AVIVA",M220*12*T220/100*#REF!,IF(assurance="CIPRES",M220*12*T220/100*#REF!,IF(assurance="CEGEMA",M220*12*T220/100*#REF!,IF(assurance=0,0))))))))))))</f>
        <v>0</v>
      </c>
      <c r="V220" s="91" t="str">
        <f t="shared" si="145"/>
        <v/>
      </c>
      <c r="W220" s="91" t="str">
        <f t="shared" si="146"/>
        <v/>
      </c>
      <c r="X220" s="92">
        <f t="shared" si="147"/>
        <v>0</v>
      </c>
      <c r="Y220" s="108">
        <f t="shared" si="148"/>
        <v>0</v>
      </c>
      <c r="Z220" s="106"/>
      <c r="AA220" s="105" t="str">
        <f t="shared" si="149"/>
        <v/>
      </c>
      <c r="AB220" s="63" t="s">
        <v>12</v>
      </c>
      <c r="AC220" s="72"/>
      <c r="AD220" s="101"/>
      <c r="AE220" s="80" t="str">
        <f t="shared" si="182"/>
        <v/>
      </c>
      <c r="AF220" s="72"/>
      <c r="AG220" s="70" t="str">
        <f t="shared" si="150"/>
        <v/>
      </c>
      <c r="AH220" s="81" t="str">
        <f t="shared" ca="1" si="151"/>
        <v/>
      </c>
      <c r="AI220" s="111" t="str">
        <f t="shared" ca="1" si="152"/>
        <v/>
      </c>
      <c r="AJ220" s="89" t="str">
        <f t="shared" si="153"/>
        <v/>
      </c>
      <c r="AK220" s="89" t="str">
        <f t="shared" si="154"/>
        <v/>
      </c>
      <c r="AL220" s="81" t="str">
        <f t="shared" si="155"/>
        <v/>
      </c>
      <c r="AM220" s="74">
        <f t="shared" si="156"/>
        <v>0</v>
      </c>
      <c r="AN220" s="74">
        <f t="shared" si="157"/>
        <v>0</v>
      </c>
      <c r="AO220" s="82">
        <f t="shared" si="158"/>
        <v>0</v>
      </c>
      <c r="AP220" s="74">
        <f t="shared" si="185"/>
        <v>0</v>
      </c>
      <c r="AQ220" s="82">
        <f t="shared" si="159"/>
        <v>0</v>
      </c>
      <c r="AR220" s="83">
        <f t="shared" si="160"/>
        <v>0</v>
      </c>
      <c r="AS220" s="74">
        <f t="shared" si="186"/>
        <v>0</v>
      </c>
      <c r="AT220" s="82">
        <f t="shared" si="161"/>
        <v>0</v>
      </c>
      <c r="AU220" s="83">
        <f t="shared" si="162"/>
        <v>0</v>
      </c>
      <c r="AV220" s="74">
        <f t="shared" si="163"/>
        <v>0</v>
      </c>
      <c r="AW220" s="82">
        <f t="shared" si="164"/>
        <v>0</v>
      </c>
      <c r="AX220" s="83">
        <f t="shared" si="165"/>
        <v>0</v>
      </c>
      <c r="AY220" s="63"/>
      <c r="AZ220" s="84"/>
      <c r="BA220" s="85"/>
      <c r="BB220" s="95"/>
      <c r="BC220" s="86"/>
      <c r="BD220" s="86"/>
      <c r="BE220" s="96"/>
      <c r="BF220" s="69"/>
      <c r="BG220" s="114"/>
      <c r="BH220" s="63">
        <v>1</v>
      </c>
      <c r="BI220" s="68">
        <v>0</v>
      </c>
      <c r="BJ220" s="71"/>
      <c r="BK220" s="87"/>
      <c r="BL220" s="64" t="str">
        <f t="shared" ca="1" si="166"/>
        <v/>
      </c>
      <c r="BM220" s="65"/>
      <c r="BN220" s="66"/>
      <c r="BO220" s="67" t="str">
        <f t="shared" ca="1" si="167"/>
        <v/>
      </c>
      <c r="BP220" s="65"/>
      <c r="BQ220" s="66"/>
      <c r="BR220" s="67" t="str">
        <f t="shared" ca="1" si="168"/>
        <v/>
      </c>
      <c r="BS220" s="65"/>
      <c r="BT220" s="66"/>
      <c r="BU220" s="67" t="str">
        <f t="shared" ca="1" si="169"/>
        <v/>
      </c>
      <c r="BV220" s="65"/>
      <c r="BW220" s="66"/>
      <c r="BX220" s="67" t="str">
        <f t="shared" ca="1" si="170"/>
        <v/>
      </c>
      <c r="BY220" s="65"/>
      <c r="BZ220" s="66"/>
      <c r="CA220" s="67" t="str">
        <f t="shared" ca="1" si="171"/>
        <v/>
      </c>
      <c r="CB220" s="65"/>
      <c r="CC220" s="66"/>
      <c r="CD220" s="67" t="str">
        <f t="shared" ca="1" si="172"/>
        <v/>
      </c>
      <c r="CE220" s="65"/>
      <c r="CF220" s="66"/>
      <c r="CG220" s="67" t="str">
        <f t="shared" ca="1" si="173"/>
        <v/>
      </c>
      <c r="CH220" s="65"/>
      <c r="CI220" s="66"/>
      <c r="CJ220" s="67" t="str">
        <f t="shared" ca="1" si="174"/>
        <v/>
      </c>
      <c r="CK220" s="57"/>
      <c r="CL220" s="59"/>
      <c r="CM220" s="59"/>
      <c r="CN220" s="59"/>
      <c r="CO220" s="59"/>
      <c r="CP220" s="59"/>
      <c r="CQ220" s="59"/>
      <c r="CR220" s="57"/>
      <c r="CS220" s="58"/>
      <c r="CT220" s="90" t="str">
        <f t="shared" si="175"/>
        <v/>
      </c>
      <c r="CU220" s="59"/>
      <c r="CV220" s="60"/>
      <c r="CW220" s="59"/>
      <c r="CX220" s="59"/>
      <c r="CY220" s="59" t="str">
        <f t="shared" si="176"/>
        <v/>
      </c>
      <c r="CZ220" s="59"/>
      <c r="DA220" s="59"/>
      <c r="DB220" s="61"/>
      <c r="DC220" s="59"/>
      <c r="DD220" s="59"/>
      <c r="DE220" s="61"/>
      <c r="DF220" s="61"/>
      <c r="DG220" s="59"/>
      <c r="DH220" s="61"/>
      <c r="DI220" s="61"/>
      <c r="DJ220" s="59"/>
      <c r="DK220" s="59"/>
      <c r="DL220" s="62"/>
      <c r="DM220" s="56">
        <f t="shared" si="177"/>
        <v>0</v>
      </c>
      <c r="DN220" s="88" t="str">
        <f t="shared" si="178"/>
        <v/>
      </c>
      <c r="DO220" s="119" t="str">
        <f t="shared" si="179"/>
        <v/>
      </c>
      <c r="DP220" s="119" t="str">
        <f t="shared" si="180"/>
        <v/>
      </c>
      <c r="DQ220" s="122" t="str">
        <f t="shared" si="181"/>
        <v/>
      </c>
      <c r="DR220" s="122" t="str">
        <f t="shared" si="187"/>
        <v/>
      </c>
    </row>
    <row r="221" spans="1:122" x14ac:dyDescent="0.25">
      <c r="A221" s="184" t="str">
        <f t="shared" si="183"/>
        <v xml:space="preserve">  -  - </v>
      </c>
      <c r="B221" s="98"/>
      <c r="C221" s="97"/>
      <c r="D221" s="93"/>
      <c r="E221" s="71"/>
      <c r="F221" s="73"/>
      <c r="G221" s="103"/>
      <c r="H221" s="71"/>
      <c r="I221" s="105" t="str">
        <f t="shared" si="142"/>
        <v/>
      </c>
      <c r="J221" s="104"/>
      <c r="K221" s="63"/>
      <c r="L221" s="72"/>
      <c r="M221" s="74"/>
      <c r="N221" s="75"/>
      <c r="O221" s="75"/>
      <c r="P221" s="121"/>
      <c r="Q221" s="76" t="str">
        <f t="shared" si="143"/>
        <v/>
      </c>
      <c r="R221" s="77">
        <f t="shared" si="144"/>
        <v>0</v>
      </c>
      <c r="S221" s="63"/>
      <c r="T221" s="78">
        <f t="shared" si="184"/>
        <v>0</v>
      </c>
      <c r="U221" s="79">
        <f>IF(M221=0,0,IF(G221="Annulation","",IF(assurance="ALPTIS",M221*12*T221/100*#REF!,IF(assurance="APRIL",M221*12*T221/100*#REF!,IF(assurance="ASAF",M221*12*T221/100*#REF!,IF(assurance="NEOLIANE",(#REF!+M221*12*#REF!)*T221/100,IF(assurance="NEOLIANE Prev",(#REF!+M221*12*#REF!)*T221/100,IF(assurance="SWISSLIFE",M221*12*T221/100*#REF!,IF(assurance="AVIVA",M221*12*T221/100*#REF!,IF(assurance="CIPRES",M221*12*T221/100*#REF!,IF(assurance="CEGEMA",M221*12*T221/100*#REF!,IF(assurance=0,0))))))))))))</f>
        <v>0</v>
      </c>
      <c r="V221" s="91" t="str">
        <f t="shared" si="145"/>
        <v/>
      </c>
      <c r="W221" s="91" t="str">
        <f t="shared" si="146"/>
        <v/>
      </c>
      <c r="X221" s="92">
        <f t="shared" si="147"/>
        <v>0</v>
      </c>
      <c r="Y221" s="108">
        <f t="shared" si="148"/>
        <v>0</v>
      </c>
      <c r="Z221" s="106"/>
      <c r="AA221" s="105" t="str">
        <f t="shared" si="149"/>
        <v/>
      </c>
      <c r="AB221" s="63" t="s">
        <v>12</v>
      </c>
      <c r="AC221" s="72"/>
      <c r="AD221" s="101"/>
      <c r="AE221" s="80" t="str">
        <f t="shared" si="182"/>
        <v/>
      </c>
      <c r="AF221" s="72"/>
      <c r="AG221" s="70" t="str">
        <f t="shared" si="150"/>
        <v/>
      </c>
      <c r="AH221" s="81" t="str">
        <f t="shared" ca="1" si="151"/>
        <v/>
      </c>
      <c r="AI221" s="111" t="str">
        <f t="shared" ca="1" si="152"/>
        <v/>
      </c>
      <c r="AJ221" s="89" t="str">
        <f t="shared" si="153"/>
        <v/>
      </c>
      <c r="AK221" s="89" t="str">
        <f t="shared" si="154"/>
        <v/>
      </c>
      <c r="AL221" s="81" t="str">
        <f t="shared" si="155"/>
        <v/>
      </c>
      <c r="AM221" s="74">
        <f t="shared" si="156"/>
        <v>0</v>
      </c>
      <c r="AN221" s="74">
        <f t="shared" si="157"/>
        <v>0</v>
      </c>
      <c r="AO221" s="82">
        <f t="shared" si="158"/>
        <v>0</v>
      </c>
      <c r="AP221" s="74">
        <f t="shared" si="185"/>
        <v>0</v>
      </c>
      <c r="AQ221" s="82">
        <f t="shared" si="159"/>
        <v>0</v>
      </c>
      <c r="AR221" s="83">
        <f t="shared" si="160"/>
        <v>0</v>
      </c>
      <c r="AS221" s="74">
        <f t="shared" si="186"/>
        <v>0</v>
      </c>
      <c r="AT221" s="82">
        <f t="shared" si="161"/>
        <v>0</v>
      </c>
      <c r="AU221" s="83">
        <f t="shared" si="162"/>
        <v>0</v>
      </c>
      <c r="AV221" s="74">
        <f t="shared" si="163"/>
        <v>0</v>
      </c>
      <c r="AW221" s="82">
        <f t="shared" si="164"/>
        <v>0</v>
      </c>
      <c r="AX221" s="83">
        <f t="shared" si="165"/>
        <v>0</v>
      </c>
      <c r="AY221" s="63"/>
      <c r="AZ221" s="84"/>
      <c r="BA221" s="85"/>
      <c r="BB221" s="95"/>
      <c r="BC221" s="86"/>
      <c r="BD221" s="86"/>
      <c r="BE221" s="96"/>
      <c r="BF221" s="69"/>
      <c r="BG221" s="114"/>
      <c r="BH221" s="63">
        <v>1</v>
      </c>
      <c r="BI221" s="68">
        <v>0</v>
      </c>
      <c r="BJ221" s="71"/>
      <c r="BK221" s="87"/>
      <c r="BL221" s="64" t="str">
        <f t="shared" ca="1" si="166"/>
        <v/>
      </c>
      <c r="BM221" s="65"/>
      <c r="BN221" s="66"/>
      <c r="BO221" s="67" t="str">
        <f t="shared" ca="1" si="167"/>
        <v/>
      </c>
      <c r="BP221" s="65"/>
      <c r="BQ221" s="66"/>
      <c r="BR221" s="67" t="str">
        <f t="shared" ca="1" si="168"/>
        <v/>
      </c>
      <c r="BS221" s="65"/>
      <c r="BT221" s="66"/>
      <c r="BU221" s="67" t="str">
        <f t="shared" ca="1" si="169"/>
        <v/>
      </c>
      <c r="BV221" s="65"/>
      <c r="BW221" s="66"/>
      <c r="BX221" s="67" t="str">
        <f t="shared" ca="1" si="170"/>
        <v/>
      </c>
      <c r="BY221" s="65"/>
      <c r="BZ221" s="66"/>
      <c r="CA221" s="67" t="str">
        <f t="shared" ca="1" si="171"/>
        <v/>
      </c>
      <c r="CB221" s="65"/>
      <c r="CC221" s="66"/>
      <c r="CD221" s="67" t="str">
        <f t="shared" ca="1" si="172"/>
        <v/>
      </c>
      <c r="CE221" s="65"/>
      <c r="CF221" s="66"/>
      <c r="CG221" s="67" t="str">
        <f t="shared" ca="1" si="173"/>
        <v/>
      </c>
      <c r="CH221" s="65"/>
      <c r="CI221" s="66"/>
      <c r="CJ221" s="67" t="str">
        <f t="shared" ca="1" si="174"/>
        <v/>
      </c>
      <c r="CK221" s="57"/>
      <c r="CL221" s="59"/>
      <c r="CM221" s="59"/>
      <c r="CN221" s="59"/>
      <c r="CO221" s="59"/>
      <c r="CP221" s="59"/>
      <c r="CQ221" s="59"/>
      <c r="CR221" s="57"/>
      <c r="CS221" s="58"/>
      <c r="CT221" s="90" t="str">
        <f t="shared" si="175"/>
        <v/>
      </c>
      <c r="CU221" s="59"/>
      <c r="CV221" s="60"/>
      <c r="CW221" s="59"/>
      <c r="CX221" s="59"/>
      <c r="CY221" s="59" t="str">
        <f t="shared" si="176"/>
        <v/>
      </c>
      <c r="CZ221" s="59"/>
      <c r="DA221" s="59"/>
      <c r="DB221" s="61"/>
      <c r="DC221" s="59"/>
      <c r="DD221" s="59"/>
      <c r="DE221" s="61"/>
      <c r="DF221" s="61"/>
      <c r="DG221" s="59"/>
      <c r="DH221" s="61"/>
      <c r="DI221" s="61"/>
      <c r="DJ221" s="59"/>
      <c r="DK221" s="59"/>
      <c r="DL221" s="62"/>
      <c r="DM221" s="56">
        <f t="shared" si="177"/>
        <v>0</v>
      </c>
      <c r="DN221" s="88" t="str">
        <f t="shared" si="178"/>
        <v/>
      </c>
      <c r="DO221" s="119" t="str">
        <f t="shared" si="179"/>
        <v/>
      </c>
      <c r="DP221" s="119" t="str">
        <f t="shared" si="180"/>
        <v/>
      </c>
      <c r="DQ221" s="122" t="str">
        <f t="shared" si="181"/>
        <v/>
      </c>
      <c r="DR221" s="122" t="str">
        <f t="shared" si="187"/>
        <v/>
      </c>
    </row>
    <row r="222" spans="1:122" x14ac:dyDescent="0.25">
      <c r="A222" s="184" t="str">
        <f t="shared" si="183"/>
        <v xml:space="preserve">  -  - </v>
      </c>
      <c r="B222" s="98"/>
      <c r="C222" s="97"/>
      <c r="D222" s="93"/>
      <c r="E222" s="71"/>
      <c r="F222" s="73"/>
      <c r="G222" s="103"/>
      <c r="H222" s="71"/>
      <c r="I222" s="105" t="str">
        <f t="shared" si="142"/>
        <v/>
      </c>
      <c r="J222" s="104"/>
      <c r="K222" s="63"/>
      <c r="L222" s="72"/>
      <c r="M222" s="74"/>
      <c r="N222" s="75"/>
      <c r="O222" s="75"/>
      <c r="P222" s="121"/>
      <c r="Q222" s="76" t="str">
        <f t="shared" si="143"/>
        <v/>
      </c>
      <c r="R222" s="77">
        <f t="shared" si="144"/>
        <v>0</v>
      </c>
      <c r="S222" s="63"/>
      <c r="T222" s="78">
        <f t="shared" si="184"/>
        <v>0</v>
      </c>
      <c r="U222" s="79">
        <f>IF(M222=0,0,IF(G222="Annulation","",IF(assurance="ALPTIS",M222*12*T222/100*#REF!,IF(assurance="APRIL",M222*12*T222/100*#REF!,IF(assurance="ASAF",M222*12*T222/100*#REF!,IF(assurance="NEOLIANE",(#REF!+M222*12*#REF!)*T222/100,IF(assurance="NEOLIANE Prev",(#REF!+M222*12*#REF!)*T222/100,IF(assurance="SWISSLIFE",M222*12*T222/100*#REF!,IF(assurance="AVIVA",M222*12*T222/100*#REF!,IF(assurance="CIPRES",M222*12*T222/100*#REF!,IF(assurance="CEGEMA",M222*12*T222/100*#REF!,IF(assurance=0,0))))))))))))</f>
        <v>0</v>
      </c>
      <c r="V222" s="91" t="str">
        <f t="shared" si="145"/>
        <v/>
      </c>
      <c r="W222" s="91" t="str">
        <f t="shared" si="146"/>
        <v/>
      </c>
      <c r="X222" s="92">
        <f t="shared" si="147"/>
        <v>0</v>
      </c>
      <c r="Y222" s="108">
        <f t="shared" si="148"/>
        <v>0</v>
      </c>
      <c r="Z222" s="106"/>
      <c r="AA222" s="105" t="str">
        <f t="shared" si="149"/>
        <v/>
      </c>
      <c r="AB222" s="63" t="s">
        <v>12</v>
      </c>
      <c r="AC222" s="72"/>
      <c r="AD222" s="101"/>
      <c r="AE222" s="80" t="str">
        <f t="shared" si="182"/>
        <v/>
      </c>
      <c r="AF222" s="72"/>
      <c r="AG222" s="70" t="str">
        <f t="shared" si="150"/>
        <v/>
      </c>
      <c r="AH222" s="81" t="str">
        <f t="shared" ca="1" si="151"/>
        <v/>
      </c>
      <c r="AI222" s="111" t="str">
        <f t="shared" ca="1" si="152"/>
        <v/>
      </c>
      <c r="AJ222" s="89" t="str">
        <f t="shared" si="153"/>
        <v/>
      </c>
      <c r="AK222" s="89" t="str">
        <f t="shared" si="154"/>
        <v/>
      </c>
      <c r="AL222" s="81" t="str">
        <f t="shared" si="155"/>
        <v/>
      </c>
      <c r="AM222" s="74">
        <f t="shared" si="156"/>
        <v>0</v>
      </c>
      <c r="AN222" s="74">
        <f t="shared" si="157"/>
        <v>0</v>
      </c>
      <c r="AO222" s="82">
        <f t="shared" si="158"/>
        <v>0</v>
      </c>
      <c r="AP222" s="74">
        <f t="shared" si="185"/>
        <v>0</v>
      </c>
      <c r="AQ222" s="82">
        <f t="shared" si="159"/>
        <v>0</v>
      </c>
      <c r="AR222" s="83">
        <f t="shared" si="160"/>
        <v>0</v>
      </c>
      <c r="AS222" s="74">
        <f t="shared" si="186"/>
        <v>0</v>
      </c>
      <c r="AT222" s="82">
        <f t="shared" si="161"/>
        <v>0</v>
      </c>
      <c r="AU222" s="83">
        <f t="shared" si="162"/>
        <v>0</v>
      </c>
      <c r="AV222" s="74">
        <f t="shared" si="163"/>
        <v>0</v>
      </c>
      <c r="AW222" s="82">
        <f t="shared" si="164"/>
        <v>0</v>
      </c>
      <c r="AX222" s="83">
        <f t="shared" si="165"/>
        <v>0</v>
      </c>
      <c r="AY222" s="63"/>
      <c r="AZ222" s="84"/>
      <c r="BA222" s="85"/>
      <c r="BB222" s="95"/>
      <c r="BC222" s="86"/>
      <c r="BD222" s="86"/>
      <c r="BE222" s="96"/>
      <c r="BF222" s="69"/>
      <c r="BG222" s="114"/>
      <c r="BH222" s="63">
        <v>1</v>
      </c>
      <c r="BI222" s="68">
        <v>0</v>
      </c>
      <c r="BJ222" s="71"/>
      <c r="BK222" s="87"/>
      <c r="BL222" s="64" t="str">
        <f t="shared" ca="1" si="166"/>
        <v/>
      </c>
      <c r="BM222" s="65"/>
      <c r="BN222" s="66"/>
      <c r="BO222" s="67" t="str">
        <f t="shared" ca="1" si="167"/>
        <v/>
      </c>
      <c r="BP222" s="65"/>
      <c r="BQ222" s="66"/>
      <c r="BR222" s="67" t="str">
        <f t="shared" ca="1" si="168"/>
        <v/>
      </c>
      <c r="BS222" s="65"/>
      <c r="BT222" s="66"/>
      <c r="BU222" s="67" t="str">
        <f t="shared" ca="1" si="169"/>
        <v/>
      </c>
      <c r="BV222" s="65"/>
      <c r="BW222" s="66"/>
      <c r="BX222" s="67" t="str">
        <f t="shared" ca="1" si="170"/>
        <v/>
      </c>
      <c r="BY222" s="65"/>
      <c r="BZ222" s="66"/>
      <c r="CA222" s="67" t="str">
        <f t="shared" ca="1" si="171"/>
        <v/>
      </c>
      <c r="CB222" s="65"/>
      <c r="CC222" s="66"/>
      <c r="CD222" s="67" t="str">
        <f t="shared" ca="1" si="172"/>
        <v/>
      </c>
      <c r="CE222" s="65"/>
      <c r="CF222" s="66"/>
      <c r="CG222" s="67" t="str">
        <f t="shared" ca="1" si="173"/>
        <v/>
      </c>
      <c r="CH222" s="65"/>
      <c r="CI222" s="66"/>
      <c r="CJ222" s="67" t="str">
        <f t="shared" ca="1" si="174"/>
        <v/>
      </c>
      <c r="CK222" s="57"/>
      <c r="CL222" s="59"/>
      <c r="CM222" s="59"/>
      <c r="CN222" s="59"/>
      <c r="CO222" s="59"/>
      <c r="CP222" s="59"/>
      <c r="CQ222" s="59"/>
      <c r="CR222" s="57"/>
      <c r="CS222" s="58"/>
      <c r="CT222" s="90" t="str">
        <f t="shared" si="175"/>
        <v/>
      </c>
      <c r="CU222" s="59"/>
      <c r="CV222" s="60"/>
      <c r="CW222" s="59"/>
      <c r="CX222" s="59"/>
      <c r="CY222" s="59" t="str">
        <f t="shared" si="176"/>
        <v/>
      </c>
      <c r="CZ222" s="59"/>
      <c r="DA222" s="59"/>
      <c r="DB222" s="61"/>
      <c r="DC222" s="59"/>
      <c r="DD222" s="59"/>
      <c r="DE222" s="61"/>
      <c r="DF222" s="61"/>
      <c r="DG222" s="59"/>
      <c r="DH222" s="61"/>
      <c r="DI222" s="61"/>
      <c r="DJ222" s="59"/>
      <c r="DK222" s="59"/>
      <c r="DL222" s="62"/>
      <c r="DM222" s="56">
        <f t="shared" si="177"/>
        <v>0</v>
      </c>
      <c r="DN222" s="88" t="str">
        <f t="shared" si="178"/>
        <v/>
      </c>
      <c r="DO222" s="119" t="str">
        <f t="shared" si="179"/>
        <v/>
      </c>
      <c r="DP222" s="119" t="str">
        <f t="shared" si="180"/>
        <v/>
      </c>
      <c r="DQ222" s="122" t="str">
        <f t="shared" si="181"/>
        <v/>
      </c>
      <c r="DR222" s="122" t="str">
        <f t="shared" si="187"/>
        <v/>
      </c>
    </row>
    <row r="223" spans="1:122" x14ac:dyDescent="0.25">
      <c r="A223" s="184" t="str">
        <f t="shared" si="183"/>
        <v xml:space="preserve">  -  - </v>
      </c>
      <c r="B223" s="98"/>
      <c r="C223" s="97"/>
      <c r="D223" s="93"/>
      <c r="E223" s="71"/>
      <c r="F223" s="73"/>
      <c r="G223" s="103"/>
      <c r="H223" s="71"/>
      <c r="I223" s="105" t="str">
        <f t="shared" si="142"/>
        <v/>
      </c>
      <c r="J223" s="104"/>
      <c r="K223" s="63"/>
      <c r="L223" s="72"/>
      <c r="M223" s="74"/>
      <c r="N223" s="75"/>
      <c r="O223" s="75"/>
      <c r="P223" s="121"/>
      <c r="Q223" s="76" t="str">
        <f t="shared" si="143"/>
        <v/>
      </c>
      <c r="R223" s="77">
        <f t="shared" si="144"/>
        <v>0</v>
      </c>
      <c r="S223" s="63"/>
      <c r="T223" s="78">
        <f t="shared" si="184"/>
        <v>0</v>
      </c>
      <c r="U223" s="79">
        <f>IF(M223=0,0,IF(G223="Annulation","",IF(assurance="ALPTIS",M223*12*T223/100*#REF!,IF(assurance="APRIL",M223*12*T223/100*#REF!,IF(assurance="ASAF",M223*12*T223/100*#REF!,IF(assurance="NEOLIANE",(#REF!+M223*12*#REF!)*T223/100,IF(assurance="NEOLIANE Prev",(#REF!+M223*12*#REF!)*T223/100,IF(assurance="SWISSLIFE",M223*12*T223/100*#REF!,IF(assurance="AVIVA",M223*12*T223/100*#REF!,IF(assurance="CIPRES",M223*12*T223/100*#REF!,IF(assurance="CEGEMA",M223*12*T223/100*#REF!,IF(assurance=0,0))))))))))))</f>
        <v>0</v>
      </c>
      <c r="V223" s="91" t="str">
        <f t="shared" si="145"/>
        <v/>
      </c>
      <c r="W223" s="91" t="str">
        <f t="shared" si="146"/>
        <v/>
      </c>
      <c r="X223" s="92">
        <f t="shared" si="147"/>
        <v>0</v>
      </c>
      <c r="Y223" s="108">
        <f t="shared" si="148"/>
        <v>0</v>
      </c>
      <c r="Z223" s="106"/>
      <c r="AA223" s="105" t="str">
        <f t="shared" si="149"/>
        <v/>
      </c>
      <c r="AB223" s="63" t="s">
        <v>12</v>
      </c>
      <c r="AC223" s="72"/>
      <c r="AD223" s="101"/>
      <c r="AE223" s="80" t="str">
        <f t="shared" si="182"/>
        <v/>
      </c>
      <c r="AF223" s="72"/>
      <c r="AG223" s="70" t="str">
        <f t="shared" si="150"/>
        <v/>
      </c>
      <c r="AH223" s="81" t="str">
        <f t="shared" ca="1" si="151"/>
        <v/>
      </c>
      <c r="AI223" s="111" t="str">
        <f t="shared" ca="1" si="152"/>
        <v/>
      </c>
      <c r="AJ223" s="89" t="str">
        <f t="shared" si="153"/>
        <v/>
      </c>
      <c r="AK223" s="89" t="str">
        <f t="shared" si="154"/>
        <v/>
      </c>
      <c r="AL223" s="81" t="str">
        <f t="shared" si="155"/>
        <v/>
      </c>
      <c r="AM223" s="74">
        <f t="shared" si="156"/>
        <v>0</v>
      </c>
      <c r="AN223" s="74">
        <f t="shared" si="157"/>
        <v>0</v>
      </c>
      <c r="AO223" s="82">
        <f t="shared" si="158"/>
        <v>0</v>
      </c>
      <c r="AP223" s="74">
        <f t="shared" si="185"/>
        <v>0</v>
      </c>
      <c r="AQ223" s="82">
        <f t="shared" si="159"/>
        <v>0</v>
      </c>
      <c r="AR223" s="83">
        <f t="shared" si="160"/>
        <v>0</v>
      </c>
      <c r="AS223" s="74">
        <f t="shared" si="186"/>
        <v>0</v>
      </c>
      <c r="AT223" s="82">
        <f t="shared" si="161"/>
        <v>0</v>
      </c>
      <c r="AU223" s="83">
        <f t="shared" si="162"/>
        <v>0</v>
      </c>
      <c r="AV223" s="74">
        <f t="shared" si="163"/>
        <v>0</v>
      </c>
      <c r="AW223" s="82">
        <f t="shared" si="164"/>
        <v>0</v>
      </c>
      <c r="AX223" s="83">
        <f t="shared" si="165"/>
        <v>0</v>
      </c>
      <c r="AY223" s="63"/>
      <c r="AZ223" s="84"/>
      <c r="BA223" s="85"/>
      <c r="BB223" s="95"/>
      <c r="BC223" s="86"/>
      <c r="BD223" s="86"/>
      <c r="BE223" s="96"/>
      <c r="BF223" s="69"/>
      <c r="BG223" s="114"/>
      <c r="BH223" s="63">
        <v>1</v>
      </c>
      <c r="BI223" s="68">
        <v>0</v>
      </c>
      <c r="BJ223" s="71"/>
      <c r="BK223" s="87"/>
      <c r="BL223" s="64" t="str">
        <f t="shared" ca="1" si="166"/>
        <v/>
      </c>
      <c r="BM223" s="65"/>
      <c r="BN223" s="66"/>
      <c r="BO223" s="67" t="str">
        <f t="shared" ca="1" si="167"/>
        <v/>
      </c>
      <c r="BP223" s="65"/>
      <c r="BQ223" s="66"/>
      <c r="BR223" s="67" t="str">
        <f t="shared" ca="1" si="168"/>
        <v/>
      </c>
      <c r="BS223" s="65"/>
      <c r="BT223" s="66"/>
      <c r="BU223" s="67" t="str">
        <f t="shared" ca="1" si="169"/>
        <v/>
      </c>
      <c r="BV223" s="65"/>
      <c r="BW223" s="66"/>
      <c r="BX223" s="67" t="str">
        <f t="shared" ca="1" si="170"/>
        <v/>
      </c>
      <c r="BY223" s="65"/>
      <c r="BZ223" s="66"/>
      <c r="CA223" s="67" t="str">
        <f t="shared" ca="1" si="171"/>
        <v/>
      </c>
      <c r="CB223" s="65"/>
      <c r="CC223" s="66"/>
      <c r="CD223" s="67" t="str">
        <f t="shared" ca="1" si="172"/>
        <v/>
      </c>
      <c r="CE223" s="65"/>
      <c r="CF223" s="66"/>
      <c r="CG223" s="67" t="str">
        <f t="shared" ca="1" si="173"/>
        <v/>
      </c>
      <c r="CH223" s="65"/>
      <c r="CI223" s="66"/>
      <c r="CJ223" s="67" t="str">
        <f t="shared" ca="1" si="174"/>
        <v/>
      </c>
      <c r="CK223" s="57"/>
      <c r="CL223" s="59"/>
      <c r="CM223" s="59"/>
      <c r="CN223" s="59"/>
      <c r="CO223" s="59"/>
      <c r="CP223" s="59"/>
      <c r="CQ223" s="59"/>
      <c r="CR223" s="57"/>
      <c r="CS223" s="58"/>
      <c r="CT223" s="90" t="str">
        <f t="shared" si="175"/>
        <v/>
      </c>
      <c r="CU223" s="59"/>
      <c r="CV223" s="60"/>
      <c r="CW223" s="59"/>
      <c r="CX223" s="59"/>
      <c r="CY223" s="59" t="str">
        <f t="shared" si="176"/>
        <v/>
      </c>
      <c r="CZ223" s="59"/>
      <c r="DA223" s="59"/>
      <c r="DB223" s="61"/>
      <c r="DC223" s="59"/>
      <c r="DD223" s="59"/>
      <c r="DE223" s="61"/>
      <c r="DF223" s="61"/>
      <c r="DG223" s="59"/>
      <c r="DH223" s="61"/>
      <c r="DI223" s="61"/>
      <c r="DJ223" s="59"/>
      <c r="DK223" s="59"/>
      <c r="DL223" s="62"/>
      <c r="DM223" s="56">
        <f t="shared" si="177"/>
        <v>0</v>
      </c>
      <c r="DN223" s="88" t="str">
        <f t="shared" si="178"/>
        <v/>
      </c>
      <c r="DO223" s="119" t="str">
        <f t="shared" si="179"/>
        <v/>
      </c>
      <c r="DP223" s="119" t="str">
        <f t="shared" si="180"/>
        <v/>
      </c>
      <c r="DQ223" s="122" t="str">
        <f t="shared" si="181"/>
        <v/>
      </c>
      <c r="DR223" s="122" t="str">
        <f t="shared" si="187"/>
        <v/>
      </c>
    </row>
    <row r="224" spans="1:122" x14ac:dyDescent="0.25">
      <c r="A224" s="184" t="str">
        <f t="shared" si="183"/>
        <v xml:space="preserve">  -  - </v>
      </c>
      <c r="B224" s="98"/>
      <c r="C224" s="97"/>
      <c r="D224" s="93"/>
      <c r="E224" s="71"/>
      <c r="F224" s="73"/>
      <c r="G224" s="103"/>
      <c r="H224" s="71"/>
      <c r="I224" s="105" t="str">
        <f t="shared" si="142"/>
        <v/>
      </c>
      <c r="J224" s="104"/>
      <c r="K224" s="63"/>
      <c r="L224" s="72"/>
      <c r="M224" s="74"/>
      <c r="N224" s="75"/>
      <c r="O224" s="75"/>
      <c r="P224" s="121"/>
      <c r="Q224" s="76" t="str">
        <f t="shared" si="143"/>
        <v/>
      </c>
      <c r="R224" s="77">
        <f t="shared" si="144"/>
        <v>0</v>
      </c>
      <c r="S224" s="63"/>
      <c r="T224" s="78">
        <f t="shared" si="184"/>
        <v>0</v>
      </c>
      <c r="U224" s="79">
        <f>IF(M224=0,0,IF(G224="Annulation","",IF(assurance="ALPTIS",M224*12*T224/100*#REF!,IF(assurance="APRIL",M224*12*T224/100*#REF!,IF(assurance="ASAF",M224*12*T224/100*#REF!,IF(assurance="NEOLIANE",(#REF!+M224*12*#REF!)*T224/100,IF(assurance="NEOLIANE Prev",(#REF!+M224*12*#REF!)*T224/100,IF(assurance="SWISSLIFE",M224*12*T224/100*#REF!,IF(assurance="AVIVA",M224*12*T224/100*#REF!,IF(assurance="CIPRES",M224*12*T224/100*#REF!,IF(assurance="CEGEMA",M224*12*T224/100*#REF!,IF(assurance=0,0))))))))))))</f>
        <v>0</v>
      </c>
      <c r="V224" s="91" t="str">
        <f t="shared" si="145"/>
        <v/>
      </c>
      <c r="W224" s="91" t="str">
        <f t="shared" si="146"/>
        <v/>
      </c>
      <c r="X224" s="92">
        <f t="shared" si="147"/>
        <v>0</v>
      </c>
      <c r="Y224" s="108">
        <f t="shared" si="148"/>
        <v>0</v>
      </c>
      <c r="Z224" s="106"/>
      <c r="AA224" s="105" t="str">
        <f t="shared" si="149"/>
        <v/>
      </c>
      <c r="AB224" s="63" t="s">
        <v>12</v>
      </c>
      <c r="AC224" s="72"/>
      <c r="AD224" s="101"/>
      <c r="AE224" s="80" t="str">
        <f t="shared" si="182"/>
        <v/>
      </c>
      <c r="AF224" s="72"/>
      <c r="AG224" s="70" t="str">
        <f t="shared" si="150"/>
        <v/>
      </c>
      <c r="AH224" s="81" t="str">
        <f t="shared" ca="1" si="151"/>
        <v/>
      </c>
      <c r="AI224" s="111" t="str">
        <f t="shared" ca="1" si="152"/>
        <v/>
      </c>
      <c r="AJ224" s="89" t="str">
        <f t="shared" si="153"/>
        <v/>
      </c>
      <c r="AK224" s="89" t="str">
        <f t="shared" si="154"/>
        <v/>
      </c>
      <c r="AL224" s="81" t="str">
        <f t="shared" si="155"/>
        <v/>
      </c>
      <c r="AM224" s="74">
        <f t="shared" si="156"/>
        <v>0</v>
      </c>
      <c r="AN224" s="74">
        <f t="shared" si="157"/>
        <v>0</v>
      </c>
      <c r="AO224" s="82">
        <f t="shared" si="158"/>
        <v>0</v>
      </c>
      <c r="AP224" s="74">
        <f t="shared" si="185"/>
        <v>0</v>
      </c>
      <c r="AQ224" s="82">
        <f t="shared" si="159"/>
        <v>0</v>
      </c>
      <c r="AR224" s="83">
        <f t="shared" si="160"/>
        <v>0</v>
      </c>
      <c r="AS224" s="74">
        <f t="shared" si="186"/>
        <v>0</v>
      </c>
      <c r="AT224" s="82">
        <f t="shared" si="161"/>
        <v>0</v>
      </c>
      <c r="AU224" s="83">
        <f t="shared" si="162"/>
        <v>0</v>
      </c>
      <c r="AV224" s="74">
        <f t="shared" si="163"/>
        <v>0</v>
      </c>
      <c r="AW224" s="82">
        <f t="shared" si="164"/>
        <v>0</v>
      </c>
      <c r="AX224" s="83">
        <f t="shared" si="165"/>
        <v>0</v>
      </c>
      <c r="AY224" s="63"/>
      <c r="AZ224" s="84"/>
      <c r="BA224" s="85"/>
      <c r="BB224" s="95"/>
      <c r="BC224" s="86"/>
      <c r="BD224" s="86"/>
      <c r="BE224" s="96"/>
      <c r="BF224" s="69"/>
      <c r="BG224" s="114"/>
      <c r="BH224" s="63">
        <v>1</v>
      </c>
      <c r="BI224" s="68">
        <v>0</v>
      </c>
      <c r="BJ224" s="71"/>
      <c r="BK224" s="87"/>
      <c r="BL224" s="64" t="str">
        <f t="shared" ca="1" si="166"/>
        <v/>
      </c>
      <c r="BM224" s="65"/>
      <c r="BN224" s="66"/>
      <c r="BO224" s="67" t="str">
        <f t="shared" ca="1" si="167"/>
        <v/>
      </c>
      <c r="BP224" s="65"/>
      <c r="BQ224" s="66"/>
      <c r="BR224" s="67" t="str">
        <f t="shared" ca="1" si="168"/>
        <v/>
      </c>
      <c r="BS224" s="65"/>
      <c r="BT224" s="66"/>
      <c r="BU224" s="67" t="str">
        <f t="shared" ca="1" si="169"/>
        <v/>
      </c>
      <c r="BV224" s="65"/>
      <c r="BW224" s="66"/>
      <c r="BX224" s="67" t="str">
        <f t="shared" ca="1" si="170"/>
        <v/>
      </c>
      <c r="BY224" s="65"/>
      <c r="BZ224" s="66"/>
      <c r="CA224" s="67" t="str">
        <f t="shared" ca="1" si="171"/>
        <v/>
      </c>
      <c r="CB224" s="65"/>
      <c r="CC224" s="66"/>
      <c r="CD224" s="67" t="str">
        <f t="shared" ca="1" si="172"/>
        <v/>
      </c>
      <c r="CE224" s="65"/>
      <c r="CF224" s="66"/>
      <c r="CG224" s="67" t="str">
        <f t="shared" ca="1" si="173"/>
        <v/>
      </c>
      <c r="CH224" s="65"/>
      <c r="CI224" s="66"/>
      <c r="CJ224" s="67" t="str">
        <f t="shared" ca="1" si="174"/>
        <v/>
      </c>
      <c r="CK224" s="57"/>
      <c r="CL224" s="59"/>
      <c r="CM224" s="59"/>
      <c r="CN224" s="59"/>
      <c r="CO224" s="59"/>
      <c r="CP224" s="59"/>
      <c r="CQ224" s="59"/>
      <c r="CR224" s="57"/>
      <c r="CS224" s="58"/>
      <c r="CT224" s="90" t="str">
        <f t="shared" si="175"/>
        <v/>
      </c>
      <c r="CU224" s="59"/>
      <c r="CV224" s="60"/>
      <c r="CW224" s="59"/>
      <c r="CX224" s="59"/>
      <c r="CY224" s="59" t="str">
        <f t="shared" si="176"/>
        <v/>
      </c>
      <c r="CZ224" s="59"/>
      <c r="DA224" s="59"/>
      <c r="DB224" s="61"/>
      <c r="DC224" s="59"/>
      <c r="DD224" s="59"/>
      <c r="DE224" s="61"/>
      <c r="DF224" s="61"/>
      <c r="DG224" s="59"/>
      <c r="DH224" s="61"/>
      <c r="DI224" s="61"/>
      <c r="DJ224" s="59"/>
      <c r="DK224" s="59"/>
      <c r="DL224" s="62"/>
      <c r="DM224" s="56">
        <f t="shared" si="177"/>
        <v>0</v>
      </c>
      <c r="DN224" s="88" t="str">
        <f t="shared" si="178"/>
        <v/>
      </c>
      <c r="DO224" s="119" t="str">
        <f t="shared" si="179"/>
        <v/>
      </c>
      <c r="DP224" s="119" t="str">
        <f t="shared" si="180"/>
        <v/>
      </c>
      <c r="DQ224" s="122" t="str">
        <f t="shared" si="181"/>
        <v/>
      </c>
      <c r="DR224" s="122" t="str">
        <f t="shared" si="187"/>
        <v/>
      </c>
    </row>
    <row r="225" spans="1:122" x14ac:dyDescent="0.25">
      <c r="A225" s="184" t="str">
        <f t="shared" si="183"/>
        <v xml:space="preserve">  -  - </v>
      </c>
      <c r="B225" s="98"/>
      <c r="C225" s="97"/>
      <c r="D225" s="93"/>
      <c r="E225" s="71"/>
      <c r="F225" s="73"/>
      <c r="G225" s="103"/>
      <c r="H225" s="71"/>
      <c r="I225" s="105" t="str">
        <f t="shared" si="142"/>
        <v/>
      </c>
      <c r="J225" s="104"/>
      <c r="K225" s="63"/>
      <c r="L225" s="72"/>
      <c r="M225" s="74"/>
      <c r="N225" s="75"/>
      <c r="O225" s="75"/>
      <c r="P225" s="121"/>
      <c r="Q225" s="76" t="str">
        <f t="shared" si="143"/>
        <v/>
      </c>
      <c r="R225" s="77">
        <f t="shared" si="144"/>
        <v>0</v>
      </c>
      <c r="S225" s="63"/>
      <c r="T225" s="78">
        <f t="shared" si="184"/>
        <v>0</v>
      </c>
      <c r="U225" s="79">
        <f>IF(M225=0,0,IF(G225="Annulation","",IF(assurance="ALPTIS",M225*12*T225/100*#REF!,IF(assurance="APRIL",M225*12*T225/100*#REF!,IF(assurance="ASAF",M225*12*T225/100*#REF!,IF(assurance="NEOLIANE",(#REF!+M225*12*#REF!)*T225/100,IF(assurance="NEOLIANE Prev",(#REF!+M225*12*#REF!)*T225/100,IF(assurance="SWISSLIFE",M225*12*T225/100*#REF!,IF(assurance="AVIVA",M225*12*T225/100*#REF!,IF(assurance="CIPRES",M225*12*T225/100*#REF!,IF(assurance="CEGEMA",M225*12*T225/100*#REF!,IF(assurance=0,0))))))))))))</f>
        <v>0</v>
      </c>
      <c r="V225" s="91" t="str">
        <f t="shared" si="145"/>
        <v/>
      </c>
      <c r="W225" s="91" t="str">
        <f t="shared" si="146"/>
        <v/>
      </c>
      <c r="X225" s="92">
        <f t="shared" si="147"/>
        <v>0</v>
      </c>
      <c r="Y225" s="108">
        <f t="shared" si="148"/>
        <v>0</v>
      </c>
      <c r="Z225" s="106"/>
      <c r="AA225" s="105" t="str">
        <f t="shared" si="149"/>
        <v/>
      </c>
      <c r="AB225" s="63" t="s">
        <v>12</v>
      </c>
      <c r="AC225" s="72"/>
      <c r="AD225" s="101"/>
      <c r="AE225" s="80" t="str">
        <f t="shared" si="182"/>
        <v/>
      </c>
      <c r="AF225" s="72"/>
      <c r="AG225" s="70" t="str">
        <f t="shared" si="150"/>
        <v/>
      </c>
      <c r="AH225" s="81" t="str">
        <f t="shared" ca="1" si="151"/>
        <v/>
      </c>
      <c r="AI225" s="111" t="str">
        <f t="shared" ca="1" si="152"/>
        <v/>
      </c>
      <c r="AJ225" s="89" t="str">
        <f t="shared" si="153"/>
        <v/>
      </c>
      <c r="AK225" s="89" t="str">
        <f t="shared" si="154"/>
        <v/>
      </c>
      <c r="AL225" s="81" t="str">
        <f t="shared" si="155"/>
        <v/>
      </c>
      <c r="AM225" s="74">
        <f t="shared" si="156"/>
        <v>0</v>
      </c>
      <c r="AN225" s="74">
        <f t="shared" si="157"/>
        <v>0</v>
      </c>
      <c r="AO225" s="82">
        <f t="shared" si="158"/>
        <v>0</v>
      </c>
      <c r="AP225" s="74">
        <f t="shared" si="185"/>
        <v>0</v>
      </c>
      <c r="AQ225" s="82">
        <f t="shared" si="159"/>
        <v>0</v>
      </c>
      <c r="AR225" s="83">
        <f t="shared" si="160"/>
        <v>0</v>
      </c>
      <c r="AS225" s="74">
        <f t="shared" si="186"/>
        <v>0</v>
      </c>
      <c r="AT225" s="82">
        <f t="shared" si="161"/>
        <v>0</v>
      </c>
      <c r="AU225" s="83">
        <f t="shared" si="162"/>
        <v>0</v>
      </c>
      <c r="AV225" s="74">
        <f t="shared" si="163"/>
        <v>0</v>
      </c>
      <c r="AW225" s="82">
        <f t="shared" si="164"/>
        <v>0</v>
      </c>
      <c r="AX225" s="83">
        <f t="shared" si="165"/>
        <v>0</v>
      </c>
      <c r="AY225" s="63"/>
      <c r="AZ225" s="84"/>
      <c r="BA225" s="85"/>
      <c r="BB225" s="95"/>
      <c r="BC225" s="86"/>
      <c r="BD225" s="86"/>
      <c r="BE225" s="96"/>
      <c r="BF225" s="69"/>
      <c r="BG225" s="114"/>
      <c r="BH225" s="63">
        <v>1</v>
      </c>
      <c r="BI225" s="68">
        <v>0</v>
      </c>
      <c r="BJ225" s="71"/>
      <c r="BK225" s="87"/>
      <c r="BL225" s="64" t="str">
        <f t="shared" ca="1" si="166"/>
        <v/>
      </c>
      <c r="BM225" s="65"/>
      <c r="BN225" s="66"/>
      <c r="BO225" s="67" t="str">
        <f t="shared" ca="1" si="167"/>
        <v/>
      </c>
      <c r="BP225" s="65"/>
      <c r="BQ225" s="66"/>
      <c r="BR225" s="67" t="str">
        <f t="shared" ca="1" si="168"/>
        <v/>
      </c>
      <c r="BS225" s="65"/>
      <c r="BT225" s="66"/>
      <c r="BU225" s="67" t="str">
        <f t="shared" ca="1" si="169"/>
        <v/>
      </c>
      <c r="BV225" s="65"/>
      <c r="BW225" s="66"/>
      <c r="BX225" s="67" t="str">
        <f t="shared" ca="1" si="170"/>
        <v/>
      </c>
      <c r="BY225" s="65"/>
      <c r="BZ225" s="66"/>
      <c r="CA225" s="67" t="str">
        <f t="shared" ca="1" si="171"/>
        <v/>
      </c>
      <c r="CB225" s="65"/>
      <c r="CC225" s="66"/>
      <c r="CD225" s="67" t="str">
        <f t="shared" ca="1" si="172"/>
        <v/>
      </c>
      <c r="CE225" s="65"/>
      <c r="CF225" s="66"/>
      <c r="CG225" s="67" t="str">
        <f t="shared" ca="1" si="173"/>
        <v/>
      </c>
      <c r="CH225" s="65"/>
      <c r="CI225" s="66"/>
      <c r="CJ225" s="67" t="str">
        <f t="shared" ca="1" si="174"/>
        <v/>
      </c>
      <c r="CK225" s="57"/>
      <c r="CL225" s="59"/>
      <c r="CM225" s="59"/>
      <c r="CN225" s="59"/>
      <c r="CO225" s="59"/>
      <c r="CP225" s="59"/>
      <c r="CQ225" s="59"/>
      <c r="CR225" s="57"/>
      <c r="CS225" s="58"/>
      <c r="CT225" s="90" t="str">
        <f t="shared" si="175"/>
        <v/>
      </c>
      <c r="CU225" s="59"/>
      <c r="CV225" s="60"/>
      <c r="CW225" s="59"/>
      <c r="CX225" s="59"/>
      <c r="CY225" s="59" t="str">
        <f t="shared" si="176"/>
        <v/>
      </c>
      <c r="CZ225" s="59"/>
      <c r="DA225" s="59"/>
      <c r="DB225" s="61"/>
      <c r="DC225" s="59"/>
      <c r="DD225" s="59"/>
      <c r="DE225" s="61"/>
      <c r="DF225" s="61"/>
      <c r="DG225" s="59"/>
      <c r="DH225" s="61"/>
      <c r="DI225" s="61"/>
      <c r="DJ225" s="59"/>
      <c r="DK225" s="59"/>
      <c r="DL225" s="62"/>
      <c r="DM225" s="56">
        <f t="shared" si="177"/>
        <v>0</v>
      </c>
      <c r="DN225" s="88" t="str">
        <f t="shared" si="178"/>
        <v/>
      </c>
      <c r="DO225" s="119" t="str">
        <f t="shared" si="179"/>
        <v/>
      </c>
      <c r="DP225" s="119" t="str">
        <f t="shared" si="180"/>
        <v/>
      </c>
      <c r="DQ225" s="122" t="str">
        <f t="shared" si="181"/>
        <v/>
      </c>
      <c r="DR225" s="122" t="str">
        <f t="shared" si="187"/>
        <v/>
      </c>
    </row>
    <row r="226" spans="1:122" x14ac:dyDescent="0.25">
      <c r="A226" s="184" t="str">
        <f t="shared" si="183"/>
        <v xml:space="preserve">  -  - </v>
      </c>
      <c r="B226" s="98"/>
      <c r="C226" s="97"/>
      <c r="D226" s="93"/>
      <c r="E226" s="71"/>
      <c r="F226" s="73"/>
      <c r="G226" s="103"/>
      <c r="H226" s="71"/>
      <c r="I226" s="105" t="str">
        <f t="shared" si="142"/>
        <v/>
      </c>
      <c r="J226" s="104"/>
      <c r="K226" s="63"/>
      <c r="L226" s="72"/>
      <c r="M226" s="74"/>
      <c r="N226" s="75"/>
      <c r="O226" s="75"/>
      <c r="P226" s="121"/>
      <c r="Q226" s="76" t="str">
        <f t="shared" si="143"/>
        <v/>
      </c>
      <c r="R226" s="77">
        <f t="shared" si="144"/>
        <v>0</v>
      </c>
      <c r="S226" s="63"/>
      <c r="T226" s="78">
        <f t="shared" si="184"/>
        <v>0</v>
      </c>
      <c r="U226" s="79">
        <f>IF(M226=0,0,IF(G226="Annulation","",IF(assurance="ALPTIS",M226*12*T226/100*#REF!,IF(assurance="APRIL",M226*12*T226/100*#REF!,IF(assurance="ASAF",M226*12*T226/100*#REF!,IF(assurance="NEOLIANE",(#REF!+M226*12*#REF!)*T226/100,IF(assurance="NEOLIANE Prev",(#REF!+M226*12*#REF!)*T226/100,IF(assurance="SWISSLIFE",M226*12*T226/100*#REF!,IF(assurance="AVIVA",M226*12*T226/100*#REF!,IF(assurance="CIPRES",M226*12*T226/100*#REF!,IF(assurance="CEGEMA",M226*12*T226/100*#REF!,IF(assurance=0,0))))))))))))</f>
        <v>0</v>
      </c>
      <c r="V226" s="91" t="str">
        <f t="shared" si="145"/>
        <v/>
      </c>
      <c r="W226" s="91" t="str">
        <f t="shared" si="146"/>
        <v/>
      </c>
      <c r="X226" s="92">
        <f t="shared" si="147"/>
        <v>0</v>
      </c>
      <c r="Y226" s="108">
        <f t="shared" si="148"/>
        <v>0</v>
      </c>
      <c r="Z226" s="106"/>
      <c r="AA226" s="105" t="str">
        <f t="shared" si="149"/>
        <v/>
      </c>
      <c r="AB226" s="63" t="s">
        <v>12</v>
      </c>
      <c r="AC226" s="72"/>
      <c r="AD226" s="101"/>
      <c r="AE226" s="80" t="str">
        <f t="shared" si="182"/>
        <v/>
      </c>
      <c r="AF226" s="72"/>
      <c r="AG226" s="70" t="str">
        <f t="shared" si="150"/>
        <v/>
      </c>
      <c r="AH226" s="81" t="str">
        <f t="shared" ca="1" si="151"/>
        <v/>
      </c>
      <c r="AI226" s="111" t="str">
        <f t="shared" ca="1" si="152"/>
        <v/>
      </c>
      <c r="AJ226" s="89" t="str">
        <f t="shared" si="153"/>
        <v/>
      </c>
      <c r="AK226" s="89" t="str">
        <f t="shared" si="154"/>
        <v/>
      </c>
      <c r="AL226" s="81" t="str">
        <f t="shared" si="155"/>
        <v/>
      </c>
      <c r="AM226" s="74">
        <f t="shared" si="156"/>
        <v>0</v>
      </c>
      <c r="AN226" s="74">
        <f t="shared" si="157"/>
        <v>0</v>
      </c>
      <c r="AO226" s="82">
        <f t="shared" si="158"/>
        <v>0</v>
      </c>
      <c r="AP226" s="74">
        <f t="shared" si="185"/>
        <v>0</v>
      </c>
      <c r="AQ226" s="82">
        <f t="shared" si="159"/>
        <v>0</v>
      </c>
      <c r="AR226" s="83">
        <f t="shared" si="160"/>
        <v>0</v>
      </c>
      <c r="AS226" s="74">
        <f t="shared" si="186"/>
        <v>0</v>
      </c>
      <c r="AT226" s="82">
        <f t="shared" si="161"/>
        <v>0</v>
      </c>
      <c r="AU226" s="83">
        <f t="shared" si="162"/>
        <v>0</v>
      </c>
      <c r="AV226" s="74">
        <f t="shared" si="163"/>
        <v>0</v>
      </c>
      <c r="AW226" s="82">
        <f t="shared" si="164"/>
        <v>0</v>
      </c>
      <c r="AX226" s="83">
        <f t="shared" si="165"/>
        <v>0</v>
      </c>
      <c r="AY226" s="63"/>
      <c r="AZ226" s="84"/>
      <c r="BA226" s="85"/>
      <c r="BB226" s="95"/>
      <c r="BC226" s="86"/>
      <c r="BD226" s="86"/>
      <c r="BE226" s="96"/>
      <c r="BF226" s="69"/>
      <c r="BG226" s="114"/>
      <c r="BH226" s="63">
        <v>1</v>
      </c>
      <c r="BI226" s="68">
        <v>0</v>
      </c>
      <c r="BJ226" s="71"/>
      <c r="BK226" s="87"/>
      <c r="BL226" s="64" t="str">
        <f t="shared" ca="1" si="166"/>
        <v/>
      </c>
      <c r="BM226" s="65"/>
      <c r="BN226" s="66"/>
      <c r="BO226" s="67" t="str">
        <f t="shared" ca="1" si="167"/>
        <v/>
      </c>
      <c r="BP226" s="65"/>
      <c r="BQ226" s="66"/>
      <c r="BR226" s="67" t="str">
        <f t="shared" ca="1" si="168"/>
        <v/>
      </c>
      <c r="BS226" s="65"/>
      <c r="BT226" s="66"/>
      <c r="BU226" s="67" t="str">
        <f t="shared" ca="1" si="169"/>
        <v/>
      </c>
      <c r="BV226" s="65"/>
      <c r="BW226" s="66"/>
      <c r="BX226" s="67" t="str">
        <f t="shared" ca="1" si="170"/>
        <v/>
      </c>
      <c r="BY226" s="65"/>
      <c r="BZ226" s="66"/>
      <c r="CA226" s="67" t="str">
        <f t="shared" ca="1" si="171"/>
        <v/>
      </c>
      <c r="CB226" s="65"/>
      <c r="CC226" s="66"/>
      <c r="CD226" s="67" t="str">
        <f t="shared" ca="1" si="172"/>
        <v/>
      </c>
      <c r="CE226" s="65"/>
      <c r="CF226" s="66"/>
      <c r="CG226" s="67" t="str">
        <f t="shared" ca="1" si="173"/>
        <v/>
      </c>
      <c r="CH226" s="65"/>
      <c r="CI226" s="66"/>
      <c r="CJ226" s="67" t="str">
        <f t="shared" ca="1" si="174"/>
        <v/>
      </c>
      <c r="CK226" s="57"/>
      <c r="CL226" s="59"/>
      <c r="CM226" s="59"/>
      <c r="CN226" s="59"/>
      <c r="CO226" s="59"/>
      <c r="CP226" s="59"/>
      <c r="CQ226" s="59"/>
      <c r="CR226" s="57"/>
      <c r="CS226" s="58"/>
      <c r="CT226" s="90" t="str">
        <f t="shared" si="175"/>
        <v/>
      </c>
      <c r="CU226" s="59"/>
      <c r="CV226" s="60"/>
      <c r="CW226" s="59"/>
      <c r="CX226" s="59"/>
      <c r="CY226" s="59" t="str">
        <f t="shared" si="176"/>
        <v/>
      </c>
      <c r="CZ226" s="59"/>
      <c r="DA226" s="59"/>
      <c r="DB226" s="61"/>
      <c r="DC226" s="59"/>
      <c r="DD226" s="59"/>
      <c r="DE226" s="61"/>
      <c r="DF226" s="61"/>
      <c r="DG226" s="59"/>
      <c r="DH226" s="61"/>
      <c r="DI226" s="61"/>
      <c r="DJ226" s="59"/>
      <c r="DK226" s="59"/>
      <c r="DL226" s="62"/>
      <c r="DM226" s="56">
        <f t="shared" si="177"/>
        <v>0</v>
      </c>
      <c r="DN226" s="88" t="str">
        <f t="shared" si="178"/>
        <v/>
      </c>
      <c r="DO226" s="119" t="str">
        <f t="shared" si="179"/>
        <v/>
      </c>
      <c r="DP226" s="119" t="str">
        <f t="shared" si="180"/>
        <v/>
      </c>
      <c r="DQ226" s="122" t="str">
        <f t="shared" si="181"/>
        <v/>
      </c>
      <c r="DR226" s="122" t="str">
        <f t="shared" si="187"/>
        <v/>
      </c>
    </row>
    <row r="227" spans="1:122" x14ac:dyDescent="0.25">
      <c r="A227" s="184" t="str">
        <f t="shared" si="183"/>
        <v xml:space="preserve">  -  - </v>
      </c>
      <c r="B227" s="98"/>
      <c r="C227" s="97"/>
      <c r="D227" s="93"/>
      <c r="E227" s="71"/>
      <c r="F227" s="73"/>
      <c r="G227" s="103"/>
      <c r="H227" s="71"/>
      <c r="I227" s="105" t="str">
        <f t="shared" si="142"/>
        <v/>
      </c>
      <c r="J227" s="104"/>
      <c r="K227" s="63"/>
      <c r="L227" s="72"/>
      <c r="M227" s="74"/>
      <c r="N227" s="75"/>
      <c r="O227" s="75"/>
      <c r="P227" s="121"/>
      <c r="Q227" s="76" t="str">
        <f t="shared" si="143"/>
        <v/>
      </c>
      <c r="R227" s="77">
        <f t="shared" si="144"/>
        <v>0</v>
      </c>
      <c r="S227" s="63"/>
      <c r="T227" s="78">
        <f t="shared" si="184"/>
        <v>0</v>
      </c>
      <c r="U227" s="79">
        <f>IF(M227=0,0,IF(G227="Annulation","",IF(assurance="ALPTIS",M227*12*T227/100*#REF!,IF(assurance="APRIL",M227*12*T227/100*#REF!,IF(assurance="ASAF",M227*12*T227/100*#REF!,IF(assurance="NEOLIANE",(#REF!+M227*12*#REF!)*T227/100,IF(assurance="NEOLIANE Prev",(#REF!+M227*12*#REF!)*T227/100,IF(assurance="SWISSLIFE",M227*12*T227/100*#REF!,IF(assurance="AVIVA",M227*12*T227/100*#REF!,IF(assurance="CIPRES",M227*12*T227/100*#REF!,IF(assurance="CEGEMA",M227*12*T227/100*#REF!,IF(assurance=0,0))))))))))))</f>
        <v>0</v>
      </c>
      <c r="V227" s="91" t="str">
        <f t="shared" si="145"/>
        <v/>
      </c>
      <c r="W227" s="91" t="str">
        <f t="shared" si="146"/>
        <v/>
      </c>
      <c r="X227" s="92">
        <f t="shared" si="147"/>
        <v>0</v>
      </c>
      <c r="Y227" s="108">
        <f t="shared" si="148"/>
        <v>0</v>
      </c>
      <c r="Z227" s="106"/>
      <c r="AA227" s="105" t="str">
        <f t="shared" si="149"/>
        <v/>
      </c>
      <c r="AB227" s="63" t="s">
        <v>12</v>
      </c>
      <c r="AC227" s="72"/>
      <c r="AD227" s="101"/>
      <c r="AE227" s="80" t="str">
        <f t="shared" si="182"/>
        <v/>
      </c>
      <c r="AF227" s="72"/>
      <c r="AG227" s="70" t="str">
        <f t="shared" si="150"/>
        <v/>
      </c>
      <c r="AH227" s="81" t="str">
        <f t="shared" ca="1" si="151"/>
        <v/>
      </c>
      <c r="AI227" s="111" t="str">
        <f t="shared" ca="1" si="152"/>
        <v/>
      </c>
      <c r="AJ227" s="89" t="str">
        <f t="shared" si="153"/>
        <v/>
      </c>
      <c r="AK227" s="89" t="str">
        <f t="shared" si="154"/>
        <v/>
      </c>
      <c r="AL227" s="81" t="str">
        <f t="shared" si="155"/>
        <v/>
      </c>
      <c r="AM227" s="74">
        <f t="shared" si="156"/>
        <v>0</v>
      </c>
      <c r="AN227" s="74">
        <f t="shared" si="157"/>
        <v>0</v>
      </c>
      <c r="AO227" s="82">
        <f t="shared" si="158"/>
        <v>0</v>
      </c>
      <c r="AP227" s="74">
        <f t="shared" si="185"/>
        <v>0</v>
      </c>
      <c r="AQ227" s="82">
        <f t="shared" si="159"/>
        <v>0</v>
      </c>
      <c r="AR227" s="83">
        <f t="shared" si="160"/>
        <v>0</v>
      </c>
      <c r="AS227" s="74">
        <f t="shared" si="186"/>
        <v>0</v>
      </c>
      <c r="AT227" s="82">
        <f t="shared" si="161"/>
        <v>0</v>
      </c>
      <c r="AU227" s="83">
        <f t="shared" si="162"/>
        <v>0</v>
      </c>
      <c r="AV227" s="74">
        <f t="shared" si="163"/>
        <v>0</v>
      </c>
      <c r="AW227" s="82">
        <f t="shared" si="164"/>
        <v>0</v>
      </c>
      <c r="AX227" s="83">
        <f t="shared" si="165"/>
        <v>0</v>
      </c>
      <c r="AY227" s="63"/>
      <c r="AZ227" s="84"/>
      <c r="BA227" s="85"/>
      <c r="BB227" s="95"/>
      <c r="BC227" s="86"/>
      <c r="BD227" s="86"/>
      <c r="BE227" s="96"/>
      <c r="BF227" s="69"/>
      <c r="BG227" s="114"/>
      <c r="BH227" s="63">
        <v>1</v>
      </c>
      <c r="BI227" s="68">
        <v>0</v>
      </c>
      <c r="BJ227" s="71"/>
      <c r="BK227" s="87"/>
      <c r="BL227" s="64" t="str">
        <f t="shared" ca="1" si="166"/>
        <v/>
      </c>
      <c r="BM227" s="65"/>
      <c r="BN227" s="66"/>
      <c r="BO227" s="67" t="str">
        <f t="shared" ca="1" si="167"/>
        <v/>
      </c>
      <c r="BP227" s="65"/>
      <c r="BQ227" s="66"/>
      <c r="BR227" s="67" t="str">
        <f t="shared" ca="1" si="168"/>
        <v/>
      </c>
      <c r="BS227" s="65"/>
      <c r="BT227" s="66"/>
      <c r="BU227" s="67" t="str">
        <f t="shared" ca="1" si="169"/>
        <v/>
      </c>
      <c r="BV227" s="65"/>
      <c r="BW227" s="66"/>
      <c r="BX227" s="67" t="str">
        <f t="shared" ca="1" si="170"/>
        <v/>
      </c>
      <c r="BY227" s="65"/>
      <c r="BZ227" s="66"/>
      <c r="CA227" s="67" t="str">
        <f t="shared" ca="1" si="171"/>
        <v/>
      </c>
      <c r="CB227" s="65"/>
      <c r="CC227" s="66"/>
      <c r="CD227" s="67" t="str">
        <f t="shared" ca="1" si="172"/>
        <v/>
      </c>
      <c r="CE227" s="65"/>
      <c r="CF227" s="66"/>
      <c r="CG227" s="67" t="str">
        <f t="shared" ca="1" si="173"/>
        <v/>
      </c>
      <c r="CH227" s="65"/>
      <c r="CI227" s="66"/>
      <c r="CJ227" s="67" t="str">
        <f t="shared" ca="1" si="174"/>
        <v/>
      </c>
      <c r="CK227" s="57"/>
      <c r="CL227" s="59"/>
      <c r="CM227" s="59"/>
      <c r="CN227" s="59"/>
      <c r="CO227" s="59"/>
      <c r="CP227" s="59"/>
      <c r="CQ227" s="59"/>
      <c r="CR227" s="57"/>
      <c r="CS227" s="58"/>
      <c r="CT227" s="90" t="str">
        <f t="shared" si="175"/>
        <v/>
      </c>
      <c r="CU227" s="59"/>
      <c r="CV227" s="60"/>
      <c r="CW227" s="59"/>
      <c r="CX227" s="59"/>
      <c r="CY227" s="59" t="str">
        <f t="shared" si="176"/>
        <v/>
      </c>
      <c r="CZ227" s="59"/>
      <c r="DA227" s="59"/>
      <c r="DB227" s="61"/>
      <c r="DC227" s="59"/>
      <c r="DD227" s="59"/>
      <c r="DE227" s="61"/>
      <c r="DF227" s="61"/>
      <c r="DG227" s="59"/>
      <c r="DH227" s="61"/>
      <c r="DI227" s="61"/>
      <c r="DJ227" s="59"/>
      <c r="DK227" s="59"/>
      <c r="DL227" s="62"/>
      <c r="DM227" s="56">
        <f t="shared" si="177"/>
        <v>0</v>
      </c>
      <c r="DN227" s="88" t="str">
        <f t="shared" si="178"/>
        <v/>
      </c>
      <c r="DO227" s="119" t="str">
        <f t="shared" si="179"/>
        <v/>
      </c>
      <c r="DP227" s="119" t="str">
        <f t="shared" si="180"/>
        <v/>
      </c>
      <c r="DQ227" s="122" t="str">
        <f t="shared" si="181"/>
        <v/>
      </c>
      <c r="DR227" s="122" t="str">
        <f t="shared" si="187"/>
        <v/>
      </c>
    </row>
    <row r="228" spans="1:122" x14ac:dyDescent="0.25">
      <c r="A228" s="184" t="str">
        <f t="shared" si="183"/>
        <v xml:space="preserve">  -  - </v>
      </c>
      <c r="B228" s="98"/>
      <c r="C228" s="97"/>
      <c r="D228" s="93"/>
      <c r="E228" s="71"/>
      <c r="F228" s="73"/>
      <c r="G228" s="103"/>
      <c r="H228" s="71"/>
      <c r="I228" s="105" t="str">
        <f t="shared" si="142"/>
        <v/>
      </c>
      <c r="J228" s="104"/>
      <c r="K228" s="63"/>
      <c r="L228" s="72"/>
      <c r="M228" s="74"/>
      <c r="N228" s="75"/>
      <c r="O228" s="75"/>
      <c r="P228" s="121"/>
      <c r="Q228" s="76" t="str">
        <f t="shared" si="143"/>
        <v/>
      </c>
      <c r="R228" s="77">
        <f t="shared" si="144"/>
        <v>0</v>
      </c>
      <c r="S228" s="63"/>
      <c r="T228" s="78">
        <f t="shared" si="184"/>
        <v>0</v>
      </c>
      <c r="U228" s="79">
        <f>IF(M228=0,0,IF(G228="Annulation","",IF(assurance="ALPTIS",M228*12*T228/100*#REF!,IF(assurance="APRIL",M228*12*T228/100*#REF!,IF(assurance="ASAF",M228*12*T228/100*#REF!,IF(assurance="NEOLIANE",(#REF!+M228*12*#REF!)*T228/100,IF(assurance="NEOLIANE Prev",(#REF!+M228*12*#REF!)*T228/100,IF(assurance="SWISSLIFE",M228*12*T228/100*#REF!,IF(assurance="AVIVA",M228*12*T228/100*#REF!,IF(assurance="CIPRES",M228*12*T228/100*#REF!,IF(assurance="CEGEMA",M228*12*T228/100*#REF!,IF(assurance=0,0))))))))))))</f>
        <v>0</v>
      </c>
      <c r="V228" s="91" t="str">
        <f t="shared" si="145"/>
        <v/>
      </c>
      <c r="W228" s="91" t="str">
        <f t="shared" si="146"/>
        <v/>
      </c>
      <c r="X228" s="92">
        <f t="shared" si="147"/>
        <v>0</v>
      </c>
      <c r="Y228" s="108">
        <f t="shared" si="148"/>
        <v>0</v>
      </c>
      <c r="Z228" s="106"/>
      <c r="AA228" s="105" t="str">
        <f t="shared" si="149"/>
        <v/>
      </c>
      <c r="AB228" s="63" t="s">
        <v>12</v>
      </c>
      <c r="AC228" s="72"/>
      <c r="AD228" s="101"/>
      <c r="AE228" s="80" t="str">
        <f t="shared" si="182"/>
        <v/>
      </c>
      <c r="AF228" s="72"/>
      <c r="AG228" s="70" t="str">
        <f t="shared" si="150"/>
        <v/>
      </c>
      <c r="AH228" s="81" t="str">
        <f t="shared" ca="1" si="151"/>
        <v/>
      </c>
      <c r="AI228" s="111" t="str">
        <f t="shared" ca="1" si="152"/>
        <v/>
      </c>
      <c r="AJ228" s="89" t="str">
        <f t="shared" si="153"/>
        <v/>
      </c>
      <c r="AK228" s="89" t="str">
        <f t="shared" si="154"/>
        <v/>
      </c>
      <c r="AL228" s="81" t="str">
        <f t="shared" si="155"/>
        <v/>
      </c>
      <c r="AM228" s="74">
        <f t="shared" si="156"/>
        <v>0</v>
      </c>
      <c r="AN228" s="74">
        <f t="shared" si="157"/>
        <v>0</v>
      </c>
      <c r="AO228" s="82">
        <f t="shared" si="158"/>
        <v>0</v>
      </c>
      <c r="AP228" s="74">
        <f t="shared" si="185"/>
        <v>0</v>
      </c>
      <c r="AQ228" s="82">
        <f t="shared" si="159"/>
        <v>0</v>
      </c>
      <c r="AR228" s="83">
        <f t="shared" si="160"/>
        <v>0</v>
      </c>
      <c r="AS228" s="74">
        <f t="shared" si="186"/>
        <v>0</v>
      </c>
      <c r="AT228" s="82">
        <f t="shared" si="161"/>
        <v>0</v>
      </c>
      <c r="AU228" s="83">
        <f t="shared" si="162"/>
        <v>0</v>
      </c>
      <c r="AV228" s="74">
        <f t="shared" si="163"/>
        <v>0</v>
      </c>
      <c r="AW228" s="82">
        <f t="shared" si="164"/>
        <v>0</v>
      </c>
      <c r="AX228" s="83">
        <f t="shared" si="165"/>
        <v>0</v>
      </c>
      <c r="AY228" s="63"/>
      <c r="AZ228" s="84"/>
      <c r="BA228" s="85"/>
      <c r="BB228" s="95"/>
      <c r="BC228" s="86"/>
      <c r="BD228" s="86"/>
      <c r="BE228" s="96"/>
      <c r="BF228" s="69"/>
      <c r="BG228" s="114"/>
      <c r="BH228" s="63">
        <v>1</v>
      </c>
      <c r="BI228" s="68">
        <v>0</v>
      </c>
      <c r="BJ228" s="71"/>
      <c r="BK228" s="87"/>
      <c r="BL228" s="64" t="str">
        <f t="shared" ca="1" si="166"/>
        <v/>
      </c>
      <c r="BM228" s="65"/>
      <c r="BN228" s="66"/>
      <c r="BO228" s="67" t="str">
        <f t="shared" ca="1" si="167"/>
        <v/>
      </c>
      <c r="BP228" s="65"/>
      <c r="BQ228" s="66"/>
      <c r="BR228" s="67" t="str">
        <f t="shared" ca="1" si="168"/>
        <v/>
      </c>
      <c r="BS228" s="65"/>
      <c r="BT228" s="66"/>
      <c r="BU228" s="67" t="str">
        <f t="shared" ca="1" si="169"/>
        <v/>
      </c>
      <c r="BV228" s="65"/>
      <c r="BW228" s="66"/>
      <c r="BX228" s="67" t="str">
        <f t="shared" ca="1" si="170"/>
        <v/>
      </c>
      <c r="BY228" s="65"/>
      <c r="BZ228" s="66"/>
      <c r="CA228" s="67" t="str">
        <f t="shared" ca="1" si="171"/>
        <v/>
      </c>
      <c r="CB228" s="65"/>
      <c r="CC228" s="66"/>
      <c r="CD228" s="67" t="str">
        <f t="shared" ca="1" si="172"/>
        <v/>
      </c>
      <c r="CE228" s="65"/>
      <c r="CF228" s="66"/>
      <c r="CG228" s="67" t="str">
        <f t="shared" ca="1" si="173"/>
        <v/>
      </c>
      <c r="CH228" s="65"/>
      <c r="CI228" s="66"/>
      <c r="CJ228" s="67" t="str">
        <f t="shared" ca="1" si="174"/>
        <v/>
      </c>
      <c r="CK228" s="57"/>
      <c r="CL228" s="59"/>
      <c r="CM228" s="59"/>
      <c r="CN228" s="59"/>
      <c r="CO228" s="59"/>
      <c r="CP228" s="59"/>
      <c r="CQ228" s="59"/>
      <c r="CR228" s="57"/>
      <c r="CS228" s="58"/>
      <c r="CT228" s="90" t="str">
        <f t="shared" si="175"/>
        <v/>
      </c>
      <c r="CU228" s="59"/>
      <c r="CV228" s="60"/>
      <c r="CW228" s="59"/>
      <c r="CX228" s="59"/>
      <c r="CY228" s="59" t="str">
        <f t="shared" si="176"/>
        <v/>
      </c>
      <c r="CZ228" s="59"/>
      <c r="DA228" s="59"/>
      <c r="DB228" s="61"/>
      <c r="DC228" s="59"/>
      <c r="DD228" s="59"/>
      <c r="DE228" s="61"/>
      <c r="DF228" s="61"/>
      <c r="DG228" s="59"/>
      <c r="DH228" s="61"/>
      <c r="DI228" s="61"/>
      <c r="DJ228" s="59"/>
      <c r="DK228" s="59"/>
      <c r="DL228" s="62"/>
      <c r="DM228" s="56">
        <f t="shared" si="177"/>
        <v>0</v>
      </c>
      <c r="DN228" s="88" t="str">
        <f t="shared" si="178"/>
        <v/>
      </c>
      <c r="DO228" s="119" t="str">
        <f t="shared" si="179"/>
        <v/>
      </c>
      <c r="DP228" s="119" t="str">
        <f t="shared" si="180"/>
        <v/>
      </c>
      <c r="DQ228" s="122" t="str">
        <f t="shared" si="181"/>
        <v/>
      </c>
      <c r="DR228" s="122" t="str">
        <f t="shared" si="187"/>
        <v/>
      </c>
    </row>
    <row r="229" spans="1:122" x14ac:dyDescent="0.25">
      <c r="A229" s="184" t="str">
        <f t="shared" si="183"/>
        <v xml:space="preserve">  -  - </v>
      </c>
      <c r="B229" s="98"/>
      <c r="C229" s="97"/>
      <c r="D229" s="93"/>
      <c r="E229" s="71"/>
      <c r="F229" s="73"/>
      <c r="G229" s="103"/>
      <c r="H229" s="71"/>
      <c r="I229" s="105" t="str">
        <f t="shared" si="142"/>
        <v/>
      </c>
      <c r="J229" s="104"/>
      <c r="K229" s="63"/>
      <c r="L229" s="72"/>
      <c r="M229" s="74"/>
      <c r="N229" s="75"/>
      <c r="O229" s="75"/>
      <c r="P229" s="121"/>
      <c r="Q229" s="76" t="str">
        <f t="shared" si="143"/>
        <v/>
      </c>
      <c r="R229" s="77">
        <f t="shared" si="144"/>
        <v>0</v>
      </c>
      <c r="S229" s="63"/>
      <c r="T229" s="78">
        <f t="shared" si="184"/>
        <v>0</v>
      </c>
      <c r="U229" s="79">
        <f>IF(M229=0,0,IF(G229="Annulation","",IF(assurance="ALPTIS",M229*12*T229/100*#REF!,IF(assurance="APRIL",M229*12*T229/100*#REF!,IF(assurance="ASAF",M229*12*T229/100*#REF!,IF(assurance="NEOLIANE",(#REF!+M229*12*#REF!)*T229/100,IF(assurance="NEOLIANE Prev",(#REF!+M229*12*#REF!)*T229/100,IF(assurance="SWISSLIFE",M229*12*T229/100*#REF!,IF(assurance="AVIVA",M229*12*T229/100*#REF!,IF(assurance="CIPRES",M229*12*T229/100*#REF!,IF(assurance="CEGEMA",M229*12*T229/100*#REF!,IF(assurance=0,0))))))))))))</f>
        <v>0</v>
      </c>
      <c r="V229" s="91" t="str">
        <f t="shared" si="145"/>
        <v/>
      </c>
      <c r="W229" s="91" t="str">
        <f t="shared" si="146"/>
        <v/>
      </c>
      <c r="X229" s="92">
        <f t="shared" si="147"/>
        <v>0</v>
      </c>
      <c r="Y229" s="108">
        <f t="shared" si="148"/>
        <v>0</v>
      </c>
      <c r="Z229" s="106"/>
      <c r="AA229" s="105" t="str">
        <f t="shared" si="149"/>
        <v/>
      </c>
      <c r="AB229" s="63" t="s">
        <v>12</v>
      </c>
      <c r="AC229" s="72"/>
      <c r="AD229" s="101"/>
      <c r="AE229" s="80" t="str">
        <f t="shared" si="182"/>
        <v/>
      </c>
      <c r="AF229" s="72"/>
      <c r="AG229" s="70" t="str">
        <f t="shared" si="150"/>
        <v/>
      </c>
      <c r="AH229" s="81" t="str">
        <f t="shared" ca="1" si="151"/>
        <v/>
      </c>
      <c r="AI229" s="111" t="str">
        <f t="shared" ca="1" si="152"/>
        <v/>
      </c>
      <c r="AJ229" s="89" t="str">
        <f t="shared" si="153"/>
        <v/>
      </c>
      <c r="AK229" s="89" t="str">
        <f t="shared" si="154"/>
        <v/>
      </c>
      <c r="AL229" s="81" t="str">
        <f t="shared" si="155"/>
        <v/>
      </c>
      <c r="AM229" s="74">
        <f t="shared" si="156"/>
        <v>0</v>
      </c>
      <c r="AN229" s="74">
        <f t="shared" si="157"/>
        <v>0</v>
      </c>
      <c r="AO229" s="82">
        <f t="shared" si="158"/>
        <v>0</v>
      </c>
      <c r="AP229" s="74">
        <f t="shared" si="185"/>
        <v>0</v>
      </c>
      <c r="AQ229" s="82">
        <f t="shared" si="159"/>
        <v>0</v>
      </c>
      <c r="AR229" s="83">
        <f t="shared" si="160"/>
        <v>0</v>
      </c>
      <c r="AS229" s="74">
        <f t="shared" si="186"/>
        <v>0</v>
      </c>
      <c r="AT229" s="82">
        <f t="shared" si="161"/>
        <v>0</v>
      </c>
      <c r="AU229" s="83">
        <f t="shared" si="162"/>
        <v>0</v>
      </c>
      <c r="AV229" s="74">
        <f t="shared" si="163"/>
        <v>0</v>
      </c>
      <c r="AW229" s="82">
        <f t="shared" si="164"/>
        <v>0</v>
      </c>
      <c r="AX229" s="83">
        <f t="shared" si="165"/>
        <v>0</v>
      </c>
      <c r="AY229" s="63"/>
      <c r="AZ229" s="84"/>
      <c r="BA229" s="85"/>
      <c r="BB229" s="95"/>
      <c r="BC229" s="86"/>
      <c r="BD229" s="86"/>
      <c r="BE229" s="96"/>
      <c r="BF229" s="69"/>
      <c r="BG229" s="114"/>
      <c r="BH229" s="63">
        <v>1</v>
      </c>
      <c r="BI229" s="68">
        <v>0</v>
      </c>
      <c r="BJ229" s="71"/>
      <c r="BK229" s="87"/>
      <c r="BL229" s="64" t="str">
        <f t="shared" ca="1" si="166"/>
        <v/>
      </c>
      <c r="BM229" s="65"/>
      <c r="BN229" s="66"/>
      <c r="BO229" s="67" t="str">
        <f t="shared" ca="1" si="167"/>
        <v/>
      </c>
      <c r="BP229" s="65"/>
      <c r="BQ229" s="66"/>
      <c r="BR229" s="67" t="str">
        <f t="shared" ca="1" si="168"/>
        <v/>
      </c>
      <c r="BS229" s="65"/>
      <c r="BT229" s="66"/>
      <c r="BU229" s="67" t="str">
        <f t="shared" ca="1" si="169"/>
        <v/>
      </c>
      <c r="BV229" s="65"/>
      <c r="BW229" s="66"/>
      <c r="BX229" s="67" t="str">
        <f t="shared" ca="1" si="170"/>
        <v/>
      </c>
      <c r="BY229" s="65"/>
      <c r="BZ229" s="66"/>
      <c r="CA229" s="67" t="str">
        <f t="shared" ca="1" si="171"/>
        <v/>
      </c>
      <c r="CB229" s="65"/>
      <c r="CC229" s="66"/>
      <c r="CD229" s="67" t="str">
        <f t="shared" ca="1" si="172"/>
        <v/>
      </c>
      <c r="CE229" s="65"/>
      <c r="CF229" s="66"/>
      <c r="CG229" s="67" t="str">
        <f t="shared" ca="1" si="173"/>
        <v/>
      </c>
      <c r="CH229" s="65"/>
      <c r="CI229" s="66"/>
      <c r="CJ229" s="67" t="str">
        <f t="shared" ca="1" si="174"/>
        <v/>
      </c>
      <c r="CK229" s="57"/>
      <c r="CL229" s="59"/>
      <c r="CM229" s="59"/>
      <c r="CN229" s="59"/>
      <c r="CO229" s="59"/>
      <c r="CP229" s="59"/>
      <c r="CQ229" s="59"/>
      <c r="CR229" s="57"/>
      <c r="CS229" s="58"/>
      <c r="CT229" s="90" t="str">
        <f t="shared" si="175"/>
        <v/>
      </c>
      <c r="CU229" s="59"/>
      <c r="CV229" s="60"/>
      <c r="CW229" s="59"/>
      <c r="CX229" s="59"/>
      <c r="CY229" s="59" t="str">
        <f t="shared" si="176"/>
        <v/>
      </c>
      <c r="CZ229" s="59"/>
      <c r="DA229" s="59"/>
      <c r="DB229" s="61"/>
      <c r="DC229" s="59"/>
      <c r="DD229" s="59"/>
      <c r="DE229" s="61"/>
      <c r="DF229" s="61"/>
      <c r="DG229" s="59"/>
      <c r="DH229" s="61"/>
      <c r="DI229" s="61"/>
      <c r="DJ229" s="59"/>
      <c r="DK229" s="59"/>
      <c r="DL229" s="62"/>
      <c r="DM229" s="56">
        <f t="shared" si="177"/>
        <v>0</v>
      </c>
      <c r="DN229" s="88" t="str">
        <f t="shared" si="178"/>
        <v/>
      </c>
      <c r="DO229" s="119" t="str">
        <f t="shared" si="179"/>
        <v/>
      </c>
      <c r="DP229" s="119" t="str">
        <f t="shared" si="180"/>
        <v/>
      </c>
      <c r="DQ229" s="122" t="str">
        <f t="shared" si="181"/>
        <v/>
      </c>
      <c r="DR229" s="122" t="str">
        <f t="shared" si="187"/>
        <v/>
      </c>
    </row>
    <row r="230" spans="1:122" x14ac:dyDescent="0.25">
      <c r="A230" s="184" t="str">
        <f t="shared" si="183"/>
        <v xml:space="preserve">  -  - </v>
      </c>
      <c r="B230" s="98"/>
      <c r="C230" s="97"/>
      <c r="D230" s="93"/>
      <c r="E230" s="71"/>
      <c r="F230" s="73"/>
      <c r="G230" s="103"/>
      <c r="H230" s="71"/>
      <c r="I230" s="105" t="str">
        <f t="shared" si="142"/>
        <v/>
      </c>
      <c r="J230" s="104"/>
      <c r="K230" s="63"/>
      <c r="L230" s="72"/>
      <c r="M230" s="74"/>
      <c r="N230" s="75"/>
      <c r="O230" s="75"/>
      <c r="P230" s="121"/>
      <c r="Q230" s="76" t="str">
        <f t="shared" si="143"/>
        <v/>
      </c>
      <c r="R230" s="77">
        <f t="shared" si="144"/>
        <v>0</v>
      </c>
      <c r="S230" s="63"/>
      <c r="T230" s="78">
        <f t="shared" si="184"/>
        <v>0</v>
      </c>
      <c r="U230" s="79">
        <f>IF(M230=0,0,IF(G230="Annulation","",IF(assurance="ALPTIS",M230*12*T230/100*#REF!,IF(assurance="APRIL",M230*12*T230/100*#REF!,IF(assurance="ASAF",M230*12*T230/100*#REF!,IF(assurance="NEOLIANE",(#REF!+M230*12*#REF!)*T230/100,IF(assurance="NEOLIANE Prev",(#REF!+M230*12*#REF!)*T230/100,IF(assurance="SWISSLIFE",M230*12*T230/100*#REF!,IF(assurance="AVIVA",M230*12*T230/100*#REF!,IF(assurance="CIPRES",M230*12*T230/100*#REF!,IF(assurance="CEGEMA",M230*12*T230/100*#REF!,IF(assurance=0,0))))))))))))</f>
        <v>0</v>
      </c>
      <c r="V230" s="91" t="str">
        <f t="shared" si="145"/>
        <v/>
      </c>
      <c r="W230" s="91" t="str">
        <f t="shared" si="146"/>
        <v/>
      </c>
      <c r="X230" s="92">
        <f t="shared" si="147"/>
        <v>0</v>
      </c>
      <c r="Y230" s="108">
        <f t="shared" si="148"/>
        <v>0</v>
      </c>
      <c r="Z230" s="106"/>
      <c r="AA230" s="105" t="str">
        <f t="shared" si="149"/>
        <v/>
      </c>
      <c r="AB230" s="63" t="s">
        <v>12</v>
      </c>
      <c r="AC230" s="72"/>
      <c r="AD230" s="101"/>
      <c r="AE230" s="80" t="str">
        <f t="shared" si="182"/>
        <v/>
      </c>
      <c r="AF230" s="72"/>
      <c r="AG230" s="70" t="str">
        <f t="shared" si="150"/>
        <v/>
      </c>
      <c r="AH230" s="81" t="str">
        <f t="shared" ca="1" si="151"/>
        <v/>
      </c>
      <c r="AI230" s="111" t="str">
        <f t="shared" ca="1" si="152"/>
        <v/>
      </c>
      <c r="AJ230" s="89" t="str">
        <f t="shared" si="153"/>
        <v/>
      </c>
      <c r="AK230" s="89" t="str">
        <f t="shared" si="154"/>
        <v/>
      </c>
      <c r="AL230" s="81" t="str">
        <f t="shared" si="155"/>
        <v/>
      </c>
      <c r="AM230" s="74">
        <f t="shared" si="156"/>
        <v>0</v>
      </c>
      <c r="AN230" s="74">
        <f t="shared" si="157"/>
        <v>0</v>
      </c>
      <c r="AO230" s="82">
        <f t="shared" si="158"/>
        <v>0</v>
      </c>
      <c r="AP230" s="74">
        <f t="shared" si="185"/>
        <v>0</v>
      </c>
      <c r="AQ230" s="82">
        <f t="shared" si="159"/>
        <v>0</v>
      </c>
      <c r="AR230" s="83">
        <f t="shared" si="160"/>
        <v>0</v>
      </c>
      <c r="AS230" s="74">
        <f t="shared" si="186"/>
        <v>0</v>
      </c>
      <c r="AT230" s="82">
        <f t="shared" si="161"/>
        <v>0</v>
      </c>
      <c r="AU230" s="83">
        <f t="shared" si="162"/>
        <v>0</v>
      </c>
      <c r="AV230" s="74">
        <f t="shared" si="163"/>
        <v>0</v>
      </c>
      <c r="AW230" s="82">
        <f t="shared" si="164"/>
        <v>0</v>
      </c>
      <c r="AX230" s="83">
        <f t="shared" si="165"/>
        <v>0</v>
      </c>
      <c r="AY230" s="63"/>
      <c r="AZ230" s="84"/>
      <c r="BA230" s="85"/>
      <c r="BB230" s="95"/>
      <c r="BC230" s="86"/>
      <c r="BD230" s="86"/>
      <c r="BE230" s="96"/>
      <c r="BF230" s="69"/>
      <c r="BG230" s="114"/>
      <c r="BH230" s="63">
        <v>1</v>
      </c>
      <c r="BI230" s="68">
        <v>0</v>
      </c>
      <c r="BJ230" s="71"/>
      <c r="BK230" s="87"/>
      <c r="BL230" s="64" t="str">
        <f t="shared" ca="1" si="166"/>
        <v/>
      </c>
      <c r="BM230" s="65"/>
      <c r="BN230" s="66"/>
      <c r="BO230" s="67" t="str">
        <f t="shared" ca="1" si="167"/>
        <v/>
      </c>
      <c r="BP230" s="65"/>
      <c r="BQ230" s="66"/>
      <c r="BR230" s="67" t="str">
        <f t="shared" ca="1" si="168"/>
        <v/>
      </c>
      <c r="BS230" s="65"/>
      <c r="BT230" s="66"/>
      <c r="BU230" s="67" t="str">
        <f t="shared" ca="1" si="169"/>
        <v/>
      </c>
      <c r="BV230" s="65"/>
      <c r="BW230" s="66"/>
      <c r="BX230" s="67" t="str">
        <f t="shared" ca="1" si="170"/>
        <v/>
      </c>
      <c r="BY230" s="65"/>
      <c r="BZ230" s="66"/>
      <c r="CA230" s="67" t="str">
        <f t="shared" ca="1" si="171"/>
        <v/>
      </c>
      <c r="CB230" s="65"/>
      <c r="CC230" s="66"/>
      <c r="CD230" s="67" t="str">
        <f t="shared" ca="1" si="172"/>
        <v/>
      </c>
      <c r="CE230" s="65"/>
      <c r="CF230" s="66"/>
      <c r="CG230" s="67" t="str">
        <f t="shared" ca="1" si="173"/>
        <v/>
      </c>
      <c r="CH230" s="65"/>
      <c r="CI230" s="66"/>
      <c r="CJ230" s="67" t="str">
        <f t="shared" ca="1" si="174"/>
        <v/>
      </c>
      <c r="CK230" s="57"/>
      <c r="CL230" s="59"/>
      <c r="CM230" s="59"/>
      <c r="CN230" s="59"/>
      <c r="CO230" s="59"/>
      <c r="CP230" s="59"/>
      <c r="CQ230" s="59"/>
      <c r="CR230" s="57"/>
      <c r="CS230" s="58"/>
      <c r="CT230" s="90" t="str">
        <f t="shared" si="175"/>
        <v/>
      </c>
      <c r="CU230" s="59"/>
      <c r="CV230" s="60"/>
      <c r="CW230" s="59"/>
      <c r="CX230" s="59"/>
      <c r="CY230" s="59" t="str">
        <f t="shared" si="176"/>
        <v/>
      </c>
      <c r="CZ230" s="59"/>
      <c r="DA230" s="59"/>
      <c r="DB230" s="61"/>
      <c r="DC230" s="59"/>
      <c r="DD230" s="59"/>
      <c r="DE230" s="61"/>
      <c r="DF230" s="61"/>
      <c r="DG230" s="59"/>
      <c r="DH230" s="61"/>
      <c r="DI230" s="61"/>
      <c r="DJ230" s="59"/>
      <c r="DK230" s="59"/>
      <c r="DL230" s="62"/>
      <c r="DM230" s="56">
        <f t="shared" si="177"/>
        <v>0</v>
      </c>
      <c r="DN230" s="88" t="str">
        <f t="shared" si="178"/>
        <v/>
      </c>
      <c r="DO230" s="119" t="str">
        <f t="shared" si="179"/>
        <v/>
      </c>
      <c r="DP230" s="119" t="str">
        <f t="shared" si="180"/>
        <v/>
      </c>
      <c r="DQ230" s="122" t="str">
        <f t="shared" si="181"/>
        <v/>
      </c>
      <c r="DR230" s="122" t="str">
        <f t="shared" si="187"/>
        <v/>
      </c>
    </row>
    <row r="231" spans="1:122" x14ac:dyDescent="0.25">
      <c r="A231" s="184" t="str">
        <f t="shared" si="183"/>
        <v xml:space="preserve">  -  - </v>
      </c>
      <c r="B231" s="98"/>
      <c r="C231" s="97"/>
      <c r="D231" s="93"/>
      <c r="E231" s="71"/>
      <c r="F231" s="73"/>
      <c r="G231" s="103"/>
      <c r="H231" s="71"/>
      <c r="I231" s="105" t="str">
        <f t="shared" si="142"/>
        <v/>
      </c>
      <c r="J231" s="104"/>
      <c r="K231" s="63"/>
      <c r="L231" s="72"/>
      <c r="M231" s="74"/>
      <c r="N231" s="75"/>
      <c r="O231" s="75"/>
      <c r="P231" s="121"/>
      <c r="Q231" s="76" t="str">
        <f t="shared" si="143"/>
        <v/>
      </c>
      <c r="R231" s="77">
        <f t="shared" si="144"/>
        <v>0</v>
      </c>
      <c r="S231" s="63"/>
      <c r="T231" s="78">
        <f t="shared" si="184"/>
        <v>0</v>
      </c>
      <c r="U231" s="79">
        <f>IF(M231=0,0,IF(G231="Annulation","",IF(assurance="ALPTIS",M231*12*T231/100*#REF!,IF(assurance="APRIL",M231*12*T231/100*#REF!,IF(assurance="ASAF",M231*12*T231/100*#REF!,IF(assurance="NEOLIANE",(#REF!+M231*12*#REF!)*T231/100,IF(assurance="NEOLIANE Prev",(#REF!+M231*12*#REF!)*T231/100,IF(assurance="SWISSLIFE",M231*12*T231/100*#REF!,IF(assurance="AVIVA",M231*12*T231/100*#REF!,IF(assurance="CIPRES",M231*12*T231/100*#REF!,IF(assurance="CEGEMA",M231*12*T231/100*#REF!,IF(assurance=0,0))))))))))))</f>
        <v>0</v>
      </c>
      <c r="V231" s="91" t="str">
        <f t="shared" si="145"/>
        <v/>
      </c>
      <c r="W231" s="91" t="str">
        <f t="shared" si="146"/>
        <v/>
      </c>
      <c r="X231" s="92">
        <f t="shared" si="147"/>
        <v>0</v>
      </c>
      <c r="Y231" s="108">
        <f t="shared" si="148"/>
        <v>0</v>
      </c>
      <c r="Z231" s="106"/>
      <c r="AA231" s="105" t="str">
        <f t="shared" si="149"/>
        <v/>
      </c>
      <c r="AB231" s="63" t="s">
        <v>12</v>
      </c>
      <c r="AC231" s="72"/>
      <c r="AD231" s="101"/>
      <c r="AE231" s="80" t="str">
        <f t="shared" si="182"/>
        <v/>
      </c>
      <c r="AF231" s="72"/>
      <c r="AG231" s="70" t="str">
        <f t="shared" si="150"/>
        <v/>
      </c>
      <c r="AH231" s="81" t="str">
        <f t="shared" ca="1" si="151"/>
        <v/>
      </c>
      <c r="AI231" s="111" t="str">
        <f t="shared" ca="1" si="152"/>
        <v/>
      </c>
      <c r="AJ231" s="89" t="str">
        <f t="shared" si="153"/>
        <v/>
      </c>
      <c r="AK231" s="89" t="str">
        <f t="shared" si="154"/>
        <v/>
      </c>
      <c r="AL231" s="81" t="str">
        <f t="shared" si="155"/>
        <v/>
      </c>
      <c r="AM231" s="74">
        <f t="shared" si="156"/>
        <v>0</v>
      </c>
      <c r="AN231" s="74">
        <f t="shared" si="157"/>
        <v>0</v>
      </c>
      <c r="AO231" s="82">
        <f t="shared" si="158"/>
        <v>0</v>
      </c>
      <c r="AP231" s="74">
        <f t="shared" si="185"/>
        <v>0</v>
      </c>
      <c r="AQ231" s="82">
        <f t="shared" si="159"/>
        <v>0</v>
      </c>
      <c r="AR231" s="83">
        <f t="shared" si="160"/>
        <v>0</v>
      </c>
      <c r="AS231" s="74">
        <f t="shared" si="186"/>
        <v>0</v>
      </c>
      <c r="AT231" s="82">
        <f t="shared" si="161"/>
        <v>0</v>
      </c>
      <c r="AU231" s="83">
        <f t="shared" si="162"/>
        <v>0</v>
      </c>
      <c r="AV231" s="74">
        <f t="shared" si="163"/>
        <v>0</v>
      </c>
      <c r="AW231" s="82">
        <f t="shared" si="164"/>
        <v>0</v>
      </c>
      <c r="AX231" s="83">
        <f t="shared" si="165"/>
        <v>0</v>
      </c>
      <c r="AY231" s="63"/>
      <c r="AZ231" s="84"/>
      <c r="BA231" s="85"/>
      <c r="BB231" s="95"/>
      <c r="BC231" s="86"/>
      <c r="BD231" s="86"/>
      <c r="BE231" s="96"/>
      <c r="BF231" s="69"/>
      <c r="BG231" s="114"/>
      <c r="BH231" s="63">
        <v>1</v>
      </c>
      <c r="BI231" s="68">
        <v>0</v>
      </c>
      <c r="BJ231" s="71"/>
      <c r="BK231" s="87"/>
      <c r="BL231" s="64" t="str">
        <f t="shared" ca="1" si="166"/>
        <v/>
      </c>
      <c r="BM231" s="65"/>
      <c r="BN231" s="66"/>
      <c r="BO231" s="67" t="str">
        <f t="shared" ca="1" si="167"/>
        <v/>
      </c>
      <c r="BP231" s="65"/>
      <c r="BQ231" s="66"/>
      <c r="BR231" s="67" t="str">
        <f t="shared" ca="1" si="168"/>
        <v/>
      </c>
      <c r="BS231" s="65"/>
      <c r="BT231" s="66"/>
      <c r="BU231" s="67" t="str">
        <f t="shared" ca="1" si="169"/>
        <v/>
      </c>
      <c r="BV231" s="65"/>
      <c r="BW231" s="66"/>
      <c r="BX231" s="67" t="str">
        <f t="shared" ca="1" si="170"/>
        <v/>
      </c>
      <c r="BY231" s="65"/>
      <c r="BZ231" s="66"/>
      <c r="CA231" s="67" t="str">
        <f t="shared" ca="1" si="171"/>
        <v/>
      </c>
      <c r="CB231" s="65"/>
      <c r="CC231" s="66"/>
      <c r="CD231" s="67" t="str">
        <f t="shared" ca="1" si="172"/>
        <v/>
      </c>
      <c r="CE231" s="65"/>
      <c r="CF231" s="66"/>
      <c r="CG231" s="67" t="str">
        <f t="shared" ca="1" si="173"/>
        <v/>
      </c>
      <c r="CH231" s="65"/>
      <c r="CI231" s="66"/>
      <c r="CJ231" s="67" t="str">
        <f t="shared" ca="1" si="174"/>
        <v/>
      </c>
      <c r="CK231" s="57"/>
      <c r="CL231" s="59"/>
      <c r="CM231" s="59"/>
      <c r="CN231" s="59"/>
      <c r="CO231" s="59"/>
      <c r="CP231" s="59"/>
      <c r="CQ231" s="59"/>
      <c r="CR231" s="57"/>
      <c r="CS231" s="58"/>
      <c r="CT231" s="90" t="str">
        <f t="shared" si="175"/>
        <v/>
      </c>
      <c r="CU231" s="59"/>
      <c r="CV231" s="60"/>
      <c r="CW231" s="59"/>
      <c r="CX231" s="59"/>
      <c r="CY231" s="59" t="str">
        <f t="shared" si="176"/>
        <v/>
      </c>
      <c r="CZ231" s="59"/>
      <c r="DA231" s="59"/>
      <c r="DB231" s="61"/>
      <c r="DC231" s="59"/>
      <c r="DD231" s="59"/>
      <c r="DE231" s="61"/>
      <c r="DF231" s="61"/>
      <c r="DG231" s="59"/>
      <c r="DH231" s="61"/>
      <c r="DI231" s="61"/>
      <c r="DJ231" s="59"/>
      <c r="DK231" s="59"/>
      <c r="DL231" s="62"/>
      <c r="DM231" s="56">
        <f t="shared" si="177"/>
        <v>0</v>
      </c>
      <c r="DN231" s="88" t="str">
        <f t="shared" si="178"/>
        <v/>
      </c>
      <c r="DO231" s="119" t="str">
        <f t="shared" si="179"/>
        <v/>
      </c>
      <c r="DP231" s="119" t="str">
        <f t="shared" si="180"/>
        <v/>
      </c>
      <c r="DQ231" s="122" t="str">
        <f t="shared" si="181"/>
        <v/>
      </c>
      <c r="DR231" s="122" t="str">
        <f t="shared" si="187"/>
        <v/>
      </c>
    </row>
    <row r="232" spans="1:122" x14ac:dyDescent="0.25">
      <c r="A232" s="184" t="str">
        <f t="shared" si="183"/>
        <v xml:space="preserve">  -  - </v>
      </c>
      <c r="B232" s="98"/>
      <c r="C232" s="97"/>
      <c r="D232" s="93"/>
      <c r="E232" s="71"/>
      <c r="F232" s="73"/>
      <c r="G232" s="103"/>
      <c r="H232" s="71"/>
      <c r="I232" s="105" t="str">
        <f t="shared" si="142"/>
        <v/>
      </c>
      <c r="J232" s="104"/>
      <c r="K232" s="63"/>
      <c r="L232" s="72"/>
      <c r="M232" s="74"/>
      <c r="N232" s="75"/>
      <c r="O232" s="75"/>
      <c r="P232" s="121"/>
      <c r="Q232" s="76" t="str">
        <f t="shared" si="143"/>
        <v/>
      </c>
      <c r="R232" s="77">
        <f t="shared" si="144"/>
        <v>0</v>
      </c>
      <c r="S232" s="63"/>
      <c r="T232" s="78">
        <f t="shared" si="184"/>
        <v>0</v>
      </c>
      <c r="U232" s="79">
        <f>IF(M232=0,0,IF(G232="Annulation","",IF(assurance="ALPTIS",M232*12*T232/100*#REF!,IF(assurance="APRIL",M232*12*T232/100*#REF!,IF(assurance="ASAF",M232*12*T232/100*#REF!,IF(assurance="NEOLIANE",(#REF!+M232*12*#REF!)*T232/100,IF(assurance="NEOLIANE Prev",(#REF!+M232*12*#REF!)*T232/100,IF(assurance="SWISSLIFE",M232*12*T232/100*#REF!,IF(assurance="AVIVA",M232*12*T232/100*#REF!,IF(assurance="CIPRES",M232*12*T232/100*#REF!,IF(assurance="CEGEMA",M232*12*T232/100*#REF!,IF(assurance=0,0))))))))))))</f>
        <v>0</v>
      </c>
      <c r="V232" s="91" t="str">
        <f t="shared" si="145"/>
        <v/>
      </c>
      <c r="W232" s="91" t="str">
        <f t="shared" si="146"/>
        <v/>
      </c>
      <c r="X232" s="92">
        <f t="shared" si="147"/>
        <v>0</v>
      </c>
      <c r="Y232" s="108">
        <f t="shared" si="148"/>
        <v>0</v>
      </c>
      <c r="Z232" s="106"/>
      <c r="AA232" s="105" t="str">
        <f t="shared" si="149"/>
        <v/>
      </c>
      <c r="AB232" s="63" t="s">
        <v>12</v>
      </c>
      <c r="AC232" s="72"/>
      <c r="AD232" s="101"/>
      <c r="AE232" s="80" t="str">
        <f t="shared" si="182"/>
        <v/>
      </c>
      <c r="AF232" s="72"/>
      <c r="AG232" s="70" t="str">
        <f t="shared" si="150"/>
        <v/>
      </c>
      <c r="AH232" s="81" t="str">
        <f t="shared" ca="1" si="151"/>
        <v/>
      </c>
      <c r="AI232" s="111" t="str">
        <f t="shared" ca="1" si="152"/>
        <v/>
      </c>
      <c r="AJ232" s="89" t="str">
        <f t="shared" si="153"/>
        <v/>
      </c>
      <c r="AK232" s="89" t="str">
        <f t="shared" si="154"/>
        <v/>
      </c>
      <c r="AL232" s="81" t="str">
        <f t="shared" si="155"/>
        <v/>
      </c>
      <c r="AM232" s="74">
        <f t="shared" si="156"/>
        <v>0</v>
      </c>
      <c r="AN232" s="74">
        <f t="shared" si="157"/>
        <v>0</v>
      </c>
      <c r="AO232" s="82">
        <f t="shared" si="158"/>
        <v>0</v>
      </c>
      <c r="AP232" s="74">
        <f t="shared" si="185"/>
        <v>0</v>
      </c>
      <c r="AQ232" s="82">
        <f t="shared" si="159"/>
        <v>0</v>
      </c>
      <c r="AR232" s="83">
        <f t="shared" si="160"/>
        <v>0</v>
      </c>
      <c r="AS232" s="74">
        <f t="shared" si="186"/>
        <v>0</v>
      </c>
      <c r="AT232" s="82">
        <f t="shared" si="161"/>
        <v>0</v>
      </c>
      <c r="AU232" s="83">
        <f t="shared" si="162"/>
        <v>0</v>
      </c>
      <c r="AV232" s="74">
        <f t="shared" si="163"/>
        <v>0</v>
      </c>
      <c r="AW232" s="82">
        <f t="shared" si="164"/>
        <v>0</v>
      </c>
      <c r="AX232" s="83">
        <f t="shared" si="165"/>
        <v>0</v>
      </c>
      <c r="AY232" s="63"/>
      <c r="AZ232" s="84"/>
      <c r="BA232" s="85"/>
      <c r="BB232" s="95"/>
      <c r="BC232" s="86"/>
      <c r="BD232" s="86"/>
      <c r="BE232" s="96"/>
      <c r="BF232" s="69"/>
      <c r="BG232" s="114"/>
      <c r="BH232" s="63">
        <v>1</v>
      </c>
      <c r="BI232" s="68">
        <v>0</v>
      </c>
      <c r="BJ232" s="71"/>
      <c r="BK232" s="87"/>
      <c r="BL232" s="64" t="str">
        <f t="shared" ca="1" si="166"/>
        <v/>
      </c>
      <c r="BM232" s="65"/>
      <c r="BN232" s="66"/>
      <c r="BO232" s="67" t="str">
        <f t="shared" ca="1" si="167"/>
        <v/>
      </c>
      <c r="BP232" s="65"/>
      <c r="BQ232" s="66"/>
      <c r="BR232" s="67" t="str">
        <f t="shared" ca="1" si="168"/>
        <v/>
      </c>
      <c r="BS232" s="65"/>
      <c r="BT232" s="66"/>
      <c r="BU232" s="67" t="str">
        <f t="shared" ca="1" si="169"/>
        <v/>
      </c>
      <c r="BV232" s="65"/>
      <c r="BW232" s="66"/>
      <c r="BX232" s="67" t="str">
        <f t="shared" ca="1" si="170"/>
        <v/>
      </c>
      <c r="BY232" s="65"/>
      <c r="BZ232" s="66"/>
      <c r="CA232" s="67" t="str">
        <f t="shared" ca="1" si="171"/>
        <v/>
      </c>
      <c r="CB232" s="65"/>
      <c r="CC232" s="66"/>
      <c r="CD232" s="67" t="str">
        <f t="shared" ca="1" si="172"/>
        <v/>
      </c>
      <c r="CE232" s="65"/>
      <c r="CF232" s="66"/>
      <c r="CG232" s="67" t="str">
        <f t="shared" ca="1" si="173"/>
        <v/>
      </c>
      <c r="CH232" s="65"/>
      <c r="CI232" s="66"/>
      <c r="CJ232" s="67" t="str">
        <f t="shared" ca="1" si="174"/>
        <v/>
      </c>
      <c r="CK232" s="57"/>
      <c r="CL232" s="59"/>
      <c r="CM232" s="59"/>
      <c r="CN232" s="59"/>
      <c r="CO232" s="59"/>
      <c r="CP232" s="59"/>
      <c r="CQ232" s="59"/>
      <c r="CR232" s="57"/>
      <c r="CS232" s="58"/>
      <c r="CT232" s="90" t="str">
        <f t="shared" si="175"/>
        <v/>
      </c>
      <c r="CU232" s="59"/>
      <c r="CV232" s="60"/>
      <c r="CW232" s="59"/>
      <c r="CX232" s="59"/>
      <c r="CY232" s="59" t="str">
        <f t="shared" si="176"/>
        <v/>
      </c>
      <c r="CZ232" s="59"/>
      <c r="DA232" s="59"/>
      <c r="DB232" s="61"/>
      <c r="DC232" s="59"/>
      <c r="DD232" s="59"/>
      <c r="DE232" s="61"/>
      <c r="DF232" s="61"/>
      <c r="DG232" s="59"/>
      <c r="DH232" s="61"/>
      <c r="DI232" s="61"/>
      <c r="DJ232" s="59"/>
      <c r="DK232" s="59"/>
      <c r="DL232" s="62"/>
      <c r="DM232" s="56">
        <f t="shared" si="177"/>
        <v>0</v>
      </c>
      <c r="DN232" s="88" t="str">
        <f t="shared" si="178"/>
        <v/>
      </c>
      <c r="DO232" s="119" t="str">
        <f t="shared" si="179"/>
        <v/>
      </c>
      <c r="DP232" s="119" t="str">
        <f t="shared" si="180"/>
        <v/>
      </c>
      <c r="DQ232" s="122" t="str">
        <f t="shared" si="181"/>
        <v/>
      </c>
      <c r="DR232" s="122" t="str">
        <f t="shared" si="187"/>
        <v/>
      </c>
    </row>
    <row r="233" spans="1:122" x14ac:dyDescent="0.25">
      <c r="A233" s="184" t="str">
        <f t="shared" si="183"/>
        <v xml:space="preserve">  -  - </v>
      </c>
      <c r="B233" s="98"/>
      <c r="C233" s="97"/>
      <c r="D233" s="93"/>
      <c r="E233" s="71"/>
      <c r="F233" s="73"/>
      <c r="G233" s="103"/>
      <c r="H233" s="71"/>
      <c r="I233" s="105" t="str">
        <f t="shared" si="142"/>
        <v/>
      </c>
      <c r="J233" s="104"/>
      <c r="K233" s="63"/>
      <c r="L233" s="72"/>
      <c r="M233" s="74"/>
      <c r="N233" s="75"/>
      <c r="O233" s="75"/>
      <c r="P233" s="121"/>
      <c r="Q233" s="76" t="str">
        <f t="shared" si="143"/>
        <v/>
      </c>
      <c r="R233" s="77">
        <f t="shared" si="144"/>
        <v>0</v>
      </c>
      <c r="S233" s="63"/>
      <c r="T233" s="78">
        <f t="shared" si="184"/>
        <v>0</v>
      </c>
      <c r="U233" s="79">
        <f>IF(M233=0,0,IF(G233="Annulation","",IF(assurance="ALPTIS",M233*12*T233/100*#REF!,IF(assurance="APRIL",M233*12*T233/100*#REF!,IF(assurance="ASAF",M233*12*T233/100*#REF!,IF(assurance="NEOLIANE",(#REF!+M233*12*#REF!)*T233/100,IF(assurance="NEOLIANE Prev",(#REF!+M233*12*#REF!)*T233/100,IF(assurance="SWISSLIFE",M233*12*T233/100*#REF!,IF(assurance="AVIVA",M233*12*T233/100*#REF!,IF(assurance="CIPRES",M233*12*T233/100*#REF!,IF(assurance="CEGEMA",M233*12*T233/100*#REF!,IF(assurance=0,0))))))))))))</f>
        <v>0</v>
      </c>
      <c r="V233" s="91" t="str">
        <f t="shared" si="145"/>
        <v/>
      </c>
      <c r="W233" s="91" t="str">
        <f t="shared" si="146"/>
        <v/>
      </c>
      <c r="X233" s="92">
        <f t="shared" si="147"/>
        <v>0</v>
      </c>
      <c r="Y233" s="108">
        <f t="shared" si="148"/>
        <v>0</v>
      </c>
      <c r="Z233" s="106"/>
      <c r="AA233" s="105" t="str">
        <f t="shared" si="149"/>
        <v/>
      </c>
      <c r="AB233" s="63" t="s">
        <v>12</v>
      </c>
      <c r="AC233" s="72"/>
      <c r="AD233" s="101"/>
      <c r="AE233" s="80" t="str">
        <f t="shared" si="182"/>
        <v/>
      </c>
      <c r="AF233" s="72"/>
      <c r="AG233" s="70" t="str">
        <f t="shared" si="150"/>
        <v/>
      </c>
      <c r="AH233" s="81" t="str">
        <f t="shared" ca="1" si="151"/>
        <v/>
      </c>
      <c r="AI233" s="111" t="str">
        <f t="shared" ca="1" si="152"/>
        <v/>
      </c>
      <c r="AJ233" s="89" t="str">
        <f t="shared" si="153"/>
        <v/>
      </c>
      <c r="AK233" s="89" t="str">
        <f t="shared" si="154"/>
        <v/>
      </c>
      <c r="AL233" s="81" t="str">
        <f t="shared" si="155"/>
        <v/>
      </c>
      <c r="AM233" s="74">
        <f t="shared" si="156"/>
        <v>0</v>
      </c>
      <c r="AN233" s="74">
        <f t="shared" si="157"/>
        <v>0</v>
      </c>
      <c r="AO233" s="82">
        <f t="shared" si="158"/>
        <v>0</v>
      </c>
      <c r="AP233" s="74">
        <f t="shared" si="185"/>
        <v>0</v>
      </c>
      <c r="AQ233" s="82">
        <f t="shared" si="159"/>
        <v>0</v>
      </c>
      <c r="AR233" s="83">
        <f t="shared" si="160"/>
        <v>0</v>
      </c>
      <c r="AS233" s="74">
        <f t="shared" si="186"/>
        <v>0</v>
      </c>
      <c r="AT233" s="82">
        <f t="shared" si="161"/>
        <v>0</v>
      </c>
      <c r="AU233" s="83">
        <f t="shared" si="162"/>
        <v>0</v>
      </c>
      <c r="AV233" s="74">
        <f t="shared" si="163"/>
        <v>0</v>
      </c>
      <c r="AW233" s="82">
        <f t="shared" si="164"/>
        <v>0</v>
      </c>
      <c r="AX233" s="83">
        <f t="shared" si="165"/>
        <v>0</v>
      </c>
      <c r="AY233" s="63"/>
      <c r="AZ233" s="84"/>
      <c r="BA233" s="85"/>
      <c r="BB233" s="95"/>
      <c r="BC233" s="86"/>
      <c r="BD233" s="86"/>
      <c r="BE233" s="96"/>
      <c r="BF233" s="69"/>
      <c r="BG233" s="114"/>
      <c r="BH233" s="63">
        <v>1</v>
      </c>
      <c r="BI233" s="68">
        <v>0</v>
      </c>
      <c r="BJ233" s="71"/>
      <c r="BK233" s="87"/>
      <c r="BL233" s="64" t="str">
        <f t="shared" ca="1" si="166"/>
        <v/>
      </c>
      <c r="BM233" s="65"/>
      <c r="BN233" s="66"/>
      <c r="BO233" s="67" t="str">
        <f t="shared" ca="1" si="167"/>
        <v/>
      </c>
      <c r="BP233" s="65"/>
      <c r="BQ233" s="66"/>
      <c r="BR233" s="67" t="str">
        <f t="shared" ca="1" si="168"/>
        <v/>
      </c>
      <c r="BS233" s="65"/>
      <c r="BT233" s="66"/>
      <c r="BU233" s="67" t="str">
        <f t="shared" ca="1" si="169"/>
        <v/>
      </c>
      <c r="BV233" s="65"/>
      <c r="BW233" s="66"/>
      <c r="BX233" s="67" t="str">
        <f t="shared" ca="1" si="170"/>
        <v/>
      </c>
      <c r="BY233" s="65"/>
      <c r="BZ233" s="66"/>
      <c r="CA233" s="67" t="str">
        <f t="shared" ca="1" si="171"/>
        <v/>
      </c>
      <c r="CB233" s="65"/>
      <c r="CC233" s="66"/>
      <c r="CD233" s="67" t="str">
        <f t="shared" ca="1" si="172"/>
        <v/>
      </c>
      <c r="CE233" s="65"/>
      <c r="CF233" s="66"/>
      <c r="CG233" s="67" t="str">
        <f t="shared" ca="1" si="173"/>
        <v/>
      </c>
      <c r="CH233" s="65"/>
      <c r="CI233" s="66"/>
      <c r="CJ233" s="67" t="str">
        <f t="shared" ca="1" si="174"/>
        <v/>
      </c>
      <c r="CK233" s="57"/>
      <c r="CL233" s="59"/>
      <c r="CM233" s="59"/>
      <c r="CN233" s="59"/>
      <c r="CO233" s="59"/>
      <c r="CP233" s="59"/>
      <c r="CQ233" s="59"/>
      <c r="CR233" s="57"/>
      <c r="CS233" s="58"/>
      <c r="CT233" s="90" t="str">
        <f t="shared" si="175"/>
        <v/>
      </c>
      <c r="CU233" s="59"/>
      <c r="CV233" s="60"/>
      <c r="CW233" s="59"/>
      <c r="CX233" s="59"/>
      <c r="CY233" s="59" t="str">
        <f t="shared" si="176"/>
        <v/>
      </c>
      <c r="CZ233" s="59"/>
      <c r="DA233" s="59"/>
      <c r="DB233" s="61"/>
      <c r="DC233" s="59"/>
      <c r="DD233" s="59"/>
      <c r="DE233" s="61"/>
      <c r="DF233" s="61"/>
      <c r="DG233" s="59"/>
      <c r="DH233" s="61"/>
      <c r="DI233" s="61"/>
      <c r="DJ233" s="59"/>
      <c r="DK233" s="59"/>
      <c r="DL233" s="62"/>
      <c r="DM233" s="56">
        <f t="shared" si="177"/>
        <v>0</v>
      </c>
      <c r="DN233" s="88" t="str">
        <f t="shared" si="178"/>
        <v/>
      </c>
      <c r="DO233" s="119" t="str">
        <f t="shared" si="179"/>
        <v/>
      </c>
      <c r="DP233" s="119" t="str">
        <f t="shared" si="180"/>
        <v/>
      </c>
      <c r="DQ233" s="122" t="str">
        <f t="shared" si="181"/>
        <v/>
      </c>
      <c r="DR233" s="122" t="str">
        <f t="shared" si="187"/>
        <v/>
      </c>
    </row>
    <row r="234" spans="1:122" x14ac:dyDescent="0.25">
      <c r="A234" s="184" t="str">
        <f t="shared" si="183"/>
        <v xml:space="preserve">  -  - </v>
      </c>
      <c r="B234" s="98"/>
      <c r="C234" s="97"/>
      <c r="D234" s="93"/>
      <c r="E234" s="71"/>
      <c r="F234" s="73"/>
      <c r="G234" s="103"/>
      <c r="H234" s="71"/>
      <c r="I234" s="105" t="str">
        <f t="shared" si="142"/>
        <v/>
      </c>
      <c r="J234" s="104"/>
      <c r="K234" s="63"/>
      <c r="L234" s="72"/>
      <c r="M234" s="74"/>
      <c r="N234" s="75"/>
      <c r="O234" s="75"/>
      <c r="P234" s="121"/>
      <c r="Q234" s="76" t="str">
        <f t="shared" si="143"/>
        <v/>
      </c>
      <c r="R234" s="77">
        <f t="shared" si="144"/>
        <v>0</v>
      </c>
      <c r="S234" s="63"/>
      <c r="T234" s="78">
        <f t="shared" si="184"/>
        <v>0</v>
      </c>
      <c r="U234" s="79">
        <f>IF(M234=0,0,IF(G234="Annulation","",IF(assurance="ALPTIS",M234*12*T234/100*#REF!,IF(assurance="APRIL",M234*12*T234/100*#REF!,IF(assurance="ASAF",M234*12*T234/100*#REF!,IF(assurance="NEOLIANE",(#REF!+M234*12*#REF!)*T234/100,IF(assurance="NEOLIANE Prev",(#REF!+M234*12*#REF!)*T234/100,IF(assurance="SWISSLIFE",M234*12*T234/100*#REF!,IF(assurance="AVIVA",M234*12*T234/100*#REF!,IF(assurance="CIPRES",M234*12*T234/100*#REF!,IF(assurance="CEGEMA",M234*12*T234/100*#REF!,IF(assurance=0,0))))))))))))</f>
        <v>0</v>
      </c>
      <c r="V234" s="91" t="str">
        <f t="shared" si="145"/>
        <v/>
      </c>
      <c r="W234" s="91" t="str">
        <f t="shared" si="146"/>
        <v/>
      </c>
      <c r="X234" s="92">
        <f t="shared" si="147"/>
        <v>0</v>
      </c>
      <c r="Y234" s="108">
        <f t="shared" si="148"/>
        <v>0</v>
      </c>
      <c r="Z234" s="106"/>
      <c r="AA234" s="105" t="str">
        <f t="shared" si="149"/>
        <v/>
      </c>
      <c r="AB234" s="63" t="s">
        <v>12</v>
      </c>
      <c r="AC234" s="72"/>
      <c r="AD234" s="101"/>
      <c r="AE234" s="80" t="str">
        <f t="shared" si="182"/>
        <v/>
      </c>
      <c r="AF234" s="72"/>
      <c r="AG234" s="70" t="str">
        <f t="shared" si="150"/>
        <v/>
      </c>
      <c r="AH234" s="81" t="str">
        <f t="shared" ca="1" si="151"/>
        <v/>
      </c>
      <c r="AI234" s="111" t="str">
        <f t="shared" ca="1" si="152"/>
        <v/>
      </c>
      <c r="AJ234" s="89" t="str">
        <f t="shared" si="153"/>
        <v/>
      </c>
      <c r="AK234" s="89" t="str">
        <f t="shared" si="154"/>
        <v/>
      </c>
      <c r="AL234" s="81" t="str">
        <f t="shared" si="155"/>
        <v/>
      </c>
      <c r="AM234" s="74">
        <f t="shared" si="156"/>
        <v>0</v>
      </c>
      <c r="AN234" s="74">
        <f t="shared" si="157"/>
        <v>0</v>
      </c>
      <c r="AO234" s="82">
        <f t="shared" si="158"/>
        <v>0</v>
      </c>
      <c r="AP234" s="74">
        <f t="shared" si="185"/>
        <v>0</v>
      </c>
      <c r="AQ234" s="82">
        <f t="shared" si="159"/>
        <v>0</v>
      </c>
      <c r="AR234" s="83">
        <f t="shared" si="160"/>
        <v>0</v>
      </c>
      <c r="AS234" s="74">
        <f t="shared" si="186"/>
        <v>0</v>
      </c>
      <c r="AT234" s="82">
        <f t="shared" si="161"/>
        <v>0</v>
      </c>
      <c r="AU234" s="83">
        <f t="shared" si="162"/>
        <v>0</v>
      </c>
      <c r="AV234" s="74">
        <f t="shared" si="163"/>
        <v>0</v>
      </c>
      <c r="AW234" s="82">
        <f t="shared" si="164"/>
        <v>0</v>
      </c>
      <c r="AX234" s="83">
        <f t="shared" si="165"/>
        <v>0</v>
      </c>
      <c r="AY234" s="63"/>
      <c r="AZ234" s="84"/>
      <c r="BA234" s="85"/>
      <c r="BB234" s="95"/>
      <c r="BC234" s="86"/>
      <c r="BD234" s="86"/>
      <c r="BE234" s="96"/>
      <c r="BF234" s="69"/>
      <c r="BG234" s="114"/>
      <c r="BH234" s="63">
        <v>1</v>
      </c>
      <c r="BI234" s="68">
        <v>0</v>
      </c>
      <c r="BJ234" s="71"/>
      <c r="BK234" s="87"/>
      <c r="BL234" s="64" t="str">
        <f t="shared" ca="1" si="166"/>
        <v/>
      </c>
      <c r="BM234" s="65"/>
      <c r="BN234" s="66"/>
      <c r="BO234" s="67" t="str">
        <f t="shared" ca="1" si="167"/>
        <v/>
      </c>
      <c r="BP234" s="65"/>
      <c r="BQ234" s="66"/>
      <c r="BR234" s="67" t="str">
        <f t="shared" ca="1" si="168"/>
        <v/>
      </c>
      <c r="BS234" s="65"/>
      <c r="BT234" s="66"/>
      <c r="BU234" s="67" t="str">
        <f t="shared" ca="1" si="169"/>
        <v/>
      </c>
      <c r="BV234" s="65"/>
      <c r="BW234" s="66"/>
      <c r="BX234" s="67" t="str">
        <f t="shared" ca="1" si="170"/>
        <v/>
      </c>
      <c r="BY234" s="65"/>
      <c r="BZ234" s="66"/>
      <c r="CA234" s="67" t="str">
        <f t="shared" ca="1" si="171"/>
        <v/>
      </c>
      <c r="CB234" s="65"/>
      <c r="CC234" s="66"/>
      <c r="CD234" s="67" t="str">
        <f t="shared" ca="1" si="172"/>
        <v/>
      </c>
      <c r="CE234" s="65"/>
      <c r="CF234" s="66"/>
      <c r="CG234" s="67" t="str">
        <f t="shared" ca="1" si="173"/>
        <v/>
      </c>
      <c r="CH234" s="65"/>
      <c r="CI234" s="66"/>
      <c r="CJ234" s="67" t="str">
        <f t="shared" ca="1" si="174"/>
        <v/>
      </c>
      <c r="CK234" s="57"/>
      <c r="CL234" s="59"/>
      <c r="CM234" s="59"/>
      <c r="CN234" s="59"/>
      <c r="CO234" s="59"/>
      <c r="CP234" s="59"/>
      <c r="CQ234" s="59"/>
      <c r="CR234" s="57"/>
      <c r="CS234" s="58"/>
      <c r="CT234" s="90" t="str">
        <f t="shared" si="175"/>
        <v/>
      </c>
      <c r="CU234" s="59"/>
      <c r="CV234" s="60"/>
      <c r="CW234" s="59"/>
      <c r="CX234" s="59"/>
      <c r="CY234" s="59" t="str">
        <f t="shared" si="176"/>
        <v/>
      </c>
      <c r="CZ234" s="59"/>
      <c r="DA234" s="59"/>
      <c r="DB234" s="61"/>
      <c r="DC234" s="59"/>
      <c r="DD234" s="59"/>
      <c r="DE234" s="61"/>
      <c r="DF234" s="61"/>
      <c r="DG234" s="59"/>
      <c r="DH234" s="61"/>
      <c r="DI234" s="61"/>
      <c r="DJ234" s="59"/>
      <c r="DK234" s="59"/>
      <c r="DL234" s="62"/>
      <c r="DM234" s="56">
        <f t="shared" si="177"/>
        <v>0</v>
      </c>
      <c r="DN234" s="88" t="str">
        <f t="shared" si="178"/>
        <v/>
      </c>
      <c r="DO234" s="119" t="str">
        <f t="shared" si="179"/>
        <v/>
      </c>
      <c r="DP234" s="119" t="str">
        <f t="shared" si="180"/>
        <v/>
      </c>
      <c r="DQ234" s="122" t="str">
        <f t="shared" si="181"/>
        <v/>
      </c>
      <c r="DR234" s="122" t="str">
        <f t="shared" si="187"/>
        <v/>
      </c>
    </row>
    <row r="235" spans="1:122" x14ac:dyDescent="0.25">
      <c r="A235" s="184" t="str">
        <f t="shared" si="183"/>
        <v xml:space="preserve">  -  - </v>
      </c>
      <c r="B235" s="98"/>
      <c r="C235" s="97"/>
      <c r="D235" s="93"/>
      <c r="E235" s="71"/>
      <c r="F235" s="73"/>
      <c r="G235" s="103"/>
      <c r="H235" s="71"/>
      <c r="I235" s="105" t="str">
        <f t="shared" si="142"/>
        <v/>
      </c>
      <c r="J235" s="104"/>
      <c r="K235" s="63"/>
      <c r="L235" s="72"/>
      <c r="M235" s="74"/>
      <c r="N235" s="75"/>
      <c r="O235" s="75"/>
      <c r="P235" s="121"/>
      <c r="Q235" s="76" t="str">
        <f t="shared" si="143"/>
        <v/>
      </c>
      <c r="R235" s="77">
        <f t="shared" si="144"/>
        <v>0</v>
      </c>
      <c r="S235" s="63"/>
      <c r="T235" s="78">
        <f t="shared" si="184"/>
        <v>0</v>
      </c>
      <c r="U235" s="79">
        <f>IF(M235=0,0,IF(G235="Annulation","",IF(assurance="ALPTIS",M235*12*T235/100*#REF!,IF(assurance="APRIL",M235*12*T235/100*#REF!,IF(assurance="ASAF",M235*12*T235/100*#REF!,IF(assurance="NEOLIANE",(#REF!+M235*12*#REF!)*T235/100,IF(assurance="NEOLIANE Prev",(#REF!+M235*12*#REF!)*T235/100,IF(assurance="SWISSLIFE",M235*12*T235/100*#REF!,IF(assurance="AVIVA",M235*12*T235/100*#REF!,IF(assurance="CIPRES",M235*12*T235/100*#REF!,IF(assurance="CEGEMA",M235*12*T235/100*#REF!,IF(assurance=0,0))))))))))))</f>
        <v>0</v>
      </c>
      <c r="V235" s="91" t="str">
        <f t="shared" si="145"/>
        <v/>
      </c>
      <c r="W235" s="91" t="str">
        <f t="shared" si="146"/>
        <v/>
      </c>
      <c r="X235" s="92">
        <f t="shared" si="147"/>
        <v>0</v>
      </c>
      <c r="Y235" s="108">
        <f t="shared" si="148"/>
        <v>0</v>
      </c>
      <c r="Z235" s="106"/>
      <c r="AA235" s="105" t="str">
        <f t="shared" si="149"/>
        <v/>
      </c>
      <c r="AB235" s="63" t="s">
        <v>12</v>
      </c>
      <c r="AC235" s="72"/>
      <c r="AD235" s="101"/>
      <c r="AE235" s="80" t="str">
        <f t="shared" si="182"/>
        <v/>
      </c>
      <c r="AF235" s="72"/>
      <c r="AG235" s="70" t="str">
        <f t="shared" si="150"/>
        <v/>
      </c>
      <c r="AH235" s="81" t="str">
        <f t="shared" ca="1" si="151"/>
        <v/>
      </c>
      <c r="AI235" s="111" t="str">
        <f t="shared" ca="1" si="152"/>
        <v/>
      </c>
      <c r="AJ235" s="89" t="str">
        <f t="shared" si="153"/>
        <v/>
      </c>
      <c r="AK235" s="89" t="str">
        <f t="shared" si="154"/>
        <v/>
      </c>
      <c r="AL235" s="81" t="str">
        <f t="shared" si="155"/>
        <v/>
      </c>
      <c r="AM235" s="74">
        <f t="shared" si="156"/>
        <v>0</v>
      </c>
      <c r="AN235" s="74">
        <f t="shared" si="157"/>
        <v>0</v>
      </c>
      <c r="AO235" s="82">
        <f t="shared" si="158"/>
        <v>0</v>
      </c>
      <c r="AP235" s="74">
        <f t="shared" si="185"/>
        <v>0</v>
      </c>
      <c r="AQ235" s="82">
        <f t="shared" si="159"/>
        <v>0</v>
      </c>
      <c r="AR235" s="83">
        <f t="shared" si="160"/>
        <v>0</v>
      </c>
      <c r="AS235" s="74">
        <f t="shared" si="186"/>
        <v>0</v>
      </c>
      <c r="AT235" s="82">
        <f t="shared" si="161"/>
        <v>0</v>
      </c>
      <c r="AU235" s="83">
        <f t="shared" si="162"/>
        <v>0</v>
      </c>
      <c r="AV235" s="74">
        <f t="shared" si="163"/>
        <v>0</v>
      </c>
      <c r="AW235" s="82">
        <f t="shared" si="164"/>
        <v>0</v>
      </c>
      <c r="AX235" s="83">
        <f t="shared" si="165"/>
        <v>0</v>
      </c>
      <c r="AY235" s="63"/>
      <c r="AZ235" s="84"/>
      <c r="BA235" s="85"/>
      <c r="BB235" s="95"/>
      <c r="BC235" s="86"/>
      <c r="BD235" s="86"/>
      <c r="BE235" s="96"/>
      <c r="BF235" s="69"/>
      <c r="BG235" s="114"/>
      <c r="BH235" s="63">
        <v>1</v>
      </c>
      <c r="BI235" s="68">
        <v>0</v>
      </c>
      <c r="BJ235" s="71"/>
      <c r="BK235" s="87"/>
      <c r="BL235" s="64" t="str">
        <f t="shared" ca="1" si="166"/>
        <v/>
      </c>
      <c r="BM235" s="65"/>
      <c r="BN235" s="66"/>
      <c r="BO235" s="67" t="str">
        <f t="shared" ca="1" si="167"/>
        <v/>
      </c>
      <c r="BP235" s="65"/>
      <c r="BQ235" s="66"/>
      <c r="BR235" s="67" t="str">
        <f t="shared" ca="1" si="168"/>
        <v/>
      </c>
      <c r="BS235" s="65"/>
      <c r="BT235" s="66"/>
      <c r="BU235" s="67" t="str">
        <f t="shared" ca="1" si="169"/>
        <v/>
      </c>
      <c r="BV235" s="65"/>
      <c r="BW235" s="66"/>
      <c r="BX235" s="67" t="str">
        <f t="shared" ca="1" si="170"/>
        <v/>
      </c>
      <c r="BY235" s="65"/>
      <c r="BZ235" s="66"/>
      <c r="CA235" s="67" t="str">
        <f t="shared" ca="1" si="171"/>
        <v/>
      </c>
      <c r="CB235" s="65"/>
      <c r="CC235" s="66"/>
      <c r="CD235" s="67" t="str">
        <f t="shared" ca="1" si="172"/>
        <v/>
      </c>
      <c r="CE235" s="65"/>
      <c r="CF235" s="66"/>
      <c r="CG235" s="67" t="str">
        <f t="shared" ca="1" si="173"/>
        <v/>
      </c>
      <c r="CH235" s="65"/>
      <c r="CI235" s="66"/>
      <c r="CJ235" s="67" t="str">
        <f t="shared" ca="1" si="174"/>
        <v/>
      </c>
      <c r="CK235" s="57"/>
      <c r="CL235" s="59"/>
      <c r="CM235" s="59"/>
      <c r="CN235" s="59"/>
      <c r="CO235" s="59"/>
      <c r="CP235" s="59"/>
      <c r="CQ235" s="59"/>
      <c r="CR235" s="57"/>
      <c r="CS235" s="58"/>
      <c r="CT235" s="90" t="str">
        <f t="shared" si="175"/>
        <v/>
      </c>
      <c r="CU235" s="59"/>
      <c r="CV235" s="60"/>
      <c r="CW235" s="59"/>
      <c r="CX235" s="59"/>
      <c r="CY235" s="59" t="str">
        <f t="shared" si="176"/>
        <v/>
      </c>
      <c r="CZ235" s="59"/>
      <c r="DA235" s="59"/>
      <c r="DB235" s="61"/>
      <c r="DC235" s="59"/>
      <c r="DD235" s="59"/>
      <c r="DE235" s="61"/>
      <c r="DF235" s="61"/>
      <c r="DG235" s="59"/>
      <c r="DH235" s="61"/>
      <c r="DI235" s="61"/>
      <c r="DJ235" s="59"/>
      <c r="DK235" s="59"/>
      <c r="DL235" s="62"/>
      <c r="DM235" s="56">
        <f t="shared" si="177"/>
        <v>0</v>
      </c>
      <c r="DN235" s="88" t="str">
        <f t="shared" si="178"/>
        <v/>
      </c>
      <c r="DO235" s="119" t="str">
        <f t="shared" si="179"/>
        <v/>
      </c>
      <c r="DP235" s="119" t="str">
        <f t="shared" si="180"/>
        <v/>
      </c>
      <c r="DQ235" s="122" t="str">
        <f t="shared" si="181"/>
        <v/>
      </c>
      <c r="DR235" s="122" t="str">
        <f t="shared" si="187"/>
        <v/>
      </c>
    </row>
    <row r="236" spans="1:122" x14ac:dyDescent="0.25">
      <c r="A236" s="184" t="str">
        <f t="shared" si="183"/>
        <v xml:space="preserve">  -  - </v>
      </c>
      <c r="B236" s="98"/>
      <c r="C236" s="97"/>
      <c r="D236" s="93"/>
      <c r="E236" s="71"/>
      <c r="F236" s="73"/>
      <c r="G236" s="103"/>
      <c r="H236" s="71"/>
      <c r="I236" s="105" t="str">
        <f t="shared" si="142"/>
        <v/>
      </c>
      <c r="J236" s="104"/>
      <c r="K236" s="63"/>
      <c r="L236" s="72"/>
      <c r="M236" s="74"/>
      <c r="N236" s="75"/>
      <c r="O236" s="75"/>
      <c r="P236" s="121"/>
      <c r="Q236" s="76" t="str">
        <f t="shared" si="143"/>
        <v/>
      </c>
      <c r="R236" s="77">
        <f t="shared" si="144"/>
        <v>0</v>
      </c>
      <c r="S236" s="63"/>
      <c r="T236" s="78">
        <f t="shared" si="184"/>
        <v>0</v>
      </c>
      <c r="U236" s="79">
        <f>IF(M236=0,0,IF(G236="Annulation","",IF(assurance="ALPTIS",M236*12*T236/100*#REF!,IF(assurance="APRIL",M236*12*T236/100*#REF!,IF(assurance="ASAF",M236*12*T236/100*#REF!,IF(assurance="NEOLIANE",(#REF!+M236*12*#REF!)*T236/100,IF(assurance="NEOLIANE Prev",(#REF!+M236*12*#REF!)*T236/100,IF(assurance="SWISSLIFE",M236*12*T236/100*#REF!,IF(assurance="AVIVA",M236*12*T236/100*#REF!,IF(assurance="CIPRES",M236*12*T236/100*#REF!,IF(assurance="CEGEMA",M236*12*T236/100*#REF!,IF(assurance=0,0))))))))))))</f>
        <v>0</v>
      </c>
      <c r="V236" s="91" t="str">
        <f t="shared" si="145"/>
        <v/>
      </c>
      <c r="W236" s="91" t="str">
        <f t="shared" si="146"/>
        <v/>
      </c>
      <c r="X236" s="92">
        <f t="shared" si="147"/>
        <v>0</v>
      </c>
      <c r="Y236" s="108">
        <f t="shared" si="148"/>
        <v>0</v>
      </c>
      <c r="Z236" s="106"/>
      <c r="AA236" s="105" t="str">
        <f t="shared" si="149"/>
        <v/>
      </c>
      <c r="AB236" s="63" t="s">
        <v>12</v>
      </c>
      <c r="AC236" s="72"/>
      <c r="AD236" s="101"/>
      <c r="AE236" s="80" t="str">
        <f t="shared" si="182"/>
        <v/>
      </c>
      <c r="AF236" s="72"/>
      <c r="AG236" s="70" t="str">
        <f t="shared" si="150"/>
        <v/>
      </c>
      <c r="AH236" s="81" t="str">
        <f t="shared" ca="1" si="151"/>
        <v/>
      </c>
      <c r="AI236" s="111" t="str">
        <f t="shared" ca="1" si="152"/>
        <v/>
      </c>
      <c r="AJ236" s="89" t="str">
        <f t="shared" si="153"/>
        <v/>
      </c>
      <c r="AK236" s="89" t="str">
        <f t="shared" si="154"/>
        <v/>
      </c>
      <c r="AL236" s="81" t="str">
        <f t="shared" si="155"/>
        <v/>
      </c>
      <c r="AM236" s="74">
        <f t="shared" si="156"/>
        <v>0</v>
      </c>
      <c r="AN236" s="74">
        <f t="shared" si="157"/>
        <v>0</v>
      </c>
      <c r="AO236" s="82">
        <f t="shared" si="158"/>
        <v>0</v>
      </c>
      <c r="AP236" s="74">
        <f t="shared" si="185"/>
        <v>0</v>
      </c>
      <c r="AQ236" s="82">
        <f t="shared" si="159"/>
        <v>0</v>
      </c>
      <c r="AR236" s="83">
        <f t="shared" si="160"/>
        <v>0</v>
      </c>
      <c r="AS236" s="74">
        <f t="shared" si="186"/>
        <v>0</v>
      </c>
      <c r="AT236" s="82">
        <f t="shared" si="161"/>
        <v>0</v>
      </c>
      <c r="AU236" s="83">
        <f t="shared" si="162"/>
        <v>0</v>
      </c>
      <c r="AV236" s="74">
        <f t="shared" si="163"/>
        <v>0</v>
      </c>
      <c r="AW236" s="82">
        <f t="shared" si="164"/>
        <v>0</v>
      </c>
      <c r="AX236" s="83">
        <f t="shared" si="165"/>
        <v>0</v>
      </c>
      <c r="AY236" s="63"/>
      <c r="AZ236" s="84"/>
      <c r="BA236" s="85"/>
      <c r="BB236" s="95"/>
      <c r="BC236" s="86"/>
      <c r="BD236" s="86"/>
      <c r="BE236" s="96"/>
      <c r="BF236" s="69"/>
      <c r="BG236" s="114"/>
      <c r="BH236" s="63">
        <v>1</v>
      </c>
      <c r="BI236" s="68">
        <v>0</v>
      </c>
      <c r="BJ236" s="71"/>
      <c r="BK236" s="87"/>
      <c r="BL236" s="64" t="str">
        <f t="shared" ca="1" si="166"/>
        <v/>
      </c>
      <c r="BM236" s="65"/>
      <c r="BN236" s="66"/>
      <c r="BO236" s="67" t="str">
        <f t="shared" ca="1" si="167"/>
        <v/>
      </c>
      <c r="BP236" s="65"/>
      <c r="BQ236" s="66"/>
      <c r="BR236" s="67" t="str">
        <f t="shared" ca="1" si="168"/>
        <v/>
      </c>
      <c r="BS236" s="65"/>
      <c r="BT236" s="66"/>
      <c r="BU236" s="67" t="str">
        <f t="shared" ca="1" si="169"/>
        <v/>
      </c>
      <c r="BV236" s="65"/>
      <c r="BW236" s="66"/>
      <c r="BX236" s="67" t="str">
        <f t="shared" ca="1" si="170"/>
        <v/>
      </c>
      <c r="BY236" s="65"/>
      <c r="BZ236" s="66"/>
      <c r="CA236" s="67" t="str">
        <f t="shared" ca="1" si="171"/>
        <v/>
      </c>
      <c r="CB236" s="65"/>
      <c r="CC236" s="66"/>
      <c r="CD236" s="67" t="str">
        <f t="shared" ca="1" si="172"/>
        <v/>
      </c>
      <c r="CE236" s="65"/>
      <c r="CF236" s="66"/>
      <c r="CG236" s="67" t="str">
        <f t="shared" ca="1" si="173"/>
        <v/>
      </c>
      <c r="CH236" s="65"/>
      <c r="CI236" s="66"/>
      <c r="CJ236" s="67" t="str">
        <f t="shared" ca="1" si="174"/>
        <v/>
      </c>
      <c r="CK236" s="57"/>
      <c r="CL236" s="59"/>
      <c r="CM236" s="59"/>
      <c r="CN236" s="59"/>
      <c r="CO236" s="59"/>
      <c r="CP236" s="59"/>
      <c r="CQ236" s="59"/>
      <c r="CR236" s="57"/>
      <c r="CS236" s="58"/>
      <c r="CT236" s="90" t="str">
        <f t="shared" si="175"/>
        <v/>
      </c>
      <c r="CU236" s="59"/>
      <c r="CV236" s="60"/>
      <c r="CW236" s="59"/>
      <c r="CX236" s="59"/>
      <c r="CY236" s="59" t="str">
        <f t="shared" si="176"/>
        <v/>
      </c>
      <c r="CZ236" s="59"/>
      <c r="DA236" s="59"/>
      <c r="DB236" s="61"/>
      <c r="DC236" s="59"/>
      <c r="DD236" s="59"/>
      <c r="DE236" s="61"/>
      <c r="DF236" s="61"/>
      <c r="DG236" s="59"/>
      <c r="DH236" s="61"/>
      <c r="DI236" s="61"/>
      <c r="DJ236" s="59"/>
      <c r="DK236" s="59"/>
      <c r="DL236" s="62"/>
      <c r="DM236" s="56">
        <f t="shared" si="177"/>
        <v>0</v>
      </c>
      <c r="DN236" s="88" t="str">
        <f t="shared" si="178"/>
        <v/>
      </c>
      <c r="DO236" s="119" t="str">
        <f t="shared" si="179"/>
        <v/>
      </c>
      <c r="DP236" s="119" t="str">
        <f t="shared" si="180"/>
        <v/>
      </c>
      <c r="DQ236" s="122" t="str">
        <f t="shared" si="181"/>
        <v/>
      </c>
      <c r="DR236" s="122" t="str">
        <f t="shared" si="187"/>
        <v/>
      </c>
    </row>
    <row r="237" spans="1:122" x14ac:dyDescent="0.25">
      <c r="A237" s="184" t="str">
        <f t="shared" si="183"/>
        <v xml:space="preserve">  -  - </v>
      </c>
      <c r="B237" s="98"/>
      <c r="C237" s="97"/>
      <c r="D237" s="93"/>
      <c r="E237" s="71"/>
      <c r="F237" s="73"/>
      <c r="G237" s="103"/>
      <c r="H237" s="71"/>
      <c r="I237" s="105" t="str">
        <f t="shared" si="142"/>
        <v/>
      </c>
      <c r="J237" s="104"/>
      <c r="K237" s="63"/>
      <c r="L237" s="72"/>
      <c r="M237" s="74"/>
      <c r="N237" s="75"/>
      <c r="O237" s="75"/>
      <c r="P237" s="121"/>
      <c r="Q237" s="76" t="str">
        <f t="shared" si="143"/>
        <v/>
      </c>
      <c r="R237" s="77">
        <f t="shared" si="144"/>
        <v>0</v>
      </c>
      <c r="S237" s="63"/>
      <c r="T237" s="78">
        <f t="shared" si="184"/>
        <v>0</v>
      </c>
      <c r="U237" s="79">
        <f>IF(M237=0,0,IF(G237="Annulation","",IF(assurance="ALPTIS",M237*12*T237/100*#REF!,IF(assurance="APRIL",M237*12*T237/100*#REF!,IF(assurance="ASAF",M237*12*T237/100*#REF!,IF(assurance="NEOLIANE",(#REF!+M237*12*#REF!)*T237/100,IF(assurance="NEOLIANE Prev",(#REF!+M237*12*#REF!)*T237/100,IF(assurance="SWISSLIFE",M237*12*T237/100*#REF!,IF(assurance="AVIVA",M237*12*T237/100*#REF!,IF(assurance="CIPRES",M237*12*T237/100*#REF!,IF(assurance="CEGEMA",M237*12*T237/100*#REF!,IF(assurance=0,0))))))))))))</f>
        <v>0</v>
      </c>
      <c r="V237" s="91" t="str">
        <f t="shared" si="145"/>
        <v/>
      </c>
      <c r="W237" s="91" t="str">
        <f t="shared" si="146"/>
        <v/>
      </c>
      <c r="X237" s="92">
        <f t="shared" si="147"/>
        <v>0</v>
      </c>
      <c r="Y237" s="108">
        <f t="shared" si="148"/>
        <v>0</v>
      </c>
      <c r="Z237" s="106"/>
      <c r="AA237" s="105" t="str">
        <f t="shared" si="149"/>
        <v/>
      </c>
      <c r="AB237" s="63" t="s">
        <v>12</v>
      </c>
      <c r="AC237" s="72"/>
      <c r="AD237" s="101"/>
      <c r="AE237" s="80" t="str">
        <f t="shared" si="182"/>
        <v/>
      </c>
      <c r="AF237" s="72"/>
      <c r="AG237" s="70" t="str">
        <f t="shared" si="150"/>
        <v/>
      </c>
      <c r="AH237" s="81" t="str">
        <f t="shared" ca="1" si="151"/>
        <v/>
      </c>
      <c r="AI237" s="111" t="str">
        <f t="shared" ca="1" si="152"/>
        <v/>
      </c>
      <c r="AJ237" s="89" t="str">
        <f t="shared" si="153"/>
        <v/>
      </c>
      <c r="AK237" s="89" t="str">
        <f t="shared" si="154"/>
        <v/>
      </c>
      <c r="AL237" s="81" t="str">
        <f t="shared" si="155"/>
        <v/>
      </c>
      <c r="AM237" s="74">
        <f t="shared" si="156"/>
        <v>0</v>
      </c>
      <c r="AN237" s="74">
        <f t="shared" si="157"/>
        <v>0</v>
      </c>
      <c r="AO237" s="82">
        <f t="shared" si="158"/>
        <v>0</v>
      </c>
      <c r="AP237" s="74">
        <f t="shared" si="185"/>
        <v>0</v>
      </c>
      <c r="AQ237" s="82">
        <f t="shared" si="159"/>
        <v>0</v>
      </c>
      <c r="AR237" s="83">
        <f t="shared" si="160"/>
        <v>0</v>
      </c>
      <c r="AS237" s="74">
        <f t="shared" si="186"/>
        <v>0</v>
      </c>
      <c r="AT237" s="82">
        <f t="shared" si="161"/>
        <v>0</v>
      </c>
      <c r="AU237" s="83">
        <f t="shared" si="162"/>
        <v>0</v>
      </c>
      <c r="AV237" s="74">
        <f t="shared" si="163"/>
        <v>0</v>
      </c>
      <c r="AW237" s="82">
        <f t="shared" si="164"/>
        <v>0</v>
      </c>
      <c r="AX237" s="83">
        <f t="shared" si="165"/>
        <v>0</v>
      </c>
      <c r="AY237" s="63"/>
      <c r="AZ237" s="84"/>
      <c r="BA237" s="85"/>
      <c r="BB237" s="95"/>
      <c r="BC237" s="86"/>
      <c r="BD237" s="86"/>
      <c r="BE237" s="96"/>
      <c r="BF237" s="69"/>
      <c r="BG237" s="114"/>
      <c r="BH237" s="63">
        <v>1</v>
      </c>
      <c r="BI237" s="68">
        <v>0</v>
      </c>
      <c r="BJ237" s="71"/>
      <c r="BK237" s="87"/>
      <c r="BL237" s="64" t="str">
        <f t="shared" ca="1" si="166"/>
        <v/>
      </c>
      <c r="BM237" s="65"/>
      <c r="BN237" s="66"/>
      <c r="BO237" s="67" t="str">
        <f t="shared" ca="1" si="167"/>
        <v/>
      </c>
      <c r="BP237" s="65"/>
      <c r="BQ237" s="66"/>
      <c r="BR237" s="67" t="str">
        <f t="shared" ca="1" si="168"/>
        <v/>
      </c>
      <c r="BS237" s="65"/>
      <c r="BT237" s="66"/>
      <c r="BU237" s="67" t="str">
        <f t="shared" ca="1" si="169"/>
        <v/>
      </c>
      <c r="BV237" s="65"/>
      <c r="BW237" s="66"/>
      <c r="BX237" s="67" t="str">
        <f t="shared" ca="1" si="170"/>
        <v/>
      </c>
      <c r="BY237" s="65"/>
      <c r="BZ237" s="66"/>
      <c r="CA237" s="67" t="str">
        <f t="shared" ca="1" si="171"/>
        <v/>
      </c>
      <c r="CB237" s="65"/>
      <c r="CC237" s="66"/>
      <c r="CD237" s="67" t="str">
        <f t="shared" ca="1" si="172"/>
        <v/>
      </c>
      <c r="CE237" s="65"/>
      <c r="CF237" s="66"/>
      <c r="CG237" s="67" t="str">
        <f t="shared" ca="1" si="173"/>
        <v/>
      </c>
      <c r="CH237" s="65"/>
      <c r="CI237" s="66"/>
      <c r="CJ237" s="67" t="str">
        <f t="shared" ca="1" si="174"/>
        <v/>
      </c>
      <c r="CK237" s="57"/>
      <c r="CL237" s="59"/>
      <c r="CM237" s="59"/>
      <c r="CN237" s="59"/>
      <c r="CO237" s="59"/>
      <c r="CP237" s="59"/>
      <c r="CQ237" s="59"/>
      <c r="CR237" s="57"/>
      <c r="CS237" s="58"/>
      <c r="CT237" s="90" t="str">
        <f t="shared" si="175"/>
        <v/>
      </c>
      <c r="CU237" s="59"/>
      <c r="CV237" s="60"/>
      <c r="CW237" s="59"/>
      <c r="CX237" s="59"/>
      <c r="CY237" s="59" t="str">
        <f t="shared" si="176"/>
        <v/>
      </c>
      <c r="CZ237" s="59"/>
      <c r="DA237" s="59"/>
      <c r="DB237" s="61"/>
      <c r="DC237" s="59"/>
      <c r="DD237" s="59"/>
      <c r="DE237" s="61"/>
      <c r="DF237" s="61"/>
      <c r="DG237" s="59"/>
      <c r="DH237" s="61"/>
      <c r="DI237" s="61"/>
      <c r="DJ237" s="59"/>
      <c r="DK237" s="59"/>
      <c r="DL237" s="62"/>
      <c r="DM237" s="56">
        <f t="shared" si="177"/>
        <v>0</v>
      </c>
      <c r="DN237" s="88" t="str">
        <f t="shared" si="178"/>
        <v/>
      </c>
      <c r="DO237" s="119" t="str">
        <f t="shared" si="179"/>
        <v/>
      </c>
      <c r="DP237" s="119" t="str">
        <f t="shared" si="180"/>
        <v/>
      </c>
      <c r="DQ237" s="122" t="str">
        <f t="shared" si="181"/>
        <v/>
      </c>
      <c r="DR237" s="122" t="str">
        <f t="shared" si="187"/>
        <v/>
      </c>
    </row>
    <row r="238" spans="1:122" x14ac:dyDescent="0.25">
      <c r="A238" s="184" t="str">
        <f t="shared" si="183"/>
        <v xml:space="preserve">  -  - </v>
      </c>
      <c r="B238" s="98"/>
      <c r="C238" s="97"/>
      <c r="D238" s="93"/>
      <c r="E238" s="71"/>
      <c r="F238" s="73"/>
      <c r="G238" s="103"/>
      <c r="H238" s="71"/>
      <c r="I238" s="105" t="str">
        <f t="shared" si="142"/>
        <v/>
      </c>
      <c r="J238" s="104"/>
      <c r="K238" s="63"/>
      <c r="L238" s="72"/>
      <c r="M238" s="74"/>
      <c r="N238" s="75"/>
      <c r="O238" s="75"/>
      <c r="P238" s="121"/>
      <c r="Q238" s="76" t="str">
        <f t="shared" si="143"/>
        <v/>
      </c>
      <c r="R238" s="77">
        <f t="shared" si="144"/>
        <v>0</v>
      </c>
      <c r="S238" s="63"/>
      <c r="T238" s="78">
        <f t="shared" si="184"/>
        <v>0</v>
      </c>
      <c r="U238" s="79">
        <f>IF(M238=0,0,IF(G238="Annulation","",IF(assurance="ALPTIS",M238*12*T238/100*#REF!,IF(assurance="APRIL",M238*12*T238/100*#REF!,IF(assurance="ASAF",M238*12*T238/100*#REF!,IF(assurance="NEOLIANE",(#REF!+M238*12*#REF!)*T238/100,IF(assurance="NEOLIANE Prev",(#REF!+M238*12*#REF!)*T238/100,IF(assurance="SWISSLIFE",M238*12*T238/100*#REF!,IF(assurance="AVIVA",M238*12*T238/100*#REF!,IF(assurance="CIPRES",M238*12*T238/100*#REF!,IF(assurance="CEGEMA",M238*12*T238/100*#REF!,IF(assurance=0,0))))))))))))</f>
        <v>0</v>
      </c>
      <c r="V238" s="91" t="str">
        <f t="shared" si="145"/>
        <v/>
      </c>
      <c r="W238" s="91" t="str">
        <f t="shared" si="146"/>
        <v/>
      </c>
      <c r="X238" s="92">
        <f t="shared" si="147"/>
        <v>0</v>
      </c>
      <c r="Y238" s="108">
        <f t="shared" si="148"/>
        <v>0</v>
      </c>
      <c r="Z238" s="106"/>
      <c r="AA238" s="105" t="str">
        <f t="shared" si="149"/>
        <v/>
      </c>
      <c r="AB238" s="63" t="s">
        <v>12</v>
      </c>
      <c r="AC238" s="72"/>
      <c r="AD238" s="101"/>
      <c r="AE238" s="80" t="str">
        <f t="shared" si="182"/>
        <v/>
      </c>
      <c r="AF238" s="72"/>
      <c r="AG238" s="70" t="str">
        <f t="shared" si="150"/>
        <v/>
      </c>
      <c r="AH238" s="81" t="str">
        <f t="shared" ca="1" si="151"/>
        <v/>
      </c>
      <c r="AI238" s="111" t="str">
        <f t="shared" ca="1" si="152"/>
        <v/>
      </c>
      <c r="AJ238" s="89" t="str">
        <f t="shared" si="153"/>
        <v/>
      </c>
      <c r="AK238" s="89" t="str">
        <f t="shared" si="154"/>
        <v/>
      </c>
      <c r="AL238" s="81" t="str">
        <f t="shared" si="155"/>
        <v/>
      </c>
      <c r="AM238" s="74">
        <f t="shared" si="156"/>
        <v>0</v>
      </c>
      <c r="AN238" s="74">
        <f t="shared" si="157"/>
        <v>0</v>
      </c>
      <c r="AO238" s="82">
        <f t="shared" si="158"/>
        <v>0</v>
      </c>
      <c r="AP238" s="74">
        <f t="shared" si="185"/>
        <v>0</v>
      </c>
      <c r="AQ238" s="82">
        <f t="shared" si="159"/>
        <v>0</v>
      </c>
      <c r="AR238" s="83">
        <f t="shared" si="160"/>
        <v>0</v>
      </c>
      <c r="AS238" s="74">
        <f t="shared" si="186"/>
        <v>0</v>
      </c>
      <c r="AT238" s="82">
        <f t="shared" si="161"/>
        <v>0</v>
      </c>
      <c r="AU238" s="83">
        <f t="shared" si="162"/>
        <v>0</v>
      </c>
      <c r="AV238" s="74">
        <f t="shared" si="163"/>
        <v>0</v>
      </c>
      <c r="AW238" s="82">
        <f t="shared" si="164"/>
        <v>0</v>
      </c>
      <c r="AX238" s="83">
        <f t="shared" si="165"/>
        <v>0</v>
      </c>
      <c r="AY238" s="63"/>
      <c r="AZ238" s="84"/>
      <c r="BA238" s="85"/>
      <c r="BB238" s="95"/>
      <c r="BC238" s="86"/>
      <c r="BD238" s="86"/>
      <c r="BE238" s="96"/>
      <c r="BF238" s="69"/>
      <c r="BG238" s="114"/>
      <c r="BH238" s="63">
        <v>1</v>
      </c>
      <c r="BI238" s="68">
        <v>0</v>
      </c>
      <c r="BJ238" s="71"/>
      <c r="BK238" s="87"/>
      <c r="BL238" s="64" t="str">
        <f t="shared" ca="1" si="166"/>
        <v/>
      </c>
      <c r="BM238" s="65"/>
      <c r="BN238" s="66"/>
      <c r="BO238" s="67" t="str">
        <f t="shared" ca="1" si="167"/>
        <v/>
      </c>
      <c r="BP238" s="65"/>
      <c r="BQ238" s="66"/>
      <c r="BR238" s="67" t="str">
        <f t="shared" ca="1" si="168"/>
        <v/>
      </c>
      <c r="BS238" s="65"/>
      <c r="BT238" s="66"/>
      <c r="BU238" s="67" t="str">
        <f t="shared" ca="1" si="169"/>
        <v/>
      </c>
      <c r="BV238" s="65"/>
      <c r="BW238" s="66"/>
      <c r="BX238" s="67" t="str">
        <f t="shared" ca="1" si="170"/>
        <v/>
      </c>
      <c r="BY238" s="65"/>
      <c r="BZ238" s="66"/>
      <c r="CA238" s="67" t="str">
        <f t="shared" ca="1" si="171"/>
        <v/>
      </c>
      <c r="CB238" s="65"/>
      <c r="CC238" s="66"/>
      <c r="CD238" s="67" t="str">
        <f t="shared" ca="1" si="172"/>
        <v/>
      </c>
      <c r="CE238" s="65"/>
      <c r="CF238" s="66"/>
      <c r="CG238" s="67" t="str">
        <f t="shared" ca="1" si="173"/>
        <v/>
      </c>
      <c r="CH238" s="65"/>
      <c r="CI238" s="66"/>
      <c r="CJ238" s="67" t="str">
        <f t="shared" ca="1" si="174"/>
        <v/>
      </c>
      <c r="CK238" s="57"/>
      <c r="CL238" s="59"/>
      <c r="CM238" s="59"/>
      <c r="CN238" s="59"/>
      <c r="CO238" s="59"/>
      <c r="CP238" s="59"/>
      <c r="CQ238" s="59"/>
      <c r="CR238" s="57"/>
      <c r="CS238" s="58"/>
      <c r="CT238" s="90" t="str">
        <f t="shared" si="175"/>
        <v/>
      </c>
      <c r="CU238" s="59"/>
      <c r="CV238" s="60"/>
      <c r="CW238" s="59"/>
      <c r="CX238" s="59"/>
      <c r="CY238" s="59" t="str">
        <f t="shared" si="176"/>
        <v/>
      </c>
      <c r="CZ238" s="59"/>
      <c r="DA238" s="59"/>
      <c r="DB238" s="61"/>
      <c r="DC238" s="59"/>
      <c r="DD238" s="59"/>
      <c r="DE238" s="61"/>
      <c r="DF238" s="61"/>
      <c r="DG238" s="59"/>
      <c r="DH238" s="61"/>
      <c r="DI238" s="61"/>
      <c r="DJ238" s="59"/>
      <c r="DK238" s="59"/>
      <c r="DL238" s="62"/>
      <c r="DM238" s="56">
        <f t="shared" si="177"/>
        <v>0</v>
      </c>
      <c r="DN238" s="88" t="str">
        <f t="shared" si="178"/>
        <v/>
      </c>
      <c r="DO238" s="119" t="str">
        <f t="shared" si="179"/>
        <v/>
      </c>
      <c r="DP238" s="119" t="str">
        <f t="shared" si="180"/>
        <v/>
      </c>
      <c r="DQ238" s="122" t="str">
        <f t="shared" si="181"/>
        <v/>
      </c>
      <c r="DR238" s="122" t="str">
        <f t="shared" si="187"/>
        <v/>
      </c>
    </row>
    <row r="239" spans="1:122" x14ac:dyDescent="0.25">
      <c r="A239" s="184" t="str">
        <f t="shared" si="183"/>
        <v xml:space="preserve">  -  - </v>
      </c>
      <c r="B239" s="98"/>
      <c r="C239" s="97"/>
      <c r="D239" s="93"/>
      <c r="E239" s="71"/>
      <c r="F239" s="73"/>
      <c r="G239" s="103"/>
      <c r="H239" s="71"/>
      <c r="I239" s="105" t="str">
        <f t="shared" si="142"/>
        <v/>
      </c>
      <c r="J239" s="104"/>
      <c r="K239" s="63"/>
      <c r="L239" s="72"/>
      <c r="M239" s="74"/>
      <c r="N239" s="75"/>
      <c r="O239" s="75"/>
      <c r="P239" s="121"/>
      <c r="Q239" s="76" t="str">
        <f t="shared" si="143"/>
        <v/>
      </c>
      <c r="R239" s="77">
        <f t="shared" si="144"/>
        <v>0</v>
      </c>
      <c r="S239" s="63"/>
      <c r="T239" s="78">
        <f t="shared" si="184"/>
        <v>0</v>
      </c>
      <c r="U239" s="79">
        <f>IF(M239=0,0,IF(G239="Annulation","",IF(assurance="ALPTIS",M239*12*T239/100*#REF!,IF(assurance="APRIL",M239*12*T239/100*#REF!,IF(assurance="ASAF",M239*12*T239/100*#REF!,IF(assurance="NEOLIANE",(#REF!+M239*12*#REF!)*T239/100,IF(assurance="NEOLIANE Prev",(#REF!+M239*12*#REF!)*T239/100,IF(assurance="SWISSLIFE",M239*12*T239/100*#REF!,IF(assurance="AVIVA",M239*12*T239/100*#REF!,IF(assurance="CIPRES",M239*12*T239/100*#REF!,IF(assurance="CEGEMA",M239*12*T239/100*#REF!,IF(assurance=0,0))))))))))))</f>
        <v>0</v>
      </c>
      <c r="V239" s="91" t="str">
        <f t="shared" si="145"/>
        <v/>
      </c>
      <c r="W239" s="91" t="str">
        <f t="shared" si="146"/>
        <v/>
      </c>
      <c r="X239" s="92">
        <f t="shared" si="147"/>
        <v>0</v>
      </c>
      <c r="Y239" s="108">
        <f t="shared" si="148"/>
        <v>0</v>
      </c>
      <c r="Z239" s="106"/>
      <c r="AA239" s="105" t="str">
        <f t="shared" si="149"/>
        <v/>
      </c>
      <c r="AB239" s="63" t="s">
        <v>12</v>
      </c>
      <c r="AC239" s="72"/>
      <c r="AD239" s="101"/>
      <c r="AE239" s="80" t="str">
        <f t="shared" si="182"/>
        <v/>
      </c>
      <c r="AF239" s="72"/>
      <c r="AG239" s="70" t="str">
        <f t="shared" si="150"/>
        <v/>
      </c>
      <c r="AH239" s="81" t="str">
        <f t="shared" ca="1" si="151"/>
        <v/>
      </c>
      <c r="AI239" s="111" t="str">
        <f t="shared" ca="1" si="152"/>
        <v/>
      </c>
      <c r="AJ239" s="89" t="str">
        <f t="shared" si="153"/>
        <v/>
      </c>
      <c r="AK239" s="89" t="str">
        <f t="shared" si="154"/>
        <v/>
      </c>
      <c r="AL239" s="81" t="str">
        <f t="shared" si="155"/>
        <v/>
      </c>
      <c r="AM239" s="74">
        <f t="shared" si="156"/>
        <v>0</v>
      </c>
      <c r="AN239" s="74">
        <f t="shared" si="157"/>
        <v>0</v>
      </c>
      <c r="AO239" s="82">
        <f t="shared" si="158"/>
        <v>0</v>
      </c>
      <c r="AP239" s="74">
        <f t="shared" si="185"/>
        <v>0</v>
      </c>
      <c r="AQ239" s="82">
        <f t="shared" si="159"/>
        <v>0</v>
      </c>
      <c r="AR239" s="83">
        <f t="shared" si="160"/>
        <v>0</v>
      </c>
      <c r="AS239" s="74">
        <f t="shared" si="186"/>
        <v>0</v>
      </c>
      <c r="AT239" s="82">
        <f t="shared" si="161"/>
        <v>0</v>
      </c>
      <c r="AU239" s="83">
        <f t="shared" si="162"/>
        <v>0</v>
      </c>
      <c r="AV239" s="74">
        <f t="shared" si="163"/>
        <v>0</v>
      </c>
      <c r="AW239" s="82">
        <f t="shared" si="164"/>
        <v>0</v>
      </c>
      <c r="AX239" s="83">
        <f t="shared" si="165"/>
        <v>0</v>
      </c>
      <c r="AY239" s="63"/>
      <c r="AZ239" s="84"/>
      <c r="BA239" s="85"/>
      <c r="BB239" s="95"/>
      <c r="BC239" s="86"/>
      <c r="BD239" s="86"/>
      <c r="BE239" s="96"/>
      <c r="BF239" s="69"/>
      <c r="BG239" s="114"/>
      <c r="BH239" s="63">
        <v>1</v>
      </c>
      <c r="BI239" s="68">
        <v>0</v>
      </c>
      <c r="BJ239" s="71"/>
      <c r="BK239" s="87"/>
      <c r="BL239" s="64" t="str">
        <f t="shared" ca="1" si="166"/>
        <v/>
      </c>
      <c r="BM239" s="65"/>
      <c r="BN239" s="66"/>
      <c r="BO239" s="67" t="str">
        <f t="shared" ca="1" si="167"/>
        <v/>
      </c>
      <c r="BP239" s="65"/>
      <c r="BQ239" s="66"/>
      <c r="BR239" s="67" t="str">
        <f t="shared" ca="1" si="168"/>
        <v/>
      </c>
      <c r="BS239" s="65"/>
      <c r="BT239" s="66"/>
      <c r="BU239" s="67" t="str">
        <f t="shared" ca="1" si="169"/>
        <v/>
      </c>
      <c r="BV239" s="65"/>
      <c r="BW239" s="66"/>
      <c r="BX239" s="67" t="str">
        <f t="shared" ca="1" si="170"/>
        <v/>
      </c>
      <c r="BY239" s="65"/>
      <c r="BZ239" s="66"/>
      <c r="CA239" s="67" t="str">
        <f t="shared" ca="1" si="171"/>
        <v/>
      </c>
      <c r="CB239" s="65"/>
      <c r="CC239" s="66"/>
      <c r="CD239" s="67" t="str">
        <f t="shared" ca="1" si="172"/>
        <v/>
      </c>
      <c r="CE239" s="65"/>
      <c r="CF239" s="66"/>
      <c r="CG239" s="67" t="str">
        <f t="shared" ca="1" si="173"/>
        <v/>
      </c>
      <c r="CH239" s="65"/>
      <c r="CI239" s="66"/>
      <c r="CJ239" s="67" t="str">
        <f t="shared" ca="1" si="174"/>
        <v/>
      </c>
      <c r="CK239" s="57"/>
      <c r="CL239" s="59"/>
      <c r="CM239" s="59"/>
      <c r="CN239" s="59"/>
      <c r="CO239" s="59"/>
      <c r="CP239" s="59"/>
      <c r="CQ239" s="59"/>
      <c r="CR239" s="57"/>
      <c r="CS239" s="58"/>
      <c r="CT239" s="90" t="str">
        <f t="shared" si="175"/>
        <v/>
      </c>
      <c r="CU239" s="59"/>
      <c r="CV239" s="60"/>
      <c r="CW239" s="59"/>
      <c r="CX239" s="59"/>
      <c r="CY239" s="59" t="str">
        <f t="shared" si="176"/>
        <v/>
      </c>
      <c r="CZ239" s="59"/>
      <c r="DA239" s="59"/>
      <c r="DB239" s="61"/>
      <c r="DC239" s="59"/>
      <c r="DD239" s="59"/>
      <c r="DE239" s="61"/>
      <c r="DF239" s="61"/>
      <c r="DG239" s="59"/>
      <c r="DH239" s="61"/>
      <c r="DI239" s="61"/>
      <c r="DJ239" s="59"/>
      <c r="DK239" s="59"/>
      <c r="DL239" s="62"/>
      <c r="DM239" s="56">
        <f t="shared" si="177"/>
        <v>0</v>
      </c>
      <c r="DN239" s="88" t="str">
        <f t="shared" si="178"/>
        <v/>
      </c>
      <c r="DO239" s="119" t="str">
        <f t="shared" si="179"/>
        <v/>
      </c>
      <c r="DP239" s="119" t="str">
        <f t="shared" si="180"/>
        <v/>
      </c>
      <c r="DQ239" s="122" t="str">
        <f t="shared" si="181"/>
        <v/>
      </c>
      <c r="DR239" s="122" t="str">
        <f t="shared" si="187"/>
        <v/>
      </c>
    </row>
    <row r="240" spans="1:122" x14ac:dyDescent="0.25">
      <c r="A240" s="184" t="str">
        <f t="shared" si="183"/>
        <v xml:space="preserve">  -  - </v>
      </c>
      <c r="B240" s="98"/>
      <c r="C240" s="97"/>
      <c r="D240" s="93"/>
      <c r="E240" s="71"/>
      <c r="F240" s="73"/>
      <c r="G240" s="103"/>
      <c r="H240" s="71"/>
      <c r="I240" s="105" t="str">
        <f t="shared" si="142"/>
        <v/>
      </c>
      <c r="J240" s="104"/>
      <c r="K240" s="63"/>
      <c r="L240" s="72"/>
      <c r="M240" s="74"/>
      <c r="N240" s="75"/>
      <c r="O240" s="75"/>
      <c r="P240" s="121"/>
      <c r="Q240" s="76" t="str">
        <f t="shared" si="143"/>
        <v/>
      </c>
      <c r="R240" s="77">
        <f t="shared" si="144"/>
        <v>0</v>
      </c>
      <c r="S240" s="63"/>
      <c r="T240" s="78">
        <f t="shared" si="184"/>
        <v>0</v>
      </c>
      <c r="U240" s="79">
        <f>IF(M240=0,0,IF(G240="Annulation","",IF(assurance="ALPTIS",M240*12*T240/100*#REF!,IF(assurance="APRIL",M240*12*T240/100*#REF!,IF(assurance="ASAF",M240*12*T240/100*#REF!,IF(assurance="NEOLIANE",(#REF!+M240*12*#REF!)*T240/100,IF(assurance="NEOLIANE Prev",(#REF!+M240*12*#REF!)*T240/100,IF(assurance="SWISSLIFE",M240*12*T240/100*#REF!,IF(assurance="AVIVA",M240*12*T240/100*#REF!,IF(assurance="CIPRES",M240*12*T240/100*#REF!,IF(assurance="CEGEMA",M240*12*T240/100*#REF!,IF(assurance=0,0))))))))))))</f>
        <v>0</v>
      </c>
      <c r="V240" s="91" t="str">
        <f t="shared" si="145"/>
        <v/>
      </c>
      <c r="W240" s="91" t="str">
        <f t="shared" si="146"/>
        <v/>
      </c>
      <c r="X240" s="92">
        <f t="shared" si="147"/>
        <v>0</v>
      </c>
      <c r="Y240" s="108">
        <f t="shared" si="148"/>
        <v>0</v>
      </c>
      <c r="Z240" s="106"/>
      <c r="AA240" s="105" t="str">
        <f t="shared" si="149"/>
        <v/>
      </c>
      <c r="AB240" s="63" t="s">
        <v>12</v>
      </c>
      <c r="AC240" s="72"/>
      <c r="AD240" s="101"/>
      <c r="AE240" s="80" t="str">
        <f t="shared" si="182"/>
        <v/>
      </c>
      <c r="AF240" s="72"/>
      <c r="AG240" s="70" t="str">
        <f t="shared" si="150"/>
        <v/>
      </c>
      <c r="AH240" s="81" t="str">
        <f t="shared" ca="1" si="151"/>
        <v/>
      </c>
      <c r="AI240" s="111" t="str">
        <f t="shared" ca="1" si="152"/>
        <v/>
      </c>
      <c r="AJ240" s="89" t="str">
        <f t="shared" si="153"/>
        <v/>
      </c>
      <c r="AK240" s="89" t="str">
        <f t="shared" si="154"/>
        <v/>
      </c>
      <c r="AL240" s="81" t="str">
        <f t="shared" si="155"/>
        <v/>
      </c>
      <c r="AM240" s="74">
        <f t="shared" si="156"/>
        <v>0</v>
      </c>
      <c r="AN240" s="74">
        <f t="shared" si="157"/>
        <v>0</v>
      </c>
      <c r="AO240" s="82">
        <f t="shared" si="158"/>
        <v>0</v>
      </c>
      <c r="AP240" s="74">
        <f t="shared" si="185"/>
        <v>0</v>
      </c>
      <c r="AQ240" s="82">
        <f t="shared" si="159"/>
        <v>0</v>
      </c>
      <c r="AR240" s="83">
        <f t="shared" si="160"/>
        <v>0</v>
      </c>
      <c r="AS240" s="74">
        <f t="shared" si="186"/>
        <v>0</v>
      </c>
      <c r="AT240" s="82">
        <f t="shared" si="161"/>
        <v>0</v>
      </c>
      <c r="AU240" s="83">
        <f t="shared" si="162"/>
        <v>0</v>
      </c>
      <c r="AV240" s="74">
        <f t="shared" si="163"/>
        <v>0</v>
      </c>
      <c r="AW240" s="82">
        <f t="shared" si="164"/>
        <v>0</v>
      </c>
      <c r="AX240" s="83">
        <f t="shared" si="165"/>
        <v>0</v>
      </c>
      <c r="AY240" s="63"/>
      <c r="AZ240" s="84"/>
      <c r="BA240" s="85"/>
      <c r="BB240" s="95"/>
      <c r="BC240" s="86"/>
      <c r="BD240" s="86"/>
      <c r="BE240" s="96"/>
      <c r="BF240" s="69"/>
      <c r="BG240" s="114"/>
      <c r="BH240" s="63">
        <v>1</v>
      </c>
      <c r="BI240" s="68">
        <v>0</v>
      </c>
      <c r="BJ240" s="71"/>
      <c r="BK240" s="87"/>
      <c r="BL240" s="64" t="str">
        <f t="shared" ca="1" si="166"/>
        <v/>
      </c>
      <c r="BM240" s="65"/>
      <c r="BN240" s="66"/>
      <c r="BO240" s="67" t="str">
        <f t="shared" ca="1" si="167"/>
        <v/>
      </c>
      <c r="BP240" s="65"/>
      <c r="BQ240" s="66"/>
      <c r="BR240" s="67" t="str">
        <f t="shared" ca="1" si="168"/>
        <v/>
      </c>
      <c r="BS240" s="65"/>
      <c r="BT240" s="66"/>
      <c r="BU240" s="67" t="str">
        <f t="shared" ca="1" si="169"/>
        <v/>
      </c>
      <c r="BV240" s="65"/>
      <c r="BW240" s="66"/>
      <c r="BX240" s="67" t="str">
        <f t="shared" ca="1" si="170"/>
        <v/>
      </c>
      <c r="BY240" s="65"/>
      <c r="BZ240" s="66"/>
      <c r="CA240" s="67" t="str">
        <f t="shared" ca="1" si="171"/>
        <v/>
      </c>
      <c r="CB240" s="65"/>
      <c r="CC240" s="66"/>
      <c r="CD240" s="67" t="str">
        <f t="shared" ca="1" si="172"/>
        <v/>
      </c>
      <c r="CE240" s="65"/>
      <c r="CF240" s="66"/>
      <c r="CG240" s="67" t="str">
        <f t="shared" ca="1" si="173"/>
        <v/>
      </c>
      <c r="CH240" s="65"/>
      <c r="CI240" s="66"/>
      <c r="CJ240" s="67" t="str">
        <f t="shared" ca="1" si="174"/>
        <v/>
      </c>
      <c r="CK240" s="57"/>
      <c r="CL240" s="59"/>
      <c r="CM240" s="59"/>
      <c r="CN240" s="59"/>
      <c r="CO240" s="59"/>
      <c r="CP240" s="59"/>
      <c r="CQ240" s="59"/>
      <c r="CR240" s="57"/>
      <c r="CS240" s="58"/>
      <c r="CT240" s="90" t="str">
        <f t="shared" si="175"/>
        <v/>
      </c>
      <c r="CU240" s="59"/>
      <c r="CV240" s="60"/>
      <c r="CW240" s="59"/>
      <c r="CX240" s="59"/>
      <c r="CY240" s="59" t="str">
        <f t="shared" si="176"/>
        <v/>
      </c>
      <c r="CZ240" s="59"/>
      <c r="DA240" s="59"/>
      <c r="DB240" s="61"/>
      <c r="DC240" s="59"/>
      <c r="DD240" s="59"/>
      <c r="DE240" s="61"/>
      <c r="DF240" s="61"/>
      <c r="DG240" s="59"/>
      <c r="DH240" s="61"/>
      <c r="DI240" s="61"/>
      <c r="DJ240" s="59"/>
      <c r="DK240" s="59"/>
      <c r="DL240" s="62"/>
      <c r="DM240" s="56">
        <f t="shared" si="177"/>
        <v>0</v>
      </c>
      <c r="DN240" s="88" t="str">
        <f t="shared" si="178"/>
        <v/>
      </c>
      <c r="DO240" s="119" t="str">
        <f t="shared" si="179"/>
        <v/>
      </c>
      <c r="DP240" s="119" t="str">
        <f t="shared" si="180"/>
        <v/>
      </c>
      <c r="DQ240" s="122" t="str">
        <f t="shared" si="181"/>
        <v/>
      </c>
      <c r="DR240" s="122" t="str">
        <f t="shared" si="187"/>
        <v/>
      </c>
    </row>
    <row r="241" spans="1:122" x14ac:dyDescent="0.25">
      <c r="A241" s="184" t="str">
        <f t="shared" si="183"/>
        <v xml:space="preserve">  -  - </v>
      </c>
      <c r="B241" s="98"/>
      <c r="C241" s="97"/>
      <c r="D241" s="93"/>
      <c r="E241" s="71"/>
      <c r="F241" s="73"/>
      <c r="G241" s="103"/>
      <c r="H241" s="71"/>
      <c r="I241" s="105" t="str">
        <f t="shared" si="142"/>
        <v/>
      </c>
      <c r="J241" s="104"/>
      <c r="K241" s="63"/>
      <c r="L241" s="72"/>
      <c r="M241" s="74"/>
      <c r="N241" s="75"/>
      <c r="O241" s="75"/>
      <c r="P241" s="121"/>
      <c r="Q241" s="76" t="str">
        <f t="shared" si="143"/>
        <v/>
      </c>
      <c r="R241" s="77">
        <f t="shared" si="144"/>
        <v>0</v>
      </c>
      <c r="S241" s="63"/>
      <c r="T241" s="78">
        <f t="shared" si="184"/>
        <v>0</v>
      </c>
      <c r="U241" s="79">
        <f>IF(M241=0,0,IF(G241="Annulation","",IF(assurance="ALPTIS",M241*12*T241/100*#REF!,IF(assurance="APRIL",M241*12*T241/100*#REF!,IF(assurance="ASAF",M241*12*T241/100*#REF!,IF(assurance="NEOLIANE",(#REF!+M241*12*#REF!)*T241/100,IF(assurance="NEOLIANE Prev",(#REF!+M241*12*#REF!)*T241/100,IF(assurance="SWISSLIFE",M241*12*T241/100*#REF!,IF(assurance="AVIVA",M241*12*T241/100*#REF!,IF(assurance="CIPRES",M241*12*T241/100*#REF!,IF(assurance="CEGEMA",M241*12*T241/100*#REF!,IF(assurance=0,0))))))))))))</f>
        <v>0</v>
      </c>
      <c r="V241" s="91" t="str">
        <f t="shared" si="145"/>
        <v/>
      </c>
      <c r="W241" s="91" t="str">
        <f t="shared" si="146"/>
        <v/>
      </c>
      <c r="X241" s="92">
        <f t="shared" si="147"/>
        <v>0</v>
      </c>
      <c r="Y241" s="108">
        <f t="shared" si="148"/>
        <v>0</v>
      </c>
      <c r="Z241" s="106"/>
      <c r="AA241" s="105" t="str">
        <f t="shared" si="149"/>
        <v/>
      </c>
      <c r="AB241" s="63" t="s">
        <v>12</v>
      </c>
      <c r="AC241" s="72"/>
      <c r="AD241" s="101"/>
      <c r="AE241" s="80" t="str">
        <f t="shared" si="182"/>
        <v/>
      </c>
      <c r="AF241" s="72"/>
      <c r="AG241" s="70" t="str">
        <f t="shared" si="150"/>
        <v/>
      </c>
      <c r="AH241" s="81" t="str">
        <f t="shared" ca="1" si="151"/>
        <v/>
      </c>
      <c r="AI241" s="111" t="str">
        <f t="shared" ca="1" si="152"/>
        <v/>
      </c>
      <c r="AJ241" s="89" t="str">
        <f t="shared" si="153"/>
        <v/>
      </c>
      <c r="AK241" s="89" t="str">
        <f t="shared" si="154"/>
        <v/>
      </c>
      <c r="AL241" s="81" t="str">
        <f t="shared" si="155"/>
        <v/>
      </c>
      <c r="AM241" s="74">
        <f t="shared" si="156"/>
        <v>0</v>
      </c>
      <c r="AN241" s="74">
        <f t="shared" si="157"/>
        <v>0</v>
      </c>
      <c r="AO241" s="82">
        <f t="shared" si="158"/>
        <v>0</v>
      </c>
      <c r="AP241" s="74">
        <f t="shared" si="185"/>
        <v>0</v>
      </c>
      <c r="AQ241" s="82">
        <f t="shared" si="159"/>
        <v>0</v>
      </c>
      <c r="AR241" s="83">
        <f t="shared" si="160"/>
        <v>0</v>
      </c>
      <c r="AS241" s="74">
        <f t="shared" si="186"/>
        <v>0</v>
      </c>
      <c r="AT241" s="82">
        <f t="shared" si="161"/>
        <v>0</v>
      </c>
      <c r="AU241" s="83">
        <f t="shared" si="162"/>
        <v>0</v>
      </c>
      <c r="AV241" s="74">
        <f t="shared" si="163"/>
        <v>0</v>
      </c>
      <c r="AW241" s="82">
        <f t="shared" si="164"/>
        <v>0</v>
      </c>
      <c r="AX241" s="83">
        <f t="shared" si="165"/>
        <v>0</v>
      </c>
      <c r="AY241" s="63"/>
      <c r="AZ241" s="84"/>
      <c r="BA241" s="85"/>
      <c r="BB241" s="95"/>
      <c r="BC241" s="86"/>
      <c r="BD241" s="86"/>
      <c r="BE241" s="96"/>
      <c r="BF241" s="69"/>
      <c r="BG241" s="114"/>
      <c r="BH241" s="63">
        <v>1</v>
      </c>
      <c r="BI241" s="68">
        <v>0</v>
      </c>
      <c r="BJ241" s="71"/>
      <c r="BK241" s="87"/>
      <c r="BL241" s="64" t="str">
        <f t="shared" ca="1" si="166"/>
        <v/>
      </c>
      <c r="BM241" s="65"/>
      <c r="BN241" s="66"/>
      <c r="BO241" s="67" t="str">
        <f t="shared" ca="1" si="167"/>
        <v/>
      </c>
      <c r="BP241" s="65"/>
      <c r="BQ241" s="66"/>
      <c r="BR241" s="67" t="str">
        <f t="shared" ca="1" si="168"/>
        <v/>
      </c>
      <c r="BS241" s="65"/>
      <c r="BT241" s="66"/>
      <c r="BU241" s="67" t="str">
        <f t="shared" ca="1" si="169"/>
        <v/>
      </c>
      <c r="BV241" s="65"/>
      <c r="BW241" s="66"/>
      <c r="BX241" s="67" t="str">
        <f t="shared" ca="1" si="170"/>
        <v/>
      </c>
      <c r="BY241" s="65"/>
      <c r="BZ241" s="66"/>
      <c r="CA241" s="67" t="str">
        <f t="shared" ca="1" si="171"/>
        <v/>
      </c>
      <c r="CB241" s="65"/>
      <c r="CC241" s="66"/>
      <c r="CD241" s="67" t="str">
        <f t="shared" ca="1" si="172"/>
        <v/>
      </c>
      <c r="CE241" s="65"/>
      <c r="CF241" s="66"/>
      <c r="CG241" s="67" t="str">
        <f t="shared" ca="1" si="173"/>
        <v/>
      </c>
      <c r="CH241" s="65"/>
      <c r="CI241" s="66"/>
      <c r="CJ241" s="67" t="str">
        <f t="shared" ca="1" si="174"/>
        <v/>
      </c>
      <c r="CK241" s="57"/>
      <c r="CL241" s="59"/>
      <c r="CM241" s="59"/>
      <c r="CN241" s="59"/>
      <c r="CO241" s="59"/>
      <c r="CP241" s="59"/>
      <c r="CQ241" s="59"/>
      <c r="CR241" s="57"/>
      <c r="CS241" s="58"/>
      <c r="CT241" s="90" t="str">
        <f t="shared" si="175"/>
        <v/>
      </c>
      <c r="CU241" s="59"/>
      <c r="CV241" s="60"/>
      <c r="CW241" s="59"/>
      <c r="CX241" s="59"/>
      <c r="CY241" s="59" t="str">
        <f t="shared" si="176"/>
        <v/>
      </c>
      <c r="CZ241" s="59"/>
      <c r="DA241" s="59"/>
      <c r="DB241" s="61"/>
      <c r="DC241" s="59"/>
      <c r="DD241" s="59"/>
      <c r="DE241" s="61"/>
      <c r="DF241" s="61"/>
      <c r="DG241" s="59"/>
      <c r="DH241" s="61"/>
      <c r="DI241" s="61"/>
      <c r="DJ241" s="59"/>
      <c r="DK241" s="59"/>
      <c r="DL241" s="62"/>
      <c r="DM241" s="56">
        <f t="shared" si="177"/>
        <v>0</v>
      </c>
      <c r="DN241" s="88" t="str">
        <f t="shared" si="178"/>
        <v/>
      </c>
      <c r="DO241" s="119" t="str">
        <f t="shared" si="179"/>
        <v/>
      </c>
      <c r="DP241" s="119" t="str">
        <f t="shared" si="180"/>
        <v/>
      </c>
      <c r="DQ241" s="122" t="str">
        <f t="shared" si="181"/>
        <v/>
      </c>
      <c r="DR241" s="122" t="str">
        <f t="shared" si="187"/>
        <v/>
      </c>
    </row>
    <row r="242" spans="1:122" x14ac:dyDescent="0.25">
      <c r="A242" s="184" t="str">
        <f t="shared" si="183"/>
        <v xml:space="preserve">  -  - </v>
      </c>
      <c r="B242" s="98"/>
      <c r="C242" s="97"/>
      <c r="D242" s="93"/>
      <c r="E242" s="71"/>
      <c r="F242" s="73"/>
      <c r="G242" s="103"/>
      <c r="H242" s="71"/>
      <c r="I242" s="105" t="str">
        <f t="shared" si="142"/>
        <v/>
      </c>
      <c r="J242" s="104"/>
      <c r="K242" s="63"/>
      <c r="L242" s="72"/>
      <c r="M242" s="74"/>
      <c r="N242" s="75"/>
      <c r="O242" s="75"/>
      <c r="P242" s="121"/>
      <c r="Q242" s="76" t="str">
        <f t="shared" si="143"/>
        <v/>
      </c>
      <c r="R242" s="77">
        <f t="shared" si="144"/>
        <v>0</v>
      </c>
      <c r="S242" s="63"/>
      <c r="T242" s="78">
        <f t="shared" si="184"/>
        <v>0</v>
      </c>
      <c r="U242" s="79">
        <f>IF(M242=0,0,IF(G242="Annulation","",IF(assurance="ALPTIS",M242*12*T242/100*#REF!,IF(assurance="APRIL",M242*12*T242/100*#REF!,IF(assurance="ASAF",M242*12*T242/100*#REF!,IF(assurance="NEOLIANE",(#REF!+M242*12*#REF!)*T242/100,IF(assurance="NEOLIANE Prev",(#REF!+M242*12*#REF!)*T242/100,IF(assurance="SWISSLIFE",M242*12*T242/100*#REF!,IF(assurance="AVIVA",M242*12*T242/100*#REF!,IF(assurance="CIPRES",M242*12*T242/100*#REF!,IF(assurance="CEGEMA",M242*12*T242/100*#REF!,IF(assurance=0,0))))))))))))</f>
        <v>0</v>
      </c>
      <c r="V242" s="91" t="str">
        <f t="shared" si="145"/>
        <v/>
      </c>
      <c r="W242" s="91" t="str">
        <f t="shared" si="146"/>
        <v/>
      </c>
      <c r="X242" s="92">
        <f t="shared" si="147"/>
        <v>0</v>
      </c>
      <c r="Y242" s="108">
        <f t="shared" si="148"/>
        <v>0</v>
      </c>
      <c r="Z242" s="106"/>
      <c r="AA242" s="105" t="str">
        <f t="shared" si="149"/>
        <v/>
      </c>
      <c r="AB242" s="63" t="s">
        <v>12</v>
      </c>
      <c r="AC242" s="72"/>
      <c r="AD242" s="101"/>
      <c r="AE242" s="80" t="str">
        <f t="shared" si="182"/>
        <v/>
      </c>
      <c r="AF242" s="72"/>
      <c r="AG242" s="70" t="str">
        <f t="shared" si="150"/>
        <v/>
      </c>
      <c r="AH242" s="81" t="str">
        <f t="shared" ca="1" si="151"/>
        <v/>
      </c>
      <c r="AI242" s="111" t="str">
        <f t="shared" ca="1" si="152"/>
        <v/>
      </c>
      <c r="AJ242" s="89" t="str">
        <f t="shared" si="153"/>
        <v/>
      </c>
      <c r="AK242" s="89" t="str">
        <f t="shared" si="154"/>
        <v/>
      </c>
      <c r="AL242" s="81" t="str">
        <f t="shared" si="155"/>
        <v/>
      </c>
      <c r="AM242" s="74">
        <f t="shared" si="156"/>
        <v>0</v>
      </c>
      <c r="AN242" s="74">
        <f t="shared" si="157"/>
        <v>0</v>
      </c>
      <c r="AO242" s="82">
        <f t="shared" si="158"/>
        <v>0</v>
      </c>
      <c r="AP242" s="74">
        <f t="shared" si="185"/>
        <v>0</v>
      </c>
      <c r="AQ242" s="82">
        <f t="shared" si="159"/>
        <v>0</v>
      </c>
      <c r="AR242" s="83">
        <f t="shared" si="160"/>
        <v>0</v>
      </c>
      <c r="AS242" s="74">
        <f t="shared" si="186"/>
        <v>0</v>
      </c>
      <c r="AT242" s="82">
        <f t="shared" si="161"/>
        <v>0</v>
      </c>
      <c r="AU242" s="83">
        <f t="shared" si="162"/>
        <v>0</v>
      </c>
      <c r="AV242" s="74">
        <f t="shared" si="163"/>
        <v>0</v>
      </c>
      <c r="AW242" s="82">
        <f t="shared" si="164"/>
        <v>0</v>
      </c>
      <c r="AX242" s="83">
        <f t="shared" si="165"/>
        <v>0</v>
      </c>
      <c r="AY242" s="63"/>
      <c r="AZ242" s="84"/>
      <c r="BA242" s="85"/>
      <c r="BB242" s="95"/>
      <c r="BC242" s="86"/>
      <c r="BD242" s="86"/>
      <c r="BE242" s="96"/>
      <c r="BF242" s="69"/>
      <c r="BG242" s="114"/>
      <c r="BH242" s="63">
        <v>1</v>
      </c>
      <c r="BI242" s="68">
        <v>0</v>
      </c>
      <c r="BJ242" s="71"/>
      <c r="BK242" s="87"/>
      <c r="BL242" s="64" t="str">
        <f t="shared" ca="1" si="166"/>
        <v/>
      </c>
      <c r="BM242" s="65"/>
      <c r="BN242" s="66"/>
      <c r="BO242" s="67" t="str">
        <f t="shared" ca="1" si="167"/>
        <v/>
      </c>
      <c r="BP242" s="65"/>
      <c r="BQ242" s="66"/>
      <c r="BR242" s="67" t="str">
        <f t="shared" ca="1" si="168"/>
        <v/>
      </c>
      <c r="BS242" s="65"/>
      <c r="BT242" s="66"/>
      <c r="BU242" s="67" t="str">
        <f t="shared" ca="1" si="169"/>
        <v/>
      </c>
      <c r="BV242" s="65"/>
      <c r="BW242" s="66"/>
      <c r="BX242" s="67" t="str">
        <f t="shared" ca="1" si="170"/>
        <v/>
      </c>
      <c r="BY242" s="65"/>
      <c r="BZ242" s="66"/>
      <c r="CA242" s="67" t="str">
        <f t="shared" ca="1" si="171"/>
        <v/>
      </c>
      <c r="CB242" s="65"/>
      <c r="CC242" s="66"/>
      <c r="CD242" s="67" t="str">
        <f t="shared" ca="1" si="172"/>
        <v/>
      </c>
      <c r="CE242" s="65"/>
      <c r="CF242" s="66"/>
      <c r="CG242" s="67" t="str">
        <f t="shared" ca="1" si="173"/>
        <v/>
      </c>
      <c r="CH242" s="65"/>
      <c r="CI242" s="66"/>
      <c r="CJ242" s="67" t="str">
        <f t="shared" ca="1" si="174"/>
        <v/>
      </c>
      <c r="CK242" s="57"/>
      <c r="CL242" s="59"/>
      <c r="CM242" s="59"/>
      <c r="CN242" s="59"/>
      <c r="CO242" s="59"/>
      <c r="CP242" s="59"/>
      <c r="CQ242" s="59"/>
      <c r="CR242" s="57"/>
      <c r="CS242" s="58"/>
      <c r="CT242" s="90" t="str">
        <f t="shared" si="175"/>
        <v/>
      </c>
      <c r="CU242" s="59"/>
      <c r="CV242" s="60"/>
      <c r="CW242" s="59"/>
      <c r="CX242" s="59"/>
      <c r="CY242" s="59" t="str">
        <f t="shared" si="176"/>
        <v/>
      </c>
      <c r="CZ242" s="59"/>
      <c r="DA242" s="59"/>
      <c r="DB242" s="61"/>
      <c r="DC242" s="59"/>
      <c r="DD242" s="59"/>
      <c r="DE242" s="61"/>
      <c r="DF242" s="61"/>
      <c r="DG242" s="59"/>
      <c r="DH242" s="61"/>
      <c r="DI242" s="61"/>
      <c r="DJ242" s="59"/>
      <c r="DK242" s="59"/>
      <c r="DL242" s="62"/>
      <c r="DM242" s="56">
        <f t="shared" si="177"/>
        <v>0</v>
      </c>
      <c r="DN242" s="88" t="str">
        <f t="shared" si="178"/>
        <v/>
      </c>
      <c r="DO242" s="119" t="str">
        <f t="shared" si="179"/>
        <v/>
      </c>
      <c r="DP242" s="119" t="str">
        <f t="shared" si="180"/>
        <v/>
      </c>
      <c r="DQ242" s="122" t="str">
        <f t="shared" si="181"/>
        <v/>
      </c>
      <c r="DR242" s="122" t="str">
        <f t="shared" si="187"/>
        <v/>
      </c>
    </row>
    <row r="243" spans="1:122" x14ac:dyDescent="0.25">
      <c r="A243" s="184" t="str">
        <f t="shared" si="183"/>
        <v xml:space="preserve">  -  - </v>
      </c>
      <c r="B243" s="98"/>
      <c r="C243" s="97"/>
      <c r="D243" s="93"/>
      <c r="E243" s="71"/>
      <c r="F243" s="73"/>
      <c r="G243" s="103"/>
      <c r="H243" s="71"/>
      <c r="I243" s="105" t="str">
        <f t="shared" si="142"/>
        <v/>
      </c>
      <c r="J243" s="104"/>
      <c r="K243" s="63"/>
      <c r="L243" s="72"/>
      <c r="M243" s="74"/>
      <c r="N243" s="75"/>
      <c r="O243" s="75"/>
      <c r="P243" s="121"/>
      <c r="Q243" s="76" t="str">
        <f t="shared" si="143"/>
        <v/>
      </c>
      <c r="R243" s="77">
        <f t="shared" si="144"/>
        <v>0</v>
      </c>
      <c r="S243" s="63"/>
      <c r="T243" s="78">
        <f t="shared" si="184"/>
        <v>0</v>
      </c>
      <c r="U243" s="79">
        <f>IF(M243=0,0,IF(G243="Annulation","",IF(assurance="ALPTIS",M243*12*T243/100*#REF!,IF(assurance="APRIL",M243*12*T243/100*#REF!,IF(assurance="ASAF",M243*12*T243/100*#REF!,IF(assurance="NEOLIANE",(#REF!+M243*12*#REF!)*T243/100,IF(assurance="NEOLIANE Prev",(#REF!+M243*12*#REF!)*T243/100,IF(assurance="SWISSLIFE",M243*12*T243/100*#REF!,IF(assurance="AVIVA",M243*12*T243/100*#REF!,IF(assurance="CIPRES",M243*12*T243/100*#REF!,IF(assurance="CEGEMA",M243*12*T243/100*#REF!,IF(assurance=0,0))))))))))))</f>
        <v>0</v>
      </c>
      <c r="V243" s="91" t="str">
        <f t="shared" si="145"/>
        <v/>
      </c>
      <c r="W243" s="91" t="str">
        <f t="shared" si="146"/>
        <v/>
      </c>
      <c r="X243" s="92">
        <f t="shared" si="147"/>
        <v>0</v>
      </c>
      <c r="Y243" s="108">
        <f t="shared" si="148"/>
        <v>0</v>
      </c>
      <c r="Z243" s="106"/>
      <c r="AA243" s="105" t="str">
        <f t="shared" si="149"/>
        <v/>
      </c>
      <c r="AB243" s="63" t="s">
        <v>12</v>
      </c>
      <c r="AC243" s="72"/>
      <c r="AD243" s="101"/>
      <c r="AE243" s="80" t="str">
        <f t="shared" si="182"/>
        <v/>
      </c>
      <c r="AF243" s="72"/>
      <c r="AG243" s="70" t="str">
        <f t="shared" si="150"/>
        <v/>
      </c>
      <c r="AH243" s="81" t="str">
        <f t="shared" ca="1" si="151"/>
        <v/>
      </c>
      <c r="AI243" s="111" t="str">
        <f t="shared" ca="1" si="152"/>
        <v/>
      </c>
      <c r="AJ243" s="89" t="str">
        <f t="shared" si="153"/>
        <v/>
      </c>
      <c r="AK243" s="89" t="str">
        <f t="shared" si="154"/>
        <v/>
      </c>
      <c r="AL243" s="81" t="str">
        <f t="shared" si="155"/>
        <v/>
      </c>
      <c r="AM243" s="74">
        <f t="shared" si="156"/>
        <v>0</v>
      </c>
      <c r="AN243" s="74">
        <f t="shared" si="157"/>
        <v>0</v>
      </c>
      <c r="AO243" s="82">
        <f t="shared" si="158"/>
        <v>0</v>
      </c>
      <c r="AP243" s="74">
        <f t="shared" si="185"/>
        <v>0</v>
      </c>
      <c r="AQ243" s="82">
        <f t="shared" si="159"/>
        <v>0</v>
      </c>
      <c r="AR243" s="83">
        <f t="shared" si="160"/>
        <v>0</v>
      </c>
      <c r="AS243" s="74">
        <f t="shared" si="186"/>
        <v>0</v>
      </c>
      <c r="AT243" s="82">
        <f t="shared" si="161"/>
        <v>0</v>
      </c>
      <c r="AU243" s="83">
        <f t="shared" si="162"/>
        <v>0</v>
      </c>
      <c r="AV243" s="74">
        <f t="shared" si="163"/>
        <v>0</v>
      </c>
      <c r="AW243" s="82">
        <f t="shared" si="164"/>
        <v>0</v>
      </c>
      <c r="AX243" s="83">
        <f t="shared" si="165"/>
        <v>0</v>
      </c>
      <c r="AY243" s="63"/>
      <c r="AZ243" s="84"/>
      <c r="BA243" s="85"/>
      <c r="BB243" s="95"/>
      <c r="BC243" s="86"/>
      <c r="BD243" s="86"/>
      <c r="BE243" s="96"/>
      <c r="BF243" s="69"/>
      <c r="BG243" s="114"/>
      <c r="BH243" s="63">
        <v>1</v>
      </c>
      <c r="BI243" s="68">
        <v>0</v>
      </c>
      <c r="BJ243" s="71"/>
      <c r="BK243" s="87"/>
      <c r="BL243" s="64" t="str">
        <f t="shared" ca="1" si="166"/>
        <v/>
      </c>
      <c r="BM243" s="65"/>
      <c r="BN243" s="66"/>
      <c r="BO243" s="67" t="str">
        <f t="shared" ca="1" si="167"/>
        <v/>
      </c>
      <c r="BP243" s="65"/>
      <c r="BQ243" s="66"/>
      <c r="BR243" s="67" t="str">
        <f t="shared" ca="1" si="168"/>
        <v/>
      </c>
      <c r="BS243" s="65"/>
      <c r="BT243" s="66"/>
      <c r="BU243" s="67" t="str">
        <f t="shared" ca="1" si="169"/>
        <v/>
      </c>
      <c r="BV243" s="65"/>
      <c r="BW243" s="66"/>
      <c r="BX243" s="67" t="str">
        <f t="shared" ca="1" si="170"/>
        <v/>
      </c>
      <c r="BY243" s="65"/>
      <c r="BZ243" s="66"/>
      <c r="CA243" s="67" t="str">
        <f t="shared" ca="1" si="171"/>
        <v/>
      </c>
      <c r="CB243" s="65"/>
      <c r="CC243" s="66"/>
      <c r="CD243" s="67" t="str">
        <f t="shared" ca="1" si="172"/>
        <v/>
      </c>
      <c r="CE243" s="65"/>
      <c r="CF243" s="66"/>
      <c r="CG243" s="67" t="str">
        <f t="shared" ca="1" si="173"/>
        <v/>
      </c>
      <c r="CH243" s="65"/>
      <c r="CI243" s="66"/>
      <c r="CJ243" s="67" t="str">
        <f t="shared" ca="1" si="174"/>
        <v/>
      </c>
      <c r="CK243" s="57"/>
      <c r="CL243" s="59"/>
      <c r="CM243" s="59"/>
      <c r="CN243" s="59"/>
      <c r="CO243" s="59"/>
      <c r="CP243" s="59"/>
      <c r="CQ243" s="59"/>
      <c r="CR243" s="57"/>
      <c r="CS243" s="58"/>
      <c r="CT243" s="90" t="str">
        <f t="shared" si="175"/>
        <v/>
      </c>
      <c r="CU243" s="59"/>
      <c r="CV243" s="60"/>
      <c r="CW243" s="59"/>
      <c r="CX243" s="59"/>
      <c r="CY243" s="59" t="str">
        <f t="shared" si="176"/>
        <v/>
      </c>
      <c r="CZ243" s="59"/>
      <c r="DA243" s="59"/>
      <c r="DB243" s="61"/>
      <c r="DC243" s="59"/>
      <c r="DD243" s="59"/>
      <c r="DE243" s="61"/>
      <c r="DF243" s="61"/>
      <c r="DG243" s="59"/>
      <c r="DH243" s="61"/>
      <c r="DI243" s="61"/>
      <c r="DJ243" s="59"/>
      <c r="DK243" s="59"/>
      <c r="DL243" s="62"/>
      <c r="DM243" s="56">
        <f t="shared" si="177"/>
        <v>0</v>
      </c>
      <c r="DN243" s="88" t="str">
        <f t="shared" si="178"/>
        <v/>
      </c>
      <c r="DO243" s="119" t="str">
        <f t="shared" si="179"/>
        <v/>
      </c>
      <c r="DP243" s="119" t="str">
        <f t="shared" si="180"/>
        <v/>
      </c>
      <c r="DQ243" s="122" t="str">
        <f t="shared" si="181"/>
        <v/>
      </c>
      <c r="DR243" s="122" t="str">
        <f t="shared" si="187"/>
        <v/>
      </c>
    </row>
    <row r="244" spans="1:122" x14ac:dyDescent="0.25">
      <c r="A244" s="184" t="str">
        <f t="shared" si="183"/>
        <v xml:space="preserve">  -  - </v>
      </c>
      <c r="B244" s="98"/>
      <c r="C244" s="97"/>
      <c r="D244" s="93"/>
      <c r="E244" s="71"/>
      <c r="F244" s="73"/>
      <c r="G244" s="103"/>
      <c r="H244" s="71"/>
      <c r="I244" s="105" t="str">
        <f t="shared" si="142"/>
        <v/>
      </c>
      <c r="J244" s="104"/>
      <c r="K244" s="63"/>
      <c r="L244" s="72"/>
      <c r="M244" s="74"/>
      <c r="N244" s="75"/>
      <c r="O244" s="75"/>
      <c r="P244" s="121"/>
      <c r="Q244" s="76" t="str">
        <f t="shared" si="143"/>
        <v/>
      </c>
      <c r="R244" s="77">
        <f t="shared" si="144"/>
        <v>0</v>
      </c>
      <c r="S244" s="63"/>
      <c r="T244" s="78">
        <f t="shared" si="184"/>
        <v>0</v>
      </c>
      <c r="U244" s="79">
        <f>IF(M244=0,0,IF(G244="Annulation","",IF(assurance="ALPTIS",M244*12*T244/100*#REF!,IF(assurance="APRIL",M244*12*T244/100*#REF!,IF(assurance="ASAF",M244*12*T244/100*#REF!,IF(assurance="NEOLIANE",(#REF!+M244*12*#REF!)*T244/100,IF(assurance="NEOLIANE Prev",(#REF!+M244*12*#REF!)*T244/100,IF(assurance="SWISSLIFE",M244*12*T244/100*#REF!,IF(assurance="AVIVA",M244*12*T244/100*#REF!,IF(assurance="CIPRES",M244*12*T244/100*#REF!,IF(assurance="CEGEMA",M244*12*T244/100*#REF!,IF(assurance=0,0))))))))))))</f>
        <v>0</v>
      </c>
      <c r="V244" s="91" t="str">
        <f t="shared" si="145"/>
        <v/>
      </c>
      <c r="W244" s="91" t="str">
        <f t="shared" si="146"/>
        <v/>
      </c>
      <c r="X244" s="92">
        <f t="shared" si="147"/>
        <v>0</v>
      </c>
      <c r="Y244" s="108">
        <f t="shared" si="148"/>
        <v>0</v>
      </c>
      <c r="Z244" s="106"/>
      <c r="AA244" s="105" t="str">
        <f t="shared" si="149"/>
        <v/>
      </c>
      <c r="AB244" s="63" t="s">
        <v>12</v>
      </c>
      <c r="AC244" s="72"/>
      <c r="AD244" s="101"/>
      <c r="AE244" s="80" t="str">
        <f t="shared" si="182"/>
        <v/>
      </c>
      <c r="AF244" s="72"/>
      <c r="AG244" s="70" t="str">
        <f t="shared" si="150"/>
        <v/>
      </c>
      <c r="AH244" s="81" t="str">
        <f t="shared" ca="1" si="151"/>
        <v/>
      </c>
      <c r="AI244" s="111" t="str">
        <f t="shared" ca="1" si="152"/>
        <v/>
      </c>
      <c r="AJ244" s="89" t="str">
        <f t="shared" si="153"/>
        <v/>
      </c>
      <c r="AK244" s="89" t="str">
        <f t="shared" si="154"/>
        <v/>
      </c>
      <c r="AL244" s="81" t="str">
        <f t="shared" si="155"/>
        <v/>
      </c>
      <c r="AM244" s="74">
        <f t="shared" si="156"/>
        <v>0</v>
      </c>
      <c r="AN244" s="74">
        <f t="shared" si="157"/>
        <v>0</v>
      </c>
      <c r="AO244" s="82">
        <f t="shared" si="158"/>
        <v>0</v>
      </c>
      <c r="AP244" s="74">
        <f t="shared" si="185"/>
        <v>0</v>
      </c>
      <c r="AQ244" s="82">
        <f t="shared" si="159"/>
        <v>0</v>
      </c>
      <c r="AR244" s="83">
        <f t="shared" si="160"/>
        <v>0</v>
      </c>
      <c r="AS244" s="74">
        <f t="shared" si="186"/>
        <v>0</v>
      </c>
      <c r="AT244" s="82">
        <f t="shared" si="161"/>
        <v>0</v>
      </c>
      <c r="AU244" s="83">
        <f t="shared" si="162"/>
        <v>0</v>
      </c>
      <c r="AV244" s="74">
        <f t="shared" si="163"/>
        <v>0</v>
      </c>
      <c r="AW244" s="82">
        <f t="shared" si="164"/>
        <v>0</v>
      </c>
      <c r="AX244" s="83">
        <f t="shared" si="165"/>
        <v>0</v>
      </c>
      <c r="AY244" s="63"/>
      <c r="AZ244" s="84"/>
      <c r="BA244" s="85"/>
      <c r="BB244" s="95"/>
      <c r="BC244" s="86"/>
      <c r="BD244" s="86"/>
      <c r="BE244" s="96"/>
      <c r="BF244" s="69"/>
      <c r="BG244" s="114"/>
      <c r="BH244" s="63">
        <v>1</v>
      </c>
      <c r="BI244" s="68">
        <v>0</v>
      </c>
      <c r="BJ244" s="71"/>
      <c r="BK244" s="87"/>
      <c r="BL244" s="64" t="str">
        <f t="shared" ca="1" si="166"/>
        <v/>
      </c>
      <c r="BM244" s="65"/>
      <c r="BN244" s="66"/>
      <c r="BO244" s="67" t="str">
        <f t="shared" ca="1" si="167"/>
        <v/>
      </c>
      <c r="BP244" s="65"/>
      <c r="BQ244" s="66"/>
      <c r="BR244" s="67" t="str">
        <f t="shared" ca="1" si="168"/>
        <v/>
      </c>
      <c r="BS244" s="65"/>
      <c r="BT244" s="66"/>
      <c r="BU244" s="67" t="str">
        <f t="shared" ca="1" si="169"/>
        <v/>
      </c>
      <c r="BV244" s="65"/>
      <c r="BW244" s="66"/>
      <c r="BX244" s="67" t="str">
        <f t="shared" ca="1" si="170"/>
        <v/>
      </c>
      <c r="BY244" s="65"/>
      <c r="BZ244" s="66"/>
      <c r="CA244" s="67" t="str">
        <f t="shared" ca="1" si="171"/>
        <v/>
      </c>
      <c r="CB244" s="65"/>
      <c r="CC244" s="66"/>
      <c r="CD244" s="67" t="str">
        <f t="shared" ca="1" si="172"/>
        <v/>
      </c>
      <c r="CE244" s="65"/>
      <c r="CF244" s="66"/>
      <c r="CG244" s="67" t="str">
        <f t="shared" ca="1" si="173"/>
        <v/>
      </c>
      <c r="CH244" s="65"/>
      <c r="CI244" s="66"/>
      <c r="CJ244" s="67" t="str">
        <f t="shared" ca="1" si="174"/>
        <v/>
      </c>
      <c r="CK244" s="57"/>
      <c r="CL244" s="59"/>
      <c r="CM244" s="59"/>
      <c r="CN244" s="59"/>
      <c r="CO244" s="59"/>
      <c r="CP244" s="59"/>
      <c r="CQ244" s="59"/>
      <c r="CR244" s="57"/>
      <c r="CS244" s="58"/>
      <c r="CT244" s="90" t="str">
        <f t="shared" si="175"/>
        <v/>
      </c>
      <c r="CU244" s="59"/>
      <c r="CV244" s="60"/>
      <c r="CW244" s="59"/>
      <c r="CX244" s="59"/>
      <c r="CY244" s="59" t="str">
        <f t="shared" si="176"/>
        <v/>
      </c>
      <c r="CZ244" s="59"/>
      <c r="DA244" s="59"/>
      <c r="DB244" s="61"/>
      <c r="DC244" s="59"/>
      <c r="DD244" s="59"/>
      <c r="DE244" s="61"/>
      <c r="DF244" s="61"/>
      <c r="DG244" s="59"/>
      <c r="DH244" s="61"/>
      <c r="DI244" s="61"/>
      <c r="DJ244" s="59"/>
      <c r="DK244" s="59"/>
      <c r="DL244" s="62"/>
      <c r="DM244" s="56">
        <f t="shared" si="177"/>
        <v>0</v>
      </c>
      <c r="DN244" s="88" t="str">
        <f t="shared" si="178"/>
        <v/>
      </c>
      <c r="DO244" s="119" t="str">
        <f t="shared" si="179"/>
        <v/>
      </c>
      <c r="DP244" s="119" t="str">
        <f t="shared" si="180"/>
        <v/>
      </c>
      <c r="DQ244" s="122" t="str">
        <f t="shared" si="181"/>
        <v/>
      </c>
      <c r="DR244" s="122" t="str">
        <f t="shared" si="187"/>
        <v/>
      </c>
    </row>
    <row r="245" spans="1:122" x14ac:dyDescent="0.25">
      <c r="A245" s="184" t="str">
        <f t="shared" si="183"/>
        <v xml:space="preserve">  -  - </v>
      </c>
      <c r="B245" s="98"/>
      <c r="C245" s="97"/>
      <c r="D245" s="93"/>
      <c r="E245" s="71"/>
      <c r="F245" s="73"/>
      <c r="G245" s="103"/>
      <c r="H245" s="71"/>
      <c r="I245" s="105" t="str">
        <f t="shared" si="142"/>
        <v/>
      </c>
      <c r="J245" s="104"/>
      <c r="K245" s="63"/>
      <c r="L245" s="72"/>
      <c r="M245" s="74"/>
      <c r="N245" s="75"/>
      <c r="O245" s="75"/>
      <c r="P245" s="121"/>
      <c r="Q245" s="76" t="str">
        <f t="shared" si="143"/>
        <v/>
      </c>
      <c r="R245" s="77">
        <f t="shared" si="144"/>
        <v>0</v>
      </c>
      <c r="S245" s="63"/>
      <c r="T245" s="78">
        <f t="shared" si="184"/>
        <v>0</v>
      </c>
      <c r="U245" s="79">
        <f>IF(M245=0,0,IF(G245="Annulation","",IF(assurance="ALPTIS",M245*12*T245/100*#REF!,IF(assurance="APRIL",M245*12*T245/100*#REF!,IF(assurance="ASAF",M245*12*T245/100*#REF!,IF(assurance="NEOLIANE",(#REF!+M245*12*#REF!)*T245/100,IF(assurance="NEOLIANE Prev",(#REF!+M245*12*#REF!)*T245/100,IF(assurance="SWISSLIFE",M245*12*T245/100*#REF!,IF(assurance="AVIVA",M245*12*T245/100*#REF!,IF(assurance="CIPRES",M245*12*T245/100*#REF!,IF(assurance="CEGEMA",M245*12*T245/100*#REF!,IF(assurance=0,0))))))))))))</f>
        <v>0</v>
      </c>
      <c r="V245" s="91" t="str">
        <f t="shared" si="145"/>
        <v/>
      </c>
      <c r="W245" s="91" t="str">
        <f t="shared" si="146"/>
        <v/>
      </c>
      <c r="X245" s="92">
        <f t="shared" si="147"/>
        <v>0</v>
      </c>
      <c r="Y245" s="108">
        <f t="shared" si="148"/>
        <v>0</v>
      </c>
      <c r="Z245" s="106"/>
      <c r="AA245" s="105" t="str">
        <f t="shared" si="149"/>
        <v/>
      </c>
      <c r="AB245" s="63" t="s">
        <v>12</v>
      </c>
      <c r="AC245" s="72"/>
      <c r="AD245" s="101"/>
      <c r="AE245" s="80" t="str">
        <f t="shared" si="182"/>
        <v/>
      </c>
      <c r="AF245" s="72"/>
      <c r="AG245" s="70" t="str">
        <f t="shared" si="150"/>
        <v/>
      </c>
      <c r="AH245" s="81" t="str">
        <f t="shared" ca="1" si="151"/>
        <v/>
      </c>
      <c r="AI245" s="111" t="str">
        <f t="shared" ca="1" si="152"/>
        <v/>
      </c>
      <c r="AJ245" s="89" t="str">
        <f t="shared" si="153"/>
        <v/>
      </c>
      <c r="AK245" s="89" t="str">
        <f t="shared" si="154"/>
        <v/>
      </c>
      <c r="AL245" s="81" t="str">
        <f t="shared" si="155"/>
        <v/>
      </c>
      <c r="AM245" s="74">
        <f t="shared" si="156"/>
        <v>0</v>
      </c>
      <c r="AN245" s="74">
        <f t="shared" si="157"/>
        <v>0</v>
      </c>
      <c r="AO245" s="82">
        <f t="shared" si="158"/>
        <v>0</v>
      </c>
      <c r="AP245" s="74">
        <f t="shared" si="185"/>
        <v>0</v>
      </c>
      <c r="AQ245" s="82">
        <f t="shared" si="159"/>
        <v>0</v>
      </c>
      <c r="AR245" s="83">
        <f t="shared" si="160"/>
        <v>0</v>
      </c>
      <c r="AS245" s="74">
        <f t="shared" si="186"/>
        <v>0</v>
      </c>
      <c r="AT245" s="82">
        <f t="shared" si="161"/>
        <v>0</v>
      </c>
      <c r="AU245" s="83">
        <f t="shared" si="162"/>
        <v>0</v>
      </c>
      <c r="AV245" s="74">
        <f t="shared" si="163"/>
        <v>0</v>
      </c>
      <c r="AW245" s="82">
        <f t="shared" si="164"/>
        <v>0</v>
      </c>
      <c r="AX245" s="83">
        <f t="shared" si="165"/>
        <v>0</v>
      </c>
      <c r="AY245" s="63"/>
      <c r="AZ245" s="84"/>
      <c r="BA245" s="85"/>
      <c r="BB245" s="95"/>
      <c r="BC245" s="86"/>
      <c r="BD245" s="86"/>
      <c r="BE245" s="96"/>
      <c r="BF245" s="69"/>
      <c r="BG245" s="114"/>
      <c r="BH245" s="63">
        <v>1</v>
      </c>
      <c r="BI245" s="68">
        <v>0</v>
      </c>
      <c r="BJ245" s="71"/>
      <c r="BK245" s="87"/>
      <c r="BL245" s="64" t="str">
        <f t="shared" ca="1" si="166"/>
        <v/>
      </c>
      <c r="BM245" s="65"/>
      <c r="BN245" s="66"/>
      <c r="BO245" s="67" t="str">
        <f t="shared" ca="1" si="167"/>
        <v/>
      </c>
      <c r="BP245" s="65"/>
      <c r="BQ245" s="66"/>
      <c r="BR245" s="67" t="str">
        <f t="shared" ca="1" si="168"/>
        <v/>
      </c>
      <c r="BS245" s="65"/>
      <c r="BT245" s="66"/>
      <c r="BU245" s="67" t="str">
        <f t="shared" ca="1" si="169"/>
        <v/>
      </c>
      <c r="BV245" s="65"/>
      <c r="BW245" s="66"/>
      <c r="BX245" s="67" t="str">
        <f t="shared" ca="1" si="170"/>
        <v/>
      </c>
      <c r="BY245" s="65"/>
      <c r="BZ245" s="66"/>
      <c r="CA245" s="67" t="str">
        <f t="shared" ca="1" si="171"/>
        <v/>
      </c>
      <c r="CB245" s="65"/>
      <c r="CC245" s="66"/>
      <c r="CD245" s="67" t="str">
        <f t="shared" ca="1" si="172"/>
        <v/>
      </c>
      <c r="CE245" s="65"/>
      <c r="CF245" s="66"/>
      <c r="CG245" s="67" t="str">
        <f t="shared" ca="1" si="173"/>
        <v/>
      </c>
      <c r="CH245" s="65"/>
      <c r="CI245" s="66"/>
      <c r="CJ245" s="67" t="str">
        <f t="shared" ca="1" si="174"/>
        <v/>
      </c>
      <c r="CK245" s="57"/>
      <c r="CL245" s="59"/>
      <c r="CM245" s="59"/>
      <c r="CN245" s="59"/>
      <c r="CO245" s="59"/>
      <c r="CP245" s="59"/>
      <c r="CQ245" s="59"/>
      <c r="CR245" s="57"/>
      <c r="CS245" s="58"/>
      <c r="CT245" s="90" t="str">
        <f t="shared" si="175"/>
        <v/>
      </c>
      <c r="CU245" s="59"/>
      <c r="CV245" s="60"/>
      <c r="CW245" s="59"/>
      <c r="CX245" s="59"/>
      <c r="CY245" s="59" t="str">
        <f t="shared" si="176"/>
        <v/>
      </c>
      <c r="CZ245" s="59"/>
      <c r="DA245" s="59"/>
      <c r="DB245" s="61"/>
      <c r="DC245" s="59"/>
      <c r="DD245" s="59"/>
      <c r="DE245" s="61"/>
      <c r="DF245" s="61"/>
      <c r="DG245" s="59"/>
      <c r="DH245" s="61"/>
      <c r="DI245" s="61"/>
      <c r="DJ245" s="59"/>
      <c r="DK245" s="59"/>
      <c r="DL245" s="62"/>
      <c r="DM245" s="56">
        <f t="shared" si="177"/>
        <v>0</v>
      </c>
      <c r="DN245" s="88" t="str">
        <f t="shared" si="178"/>
        <v/>
      </c>
      <c r="DO245" s="119" t="str">
        <f t="shared" si="179"/>
        <v/>
      </c>
      <c r="DP245" s="119" t="str">
        <f t="shared" si="180"/>
        <v/>
      </c>
      <c r="DQ245" s="122" t="str">
        <f t="shared" si="181"/>
        <v/>
      </c>
      <c r="DR245" s="122" t="str">
        <f t="shared" si="187"/>
        <v/>
      </c>
    </row>
    <row r="246" spans="1:122" x14ac:dyDescent="0.25">
      <c r="A246" s="184" t="str">
        <f t="shared" si="183"/>
        <v xml:space="preserve">  -  - </v>
      </c>
      <c r="B246" s="98"/>
      <c r="C246" s="97"/>
      <c r="D246" s="93"/>
      <c r="E246" s="71"/>
      <c r="F246" s="73"/>
      <c r="G246" s="103"/>
      <c r="H246" s="71"/>
      <c r="I246" s="105" t="str">
        <f t="shared" si="142"/>
        <v/>
      </c>
      <c r="J246" s="104"/>
      <c r="K246" s="63"/>
      <c r="L246" s="72"/>
      <c r="M246" s="74"/>
      <c r="N246" s="75"/>
      <c r="O246" s="75"/>
      <c r="P246" s="121"/>
      <c r="Q246" s="76" t="str">
        <f t="shared" si="143"/>
        <v/>
      </c>
      <c r="R246" s="77">
        <f t="shared" si="144"/>
        <v>0</v>
      </c>
      <c r="S246" s="63"/>
      <c r="T246" s="78">
        <f t="shared" si="184"/>
        <v>0</v>
      </c>
      <c r="U246" s="79">
        <f>IF(M246=0,0,IF(G246="Annulation","",IF(assurance="ALPTIS",M246*12*T246/100*#REF!,IF(assurance="APRIL",M246*12*T246/100*#REF!,IF(assurance="ASAF",M246*12*T246/100*#REF!,IF(assurance="NEOLIANE",(#REF!+M246*12*#REF!)*T246/100,IF(assurance="NEOLIANE Prev",(#REF!+M246*12*#REF!)*T246/100,IF(assurance="SWISSLIFE",M246*12*T246/100*#REF!,IF(assurance="AVIVA",M246*12*T246/100*#REF!,IF(assurance="CIPRES",M246*12*T246/100*#REF!,IF(assurance="CEGEMA",M246*12*T246/100*#REF!,IF(assurance=0,0))))))))))))</f>
        <v>0</v>
      </c>
      <c r="V246" s="91" t="str">
        <f t="shared" si="145"/>
        <v/>
      </c>
      <c r="W246" s="91" t="str">
        <f t="shared" si="146"/>
        <v/>
      </c>
      <c r="X246" s="92">
        <f t="shared" si="147"/>
        <v>0</v>
      </c>
      <c r="Y246" s="108">
        <f t="shared" si="148"/>
        <v>0</v>
      </c>
      <c r="Z246" s="106"/>
      <c r="AA246" s="105" t="str">
        <f t="shared" si="149"/>
        <v/>
      </c>
      <c r="AB246" s="63" t="s">
        <v>12</v>
      </c>
      <c r="AC246" s="72"/>
      <c r="AD246" s="101"/>
      <c r="AE246" s="80" t="str">
        <f t="shared" si="182"/>
        <v/>
      </c>
      <c r="AF246" s="72"/>
      <c r="AG246" s="70" t="str">
        <f t="shared" si="150"/>
        <v/>
      </c>
      <c r="AH246" s="81" t="str">
        <f t="shared" ca="1" si="151"/>
        <v/>
      </c>
      <c r="AI246" s="111" t="str">
        <f t="shared" ca="1" si="152"/>
        <v/>
      </c>
      <c r="AJ246" s="89" t="str">
        <f t="shared" si="153"/>
        <v/>
      </c>
      <c r="AK246" s="89" t="str">
        <f t="shared" si="154"/>
        <v/>
      </c>
      <c r="AL246" s="81" t="str">
        <f t="shared" si="155"/>
        <v/>
      </c>
      <c r="AM246" s="74">
        <f t="shared" si="156"/>
        <v>0</v>
      </c>
      <c r="AN246" s="74">
        <f t="shared" si="157"/>
        <v>0</v>
      </c>
      <c r="AO246" s="82">
        <f t="shared" si="158"/>
        <v>0</v>
      </c>
      <c r="AP246" s="74">
        <f t="shared" si="185"/>
        <v>0</v>
      </c>
      <c r="AQ246" s="82">
        <f t="shared" si="159"/>
        <v>0</v>
      </c>
      <c r="AR246" s="83">
        <f t="shared" si="160"/>
        <v>0</v>
      </c>
      <c r="AS246" s="74">
        <f t="shared" si="186"/>
        <v>0</v>
      </c>
      <c r="AT246" s="82">
        <f t="shared" si="161"/>
        <v>0</v>
      </c>
      <c r="AU246" s="83">
        <f t="shared" si="162"/>
        <v>0</v>
      </c>
      <c r="AV246" s="74">
        <f t="shared" si="163"/>
        <v>0</v>
      </c>
      <c r="AW246" s="82">
        <f t="shared" si="164"/>
        <v>0</v>
      </c>
      <c r="AX246" s="83">
        <f t="shared" si="165"/>
        <v>0</v>
      </c>
      <c r="AY246" s="63"/>
      <c r="AZ246" s="84"/>
      <c r="BA246" s="85"/>
      <c r="BB246" s="95"/>
      <c r="BC246" s="86"/>
      <c r="BD246" s="86"/>
      <c r="BE246" s="96"/>
      <c r="BF246" s="69"/>
      <c r="BG246" s="114"/>
      <c r="BH246" s="63">
        <v>1</v>
      </c>
      <c r="BI246" s="68">
        <v>0</v>
      </c>
      <c r="BJ246" s="71"/>
      <c r="BK246" s="87"/>
      <c r="BL246" s="64" t="str">
        <f t="shared" ca="1" si="166"/>
        <v/>
      </c>
      <c r="BM246" s="65"/>
      <c r="BN246" s="66"/>
      <c r="BO246" s="67" t="str">
        <f t="shared" ca="1" si="167"/>
        <v/>
      </c>
      <c r="BP246" s="65"/>
      <c r="BQ246" s="66"/>
      <c r="BR246" s="67" t="str">
        <f t="shared" ca="1" si="168"/>
        <v/>
      </c>
      <c r="BS246" s="65"/>
      <c r="BT246" s="66"/>
      <c r="BU246" s="67" t="str">
        <f t="shared" ca="1" si="169"/>
        <v/>
      </c>
      <c r="BV246" s="65"/>
      <c r="BW246" s="66"/>
      <c r="BX246" s="67" t="str">
        <f t="shared" ca="1" si="170"/>
        <v/>
      </c>
      <c r="BY246" s="65"/>
      <c r="BZ246" s="66"/>
      <c r="CA246" s="67" t="str">
        <f t="shared" ca="1" si="171"/>
        <v/>
      </c>
      <c r="CB246" s="65"/>
      <c r="CC246" s="66"/>
      <c r="CD246" s="67" t="str">
        <f t="shared" ca="1" si="172"/>
        <v/>
      </c>
      <c r="CE246" s="65"/>
      <c r="CF246" s="66"/>
      <c r="CG246" s="67" t="str">
        <f t="shared" ca="1" si="173"/>
        <v/>
      </c>
      <c r="CH246" s="65"/>
      <c r="CI246" s="66"/>
      <c r="CJ246" s="67" t="str">
        <f t="shared" ca="1" si="174"/>
        <v/>
      </c>
      <c r="CK246" s="57"/>
      <c r="CL246" s="59"/>
      <c r="CM246" s="59"/>
      <c r="CN246" s="59"/>
      <c r="CO246" s="59"/>
      <c r="CP246" s="59"/>
      <c r="CQ246" s="59"/>
      <c r="CR246" s="57"/>
      <c r="CS246" s="58"/>
      <c r="CT246" s="90" t="str">
        <f t="shared" si="175"/>
        <v/>
      </c>
      <c r="CU246" s="59"/>
      <c r="CV246" s="60"/>
      <c r="CW246" s="59"/>
      <c r="CX246" s="59"/>
      <c r="CY246" s="59" t="str">
        <f t="shared" si="176"/>
        <v/>
      </c>
      <c r="CZ246" s="59"/>
      <c r="DA246" s="59"/>
      <c r="DB246" s="61"/>
      <c r="DC246" s="59"/>
      <c r="DD246" s="59"/>
      <c r="DE246" s="61"/>
      <c r="DF246" s="61"/>
      <c r="DG246" s="59"/>
      <c r="DH246" s="61"/>
      <c r="DI246" s="61"/>
      <c r="DJ246" s="59"/>
      <c r="DK246" s="59"/>
      <c r="DL246" s="62"/>
      <c r="DM246" s="56">
        <f t="shared" si="177"/>
        <v>0</v>
      </c>
      <c r="DN246" s="88" t="str">
        <f t="shared" si="178"/>
        <v/>
      </c>
      <c r="DO246" s="119" t="str">
        <f t="shared" si="179"/>
        <v/>
      </c>
      <c r="DP246" s="119" t="str">
        <f t="shared" si="180"/>
        <v/>
      </c>
      <c r="DQ246" s="122" t="str">
        <f t="shared" si="181"/>
        <v/>
      </c>
      <c r="DR246" s="122" t="str">
        <f t="shared" si="187"/>
        <v/>
      </c>
    </row>
    <row r="247" spans="1:122" x14ac:dyDescent="0.25">
      <c r="A247" s="184" t="str">
        <f t="shared" si="183"/>
        <v xml:space="preserve">  -  - </v>
      </c>
      <c r="B247" s="98"/>
      <c r="C247" s="97"/>
      <c r="D247" s="93"/>
      <c r="E247" s="71"/>
      <c r="F247" s="73"/>
      <c r="G247" s="103"/>
      <c r="H247" s="71"/>
      <c r="I247" s="105" t="str">
        <f t="shared" si="142"/>
        <v/>
      </c>
      <c r="J247" s="104"/>
      <c r="K247" s="63"/>
      <c r="L247" s="72"/>
      <c r="M247" s="74"/>
      <c r="N247" s="75"/>
      <c r="O247" s="75"/>
      <c r="P247" s="121"/>
      <c r="Q247" s="76" t="str">
        <f t="shared" si="143"/>
        <v/>
      </c>
      <c r="R247" s="77">
        <f t="shared" si="144"/>
        <v>0</v>
      </c>
      <c r="S247" s="63"/>
      <c r="T247" s="78">
        <f t="shared" si="184"/>
        <v>0</v>
      </c>
      <c r="U247" s="79">
        <f>IF(M247=0,0,IF(G247="Annulation","",IF(assurance="ALPTIS",M247*12*T247/100*#REF!,IF(assurance="APRIL",M247*12*T247/100*#REF!,IF(assurance="ASAF",M247*12*T247/100*#REF!,IF(assurance="NEOLIANE",(#REF!+M247*12*#REF!)*T247/100,IF(assurance="NEOLIANE Prev",(#REF!+M247*12*#REF!)*T247/100,IF(assurance="SWISSLIFE",M247*12*T247/100*#REF!,IF(assurance="AVIVA",M247*12*T247/100*#REF!,IF(assurance="CIPRES",M247*12*T247/100*#REF!,IF(assurance="CEGEMA",M247*12*T247/100*#REF!,IF(assurance=0,0))))))))))))</f>
        <v>0</v>
      </c>
      <c r="V247" s="91" t="str">
        <f t="shared" si="145"/>
        <v/>
      </c>
      <c r="W247" s="91" t="str">
        <f t="shared" si="146"/>
        <v/>
      </c>
      <c r="X247" s="92">
        <f t="shared" si="147"/>
        <v>0</v>
      </c>
      <c r="Y247" s="108">
        <f t="shared" si="148"/>
        <v>0</v>
      </c>
      <c r="Z247" s="106"/>
      <c r="AA247" s="105" t="str">
        <f t="shared" si="149"/>
        <v/>
      </c>
      <c r="AB247" s="63" t="s">
        <v>12</v>
      </c>
      <c r="AC247" s="72"/>
      <c r="AD247" s="101"/>
      <c r="AE247" s="80" t="str">
        <f t="shared" si="182"/>
        <v/>
      </c>
      <c r="AF247" s="72"/>
      <c r="AG247" s="70" t="str">
        <f t="shared" si="150"/>
        <v/>
      </c>
      <c r="AH247" s="81" t="str">
        <f t="shared" ca="1" si="151"/>
        <v/>
      </c>
      <c r="AI247" s="111" t="str">
        <f t="shared" ca="1" si="152"/>
        <v/>
      </c>
      <c r="AJ247" s="89" t="str">
        <f t="shared" si="153"/>
        <v/>
      </c>
      <c r="AK247" s="89" t="str">
        <f t="shared" si="154"/>
        <v/>
      </c>
      <c r="AL247" s="81" t="str">
        <f t="shared" si="155"/>
        <v/>
      </c>
      <c r="AM247" s="74">
        <f t="shared" si="156"/>
        <v>0</v>
      </c>
      <c r="AN247" s="74">
        <f t="shared" si="157"/>
        <v>0</v>
      </c>
      <c r="AO247" s="82">
        <f t="shared" si="158"/>
        <v>0</v>
      </c>
      <c r="AP247" s="74">
        <f t="shared" si="185"/>
        <v>0</v>
      </c>
      <c r="AQ247" s="82">
        <f t="shared" si="159"/>
        <v>0</v>
      </c>
      <c r="AR247" s="83">
        <f t="shared" si="160"/>
        <v>0</v>
      </c>
      <c r="AS247" s="74">
        <f t="shared" si="186"/>
        <v>0</v>
      </c>
      <c r="AT247" s="82">
        <f t="shared" si="161"/>
        <v>0</v>
      </c>
      <c r="AU247" s="83">
        <f t="shared" si="162"/>
        <v>0</v>
      </c>
      <c r="AV247" s="74">
        <f t="shared" si="163"/>
        <v>0</v>
      </c>
      <c r="AW247" s="82">
        <f t="shared" si="164"/>
        <v>0</v>
      </c>
      <c r="AX247" s="83">
        <f t="shared" si="165"/>
        <v>0</v>
      </c>
      <c r="AY247" s="63"/>
      <c r="AZ247" s="84"/>
      <c r="BA247" s="85"/>
      <c r="BB247" s="95"/>
      <c r="BC247" s="86"/>
      <c r="BD247" s="86"/>
      <c r="BE247" s="96"/>
      <c r="BF247" s="69"/>
      <c r="BG247" s="114"/>
      <c r="BH247" s="63">
        <v>1</v>
      </c>
      <c r="BI247" s="68">
        <v>0</v>
      </c>
      <c r="BJ247" s="71"/>
      <c r="BK247" s="87"/>
      <c r="BL247" s="64" t="str">
        <f t="shared" ca="1" si="166"/>
        <v/>
      </c>
      <c r="BM247" s="65"/>
      <c r="BN247" s="66"/>
      <c r="BO247" s="67" t="str">
        <f t="shared" ca="1" si="167"/>
        <v/>
      </c>
      <c r="BP247" s="65"/>
      <c r="BQ247" s="66"/>
      <c r="BR247" s="67" t="str">
        <f t="shared" ca="1" si="168"/>
        <v/>
      </c>
      <c r="BS247" s="65"/>
      <c r="BT247" s="66"/>
      <c r="BU247" s="67" t="str">
        <f t="shared" ca="1" si="169"/>
        <v/>
      </c>
      <c r="BV247" s="65"/>
      <c r="BW247" s="66"/>
      <c r="BX247" s="67" t="str">
        <f t="shared" ca="1" si="170"/>
        <v/>
      </c>
      <c r="BY247" s="65"/>
      <c r="BZ247" s="66"/>
      <c r="CA247" s="67" t="str">
        <f t="shared" ca="1" si="171"/>
        <v/>
      </c>
      <c r="CB247" s="65"/>
      <c r="CC247" s="66"/>
      <c r="CD247" s="67" t="str">
        <f t="shared" ca="1" si="172"/>
        <v/>
      </c>
      <c r="CE247" s="65"/>
      <c r="CF247" s="66"/>
      <c r="CG247" s="67" t="str">
        <f t="shared" ca="1" si="173"/>
        <v/>
      </c>
      <c r="CH247" s="65"/>
      <c r="CI247" s="66"/>
      <c r="CJ247" s="67" t="str">
        <f t="shared" ca="1" si="174"/>
        <v/>
      </c>
      <c r="CK247" s="57"/>
      <c r="CL247" s="59"/>
      <c r="CM247" s="59"/>
      <c r="CN247" s="59"/>
      <c r="CO247" s="59"/>
      <c r="CP247" s="59"/>
      <c r="CQ247" s="59"/>
      <c r="CR247" s="57"/>
      <c r="CS247" s="58"/>
      <c r="CT247" s="90" t="str">
        <f t="shared" si="175"/>
        <v/>
      </c>
      <c r="CU247" s="59"/>
      <c r="CV247" s="60"/>
      <c r="CW247" s="59"/>
      <c r="CX247" s="59"/>
      <c r="CY247" s="59" t="str">
        <f t="shared" si="176"/>
        <v/>
      </c>
      <c r="CZ247" s="59"/>
      <c r="DA247" s="59"/>
      <c r="DB247" s="61"/>
      <c r="DC247" s="59"/>
      <c r="DD247" s="59"/>
      <c r="DE247" s="61"/>
      <c r="DF247" s="61"/>
      <c r="DG247" s="59"/>
      <c r="DH247" s="61"/>
      <c r="DI247" s="61"/>
      <c r="DJ247" s="59"/>
      <c r="DK247" s="59"/>
      <c r="DL247" s="62"/>
      <c r="DM247" s="56">
        <f t="shared" si="177"/>
        <v>0</v>
      </c>
      <c r="DN247" s="88" t="str">
        <f t="shared" si="178"/>
        <v/>
      </c>
      <c r="DO247" s="119" t="str">
        <f t="shared" si="179"/>
        <v/>
      </c>
      <c r="DP247" s="119" t="str">
        <f t="shared" si="180"/>
        <v/>
      </c>
      <c r="DQ247" s="122" t="str">
        <f t="shared" si="181"/>
        <v/>
      </c>
      <c r="DR247" s="122" t="str">
        <f t="shared" si="187"/>
        <v/>
      </c>
    </row>
    <row r="248" spans="1:122" x14ac:dyDescent="0.25">
      <c r="A248" s="184" t="str">
        <f t="shared" si="183"/>
        <v xml:space="preserve">  -  - </v>
      </c>
      <c r="B248" s="98"/>
      <c r="C248" s="97"/>
      <c r="D248" s="93"/>
      <c r="E248" s="71"/>
      <c r="F248" s="73"/>
      <c r="G248" s="103"/>
      <c r="H248" s="71"/>
      <c r="I248" s="105" t="str">
        <f t="shared" si="142"/>
        <v/>
      </c>
      <c r="J248" s="104"/>
      <c r="K248" s="63"/>
      <c r="L248" s="72"/>
      <c r="M248" s="74"/>
      <c r="N248" s="75"/>
      <c r="O248" s="75"/>
      <c r="P248" s="121"/>
      <c r="Q248" s="76" t="str">
        <f t="shared" si="143"/>
        <v/>
      </c>
      <c r="R248" s="77">
        <f t="shared" si="144"/>
        <v>0</v>
      </c>
      <c r="S248" s="63"/>
      <c r="T248" s="78">
        <f t="shared" si="184"/>
        <v>0</v>
      </c>
      <c r="U248" s="79">
        <f>IF(M248=0,0,IF(G248="Annulation","",IF(assurance="ALPTIS",M248*12*T248/100*#REF!,IF(assurance="APRIL",M248*12*T248/100*#REF!,IF(assurance="ASAF",M248*12*T248/100*#REF!,IF(assurance="NEOLIANE",(#REF!+M248*12*#REF!)*T248/100,IF(assurance="NEOLIANE Prev",(#REF!+M248*12*#REF!)*T248/100,IF(assurance="SWISSLIFE",M248*12*T248/100*#REF!,IF(assurance="AVIVA",M248*12*T248/100*#REF!,IF(assurance="CIPRES",M248*12*T248/100*#REF!,IF(assurance="CEGEMA",M248*12*T248/100*#REF!,IF(assurance=0,0))))))))))))</f>
        <v>0</v>
      </c>
      <c r="V248" s="91" t="str">
        <f t="shared" si="145"/>
        <v/>
      </c>
      <c r="W248" s="91" t="str">
        <f t="shared" si="146"/>
        <v/>
      </c>
      <c r="X248" s="92">
        <f t="shared" si="147"/>
        <v>0</v>
      </c>
      <c r="Y248" s="108">
        <f t="shared" si="148"/>
        <v>0</v>
      </c>
      <c r="Z248" s="106"/>
      <c r="AA248" s="105" t="str">
        <f t="shared" si="149"/>
        <v/>
      </c>
      <c r="AB248" s="63" t="s">
        <v>12</v>
      </c>
      <c r="AC248" s="72"/>
      <c r="AD248" s="101"/>
      <c r="AE248" s="80" t="str">
        <f t="shared" si="182"/>
        <v/>
      </c>
      <c r="AF248" s="72"/>
      <c r="AG248" s="70" t="str">
        <f t="shared" si="150"/>
        <v/>
      </c>
      <c r="AH248" s="81" t="str">
        <f t="shared" ca="1" si="151"/>
        <v/>
      </c>
      <c r="AI248" s="111" t="str">
        <f t="shared" ca="1" si="152"/>
        <v/>
      </c>
      <c r="AJ248" s="89" t="str">
        <f t="shared" si="153"/>
        <v/>
      </c>
      <c r="AK248" s="89" t="str">
        <f t="shared" si="154"/>
        <v/>
      </c>
      <c r="AL248" s="81" t="str">
        <f t="shared" si="155"/>
        <v/>
      </c>
      <c r="AM248" s="74">
        <f t="shared" si="156"/>
        <v>0</v>
      </c>
      <c r="AN248" s="74">
        <f t="shared" si="157"/>
        <v>0</v>
      </c>
      <c r="AO248" s="82">
        <f t="shared" si="158"/>
        <v>0</v>
      </c>
      <c r="AP248" s="74">
        <f t="shared" si="185"/>
        <v>0</v>
      </c>
      <c r="AQ248" s="82">
        <f t="shared" si="159"/>
        <v>0</v>
      </c>
      <c r="AR248" s="83">
        <f t="shared" si="160"/>
        <v>0</v>
      </c>
      <c r="AS248" s="74">
        <f t="shared" si="186"/>
        <v>0</v>
      </c>
      <c r="AT248" s="82">
        <f t="shared" si="161"/>
        <v>0</v>
      </c>
      <c r="AU248" s="83">
        <f t="shared" si="162"/>
        <v>0</v>
      </c>
      <c r="AV248" s="74">
        <f t="shared" si="163"/>
        <v>0</v>
      </c>
      <c r="AW248" s="82">
        <f t="shared" si="164"/>
        <v>0</v>
      </c>
      <c r="AX248" s="83">
        <f t="shared" si="165"/>
        <v>0</v>
      </c>
      <c r="AY248" s="63"/>
      <c r="AZ248" s="84"/>
      <c r="BA248" s="85"/>
      <c r="BB248" s="95"/>
      <c r="BC248" s="86"/>
      <c r="BD248" s="86"/>
      <c r="BE248" s="96"/>
      <c r="BF248" s="69"/>
      <c r="BG248" s="114"/>
      <c r="BH248" s="63">
        <v>1</v>
      </c>
      <c r="BI248" s="68">
        <v>0</v>
      </c>
      <c r="BJ248" s="71"/>
      <c r="BK248" s="87"/>
      <c r="BL248" s="64" t="str">
        <f t="shared" ca="1" si="166"/>
        <v/>
      </c>
      <c r="BM248" s="65"/>
      <c r="BN248" s="66"/>
      <c r="BO248" s="67" t="str">
        <f t="shared" ca="1" si="167"/>
        <v/>
      </c>
      <c r="BP248" s="65"/>
      <c r="BQ248" s="66"/>
      <c r="BR248" s="67" t="str">
        <f t="shared" ca="1" si="168"/>
        <v/>
      </c>
      <c r="BS248" s="65"/>
      <c r="BT248" s="66"/>
      <c r="BU248" s="67" t="str">
        <f t="shared" ca="1" si="169"/>
        <v/>
      </c>
      <c r="BV248" s="65"/>
      <c r="BW248" s="66"/>
      <c r="BX248" s="67" t="str">
        <f t="shared" ca="1" si="170"/>
        <v/>
      </c>
      <c r="BY248" s="65"/>
      <c r="BZ248" s="66"/>
      <c r="CA248" s="67" t="str">
        <f t="shared" ca="1" si="171"/>
        <v/>
      </c>
      <c r="CB248" s="65"/>
      <c r="CC248" s="66"/>
      <c r="CD248" s="67" t="str">
        <f t="shared" ca="1" si="172"/>
        <v/>
      </c>
      <c r="CE248" s="65"/>
      <c r="CF248" s="66"/>
      <c r="CG248" s="67" t="str">
        <f t="shared" ca="1" si="173"/>
        <v/>
      </c>
      <c r="CH248" s="65"/>
      <c r="CI248" s="66"/>
      <c r="CJ248" s="67" t="str">
        <f t="shared" ca="1" si="174"/>
        <v/>
      </c>
      <c r="CK248" s="57"/>
      <c r="CL248" s="59"/>
      <c r="CM248" s="59"/>
      <c r="CN248" s="59"/>
      <c r="CO248" s="59"/>
      <c r="CP248" s="59"/>
      <c r="CQ248" s="59"/>
      <c r="CR248" s="57"/>
      <c r="CS248" s="58"/>
      <c r="CT248" s="90" t="str">
        <f t="shared" si="175"/>
        <v/>
      </c>
      <c r="CU248" s="59"/>
      <c r="CV248" s="60"/>
      <c r="CW248" s="59"/>
      <c r="CX248" s="59"/>
      <c r="CY248" s="59" t="str">
        <f t="shared" si="176"/>
        <v/>
      </c>
      <c r="CZ248" s="59"/>
      <c r="DA248" s="59"/>
      <c r="DB248" s="61"/>
      <c r="DC248" s="59"/>
      <c r="DD248" s="59"/>
      <c r="DE248" s="61"/>
      <c r="DF248" s="61"/>
      <c r="DG248" s="59"/>
      <c r="DH248" s="61"/>
      <c r="DI248" s="61"/>
      <c r="DJ248" s="59"/>
      <c r="DK248" s="59"/>
      <c r="DL248" s="62"/>
      <c r="DM248" s="56">
        <f t="shared" si="177"/>
        <v>0</v>
      </c>
      <c r="DN248" s="88" t="str">
        <f t="shared" si="178"/>
        <v/>
      </c>
      <c r="DO248" s="119" t="str">
        <f t="shared" si="179"/>
        <v/>
      </c>
      <c r="DP248" s="119" t="str">
        <f t="shared" si="180"/>
        <v/>
      </c>
      <c r="DQ248" s="122" t="str">
        <f t="shared" si="181"/>
        <v/>
      </c>
      <c r="DR248" s="122" t="str">
        <f t="shared" si="187"/>
        <v/>
      </c>
    </row>
    <row r="249" spans="1:122" x14ac:dyDescent="0.25">
      <c r="A249" s="184" t="str">
        <f t="shared" si="183"/>
        <v xml:space="preserve">  -  - </v>
      </c>
      <c r="B249" s="98"/>
      <c r="C249" s="97"/>
      <c r="D249" s="93"/>
      <c r="E249" s="71"/>
      <c r="F249" s="73"/>
      <c r="G249" s="103"/>
      <c r="H249" s="71"/>
      <c r="I249" s="105" t="str">
        <f t="shared" si="142"/>
        <v/>
      </c>
      <c r="J249" s="104"/>
      <c r="K249" s="63"/>
      <c r="L249" s="72"/>
      <c r="M249" s="74"/>
      <c r="N249" s="75"/>
      <c r="O249" s="75"/>
      <c r="P249" s="121"/>
      <c r="Q249" s="76" t="str">
        <f t="shared" si="143"/>
        <v/>
      </c>
      <c r="R249" s="77">
        <f t="shared" si="144"/>
        <v>0</v>
      </c>
      <c r="S249" s="63"/>
      <c r="T249" s="78">
        <f t="shared" si="184"/>
        <v>0</v>
      </c>
      <c r="U249" s="79">
        <f>IF(M249=0,0,IF(G249="Annulation","",IF(assurance="ALPTIS",M249*12*T249/100*#REF!,IF(assurance="APRIL",M249*12*T249/100*#REF!,IF(assurance="ASAF",M249*12*T249/100*#REF!,IF(assurance="NEOLIANE",(#REF!+M249*12*#REF!)*T249/100,IF(assurance="NEOLIANE Prev",(#REF!+M249*12*#REF!)*T249/100,IF(assurance="SWISSLIFE",M249*12*T249/100*#REF!,IF(assurance="AVIVA",M249*12*T249/100*#REF!,IF(assurance="CIPRES",M249*12*T249/100*#REF!,IF(assurance="CEGEMA",M249*12*T249/100*#REF!,IF(assurance=0,0))))))))))))</f>
        <v>0</v>
      </c>
      <c r="V249" s="91" t="str">
        <f t="shared" si="145"/>
        <v/>
      </c>
      <c r="W249" s="91" t="str">
        <f t="shared" si="146"/>
        <v/>
      </c>
      <c r="X249" s="92">
        <f t="shared" si="147"/>
        <v>0</v>
      </c>
      <c r="Y249" s="108">
        <f t="shared" si="148"/>
        <v>0</v>
      </c>
      <c r="Z249" s="106"/>
      <c r="AA249" s="105" t="str">
        <f t="shared" si="149"/>
        <v/>
      </c>
      <c r="AB249" s="63" t="s">
        <v>12</v>
      </c>
      <c r="AC249" s="72"/>
      <c r="AD249" s="101"/>
      <c r="AE249" s="80" t="str">
        <f t="shared" si="182"/>
        <v/>
      </c>
      <c r="AF249" s="72"/>
      <c r="AG249" s="70" t="str">
        <f t="shared" si="150"/>
        <v/>
      </c>
      <c r="AH249" s="81" t="str">
        <f t="shared" ca="1" si="151"/>
        <v/>
      </c>
      <c r="AI249" s="111" t="str">
        <f t="shared" ca="1" si="152"/>
        <v/>
      </c>
      <c r="AJ249" s="89" t="str">
        <f t="shared" si="153"/>
        <v/>
      </c>
      <c r="AK249" s="89" t="str">
        <f t="shared" si="154"/>
        <v/>
      </c>
      <c r="AL249" s="81" t="str">
        <f t="shared" si="155"/>
        <v/>
      </c>
      <c r="AM249" s="74">
        <f t="shared" si="156"/>
        <v>0</v>
      </c>
      <c r="AN249" s="74">
        <f t="shared" si="157"/>
        <v>0</v>
      </c>
      <c r="AO249" s="82">
        <f t="shared" si="158"/>
        <v>0</v>
      </c>
      <c r="AP249" s="74">
        <f t="shared" si="185"/>
        <v>0</v>
      </c>
      <c r="AQ249" s="82">
        <f t="shared" si="159"/>
        <v>0</v>
      </c>
      <c r="AR249" s="83">
        <f t="shared" si="160"/>
        <v>0</v>
      </c>
      <c r="AS249" s="74">
        <f t="shared" si="186"/>
        <v>0</v>
      </c>
      <c r="AT249" s="82">
        <f t="shared" si="161"/>
        <v>0</v>
      </c>
      <c r="AU249" s="83">
        <f t="shared" si="162"/>
        <v>0</v>
      </c>
      <c r="AV249" s="74">
        <f t="shared" si="163"/>
        <v>0</v>
      </c>
      <c r="AW249" s="82">
        <f t="shared" si="164"/>
        <v>0</v>
      </c>
      <c r="AX249" s="83">
        <f t="shared" si="165"/>
        <v>0</v>
      </c>
      <c r="AY249" s="63"/>
      <c r="AZ249" s="84"/>
      <c r="BA249" s="85"/>
      <c r="BB249" s="95"/>
      <c r="BC249" s="86"/>
      <c r="BD249" s="86"/>
      <c r="BE249" s="96"/>
      <c r="BF249" s="69"/>
      <c r="BG249" s="114"/>
      <c r="BH249" s="63">
        <v>1</v>
      </c>
      <c r="BI249" s="68">
        <v>0</v>
      </c>
      <c r="BJ249" s="71"/>
      <c r="BK249" s="87"/>
      <c r="BL249" s="64" t="str">
        <f t="shared" ca="1" si="166"/>
        <v/>
      </c>
      <c r="BM249" s="65"/>
      <c r="BN249" s="66"/>
      <c r="BO249" s="67" t="str">
        <f t="shared" ca="1" si="167"/>
        <v/>
      </c>
      <c r="BP249" s="65"/>
      <c r="BQ249" s="66"/>
      <c r="BR249" s="67" t="str">
        <f t="shared" ca="1" si="168"/>
        <v/>
      </c>
      <c r="BS249" s="65"/>
      <c r="BT249" s="66"/>
      <c r="BU249" s="67" t="str">
        <f t="shared" ca="1" si="169"/>
        <v/>
      </c>
      <c r="BV249" s="65"/>
      <c r="BW249" s="66"/>
      <c r="BX249" s="67" t="str">
        <f t="shared" ca="1" si="170"/>
        <v/>
      </c>
      <c r="BY249" s="65"/>
      <c r="BZ249" s="66"/>
      <c r="CA249" s="67" t="str">
        <f t="shared" ca="1" si="171"/>
        <v/>
      </c>
      <c r="CB249" s="65"/>
      <c r="CC249" s="66"/>
      <c r="CD249" s="67" t="str">
        <f t="shared" ca="1" si="172"/>
        <v/>
      </c>
      <c r="CE249" s="65"/>
      <c r="CF249" s="66"/>
      <c r="CG249" s="67" t="str">
        <f t="shared" ca="1" si="173"/>
        <v/>
      </c>
      <c r="CH249" s="65"/>
      <c r="CI249" s="66"/>
      <c r="CJ249" s="67" t="str">
        <f t="shared" ca="1" si="174"/>
        <v/>
      </c>
      <c r="CK249" s="57"/>
      <c r="CL249" s="59"/>
      <c r="CM249" s="59"/>
      <c r="CN249" s="59"/>
      <c r="CO249" s="59"/>
      <c r="CP249" s="59"/>
      <c r="CQ249" s="59"/>
      <c r="CR249" s="57"/>
      <c r="CS249" s="58"/>
      <c r="CT249" s="90" t="str">
        <f t="shared" si="175"/>
        <v/>
      </c>
      <c r="CU249" s="59"/>
      <c r="CV249" s="60"/>
      <c r="CW249" s="59"/>
      <c r="CX249" s="59"/>
      <c r="CY249" s="59" t="str">
        <f t="shared" si="176"/>
        <v/>
      </c>
      <c r="CZ249" s="59"/>
      <c r="DA249" s="59"/>
      <c r="DB249" s="61"/>
      <c r="DC249" s="59"/>
      <c r="DD249" s="59"/>
      <c r="DE249" s="61"/>
      <c r="DF249" s="61"/>
      <c r="DG249" s="59"/>
      <c r="DH249" s="61"/>
      <c r="DI249" s="61"/>
      <c r="DJ249" s="59"/>
      <c r="DK249" s="59"/>
      <c r="DL249" s="62"/>
      <c r="DM249" s="56">
        <f t="shared" si="177"/>
        <v>0</v>
      </c>
      <c r="DN249" s="88" t="str">
        <f t="shared" si="178"/>
        <v/>
      </c>
      <c r="DO249" s="119" t="str">
        <f t="shared" si="179"/>
        <v/>
      </c>
      <c r="DP249" s="119" t="str">
        <f t="shared" si="180"/>
        <v/>
      </c>
      <c r="DQ249" s="122" t="str">
        <f t="shared" si="181"/>
        <v/>
      </c>
      <c r="DR249" s="122" t="str">
        <f t="shared" si="187"/>
        <v/>
      </c>
    </row>
    <row r="250" spans="1:122" x14ac:dyDescent="0.25">
      <c r="A250" s="184" t="str">
        <f t="shared" si="183"/>
        <v xml:space="preserve">  -  - </v>
      </c>
      <c r="B250" s="98"/>
      <c r="C250" s="97"/>
      <c r="D250" s="93"/>
      <c r="E250" s="71"/>
      <c r="F250" s="73"/>
      <c r="G250" s="103"/>
      <c r="H250" s="71"/>
      <c r="I250" s="105" t="str">
        <f t="shared" si="142"/>
        <v/>
      </c>
      <c r="J250" s="104"/>
      <c r="K250" s="63"/>
      <c r="L250" s="72"/>
      <c r="M250" s="74"/>
      <c r="N250" s="75"/>
      <c r="O250" s="75"/>
      <c r="P250" s="121"/>
      <c r="Q250" s="76" t="str">
        <f t="shared" si="143"/>
        <v/>
      </c>
      <c r="R250" s="77">
        <f t="shared" si="144"/>
        <v>0</v>
      </c>
      <c r="S250" s="63"/>
      <c r="T250" s="78">
        <f t="shared" si="184"/>
        <v>0</v>
      </c>
      <c r="U250" s="79">
        <f>IF(M250=0,0,IF(G250="Annulation","",IF(assurance="ALPTIS",M250*12*T250/100*#REF!,IF(assurance="APRIL",M250*12*T250/100*#REF!,IF(assurance="ASAF",M250*12*T250/100*#REF!,IF(assurance="NEOLIANE",(#REF!+M250*12*#REF!)*T250/100,IF(assurance="NEOLIANE Prev",(#REF!+M250*12*#REF!)*T250/100,IF(assurance="SWISSLIFE",M250*12*T250/100*#REF!,IF(assurance="AVIVA",M250*12*T250/100*#REF!,IF(assurance="CIPRES",M250*12*T250/100*#REF!,IF(assurance="CEGEMA",M250*12*T250/100*#REF!,IF(assurance=0,0))))))))))))</f>
        <v>0</v>
      </c>
      <c r="V250" s="91" t="str">
        <f t="shared" si="145"/>
        <v/>
      </c>
      <c r="W250" s="91" t="str">
        <f t="shared" si="146"/>
        <v/>
      </c>
      <c r="X250" s="92">
        <f t="shared" si="147"/>
        <v>0</v>
      </c>
      <c r="Y250" s="108">
        <f t="shared" si="148"/>
        <v>0</v>
      </c>
      <c r="Z250" s="106"/>
      <c r="AA250" s="105" t="str">
        <f t="shared" si="149"/>
        <v/>
      </c>
      <c r="AB250" s="63" t="s">
        <v>12</v>
      </c>
      <c r="AC250" s="72"/>
      <c r="AD250" s="101"/>
      <c r="AE250" s="80" t="str">
        <f t="shared" si="182"/>
        <v/>
      </c>
      <c r="AF250" s="72"/>
      <c r="AG250" s="70" t="str">
        <f t="shared" si="150"/>
        <v/>
      </c>
      <c r="AH250" s="81" t="str">
        <f t="shared" ca="1" si="151"/>
        <v/>
      </c>
      <c r="AI250" s="111" t="str">
        <f t="shared" ca="1" si="152"/>
        <v/>
      </c>
      <c r="AJ250" s="89" t="str">
        <f t="shared" si="153"/>
        <v/>
      </c>
      <c r="AK250" s="89" t="str">
        <f t="shared" si="154"/>
        <v/>
      </c>
      <c r="AL250" s="81" t="str">
        <f t="shared" si="155"/>
        <v/>
      </c>
      <c r="AM250" s="74">
        <f t="shared" si="156"/>
        <v>0</v>
      </c>
      <c r="AN250" s="74">
        <f t="shared" si="157"/>
        <v>0</v>
      </c>
      <c r="AO250" s="82">
        <f t="shared" si="158"/>
        <v>0</v>
      </c>
      <c r="AP250" s="74">
        <f t="shared" si="185"/>
        <v>0</v>
      </c>
      <c r="AQ250" s="82">
        <f t="shared" si="159"/>
        <v>0</v>
      </c>
      <c r="AR250" s="83">
        <f t="shared" si="160"/>
        <v>0</v>
      </c>
      <c r="AS250" s="74">
        <f t="shared" si="186"/>
        <v>0</v>
      </c>
      <c r="AT250" s="82">
        <f t="shared" si="161"/>
        <v>0</v>
      </c>
      <c r="AU250" s="83">
        <f t="shared" si="162"/>
        <v>0</v>
      </c>
      <c r="AV250" s="74">
        <f t="shared" si="163"/>
        <v>0</v>
      </c>
      <c r="AW250" s="82">
        <f t="shared" si="164"/>
        <v>0</v>
      </c>
      <c r="AX250" s="83">
        <f t="shared" si="165"/>
        <v>0</v>
      </c>
      <c r="AY250" s="63"/>
      <c r="AZ250" s="84"/>
      <c r="BA250" s="85"/>
      <c r="BB250" s="95"/>
      <c r="BC250" s="86"/>
      <c r="BD250" s="86"/>
      <c r="BE250" s="96"/>
      <c r="BF250" s="69"/>
      <c r="BG250" s="114"/>
      <c r="BH250" s="63">
        <v>1</v>
      </c>
      <c r="BI250" s="68">
        <v>0</v>
      </c>
      <c r="BJ250" s="71"/>
      <c r="BK250" s="87"/>
      <c r="BL250" s="64" t="str">
        <f t="shared" ca="1" si="166"/>
        <v/>
      </c>
      <c r="BM250" s="65"/>
      <c r="BN250" s="66"/>
      <c r="BO250" s="67" t="str">
        <f t="shared" ca="1" si="167"/>
        <v/>
      </c>
      <c r="BP250" s="65"/>
      <c r="BQ250" s="66"/>
      <c r="BR250" s="67" t="str">
        <f t="shared" ca="1" si="168"/>
        <v/>
      </c>
      <c r="BS250" s="65"/>
      <c r="BT250" s="66"/>
      <c r="BU250" s="67" t="str">
        <f t="shared" ca="1" si="169"/>
        <v/>
      </c>
      <c r="BV250" s="65"/>
      <c r="BW250" s="66"/>
      <c r="BX250" s="67" t="str">
        <f t="shared" ca="1" si="170"/>
        <v/>
      </c>
      <c r="BY250" s="65"/>
      <c r="BZ250" s="66"/>
      <c r="CA250" s="67" t="str">
        <f t="shared" ca="1" si="171"/>
        <v/>
      </c>
      <c r="CB250" s="65"/>
      <c r="CC250" s="66"/>
      <c r="CD250" s="67" t="str">
        <f t="shared" ca="1" si="172"/>
        <v/>
      </c>
      <c r="CE250" s="65"/>
      <c r="CF250" s="66"/>
      <c r="CG250" s="67" t="str">
        <f t="shared" ca="1" si="173"/>
        <v/>
      </c>
      <c r="CH250" s="65"/>
      <c r="CI250" s="66"/>
      <c r="CJ250" s="67" t="str">
        <f t="shared" ca="1" si="174"/>
        <v/>
      </c>
      <c r="CK250" s="57"/>
      <c r="CL250" s="59"/>
      <c r="CM250" s="59"/>
      <c r="CN250" s="59"/>
      <c r="CO250" s="59"/>
      <c r="CP250" s="59"/>
      <c r="CQ250" s="59"/>
      <c r="CR250" s="57"/>
      <c r="CS250" s="58"/>
      <c r="CT250" s="90" t="str">
        <f t="shared" si="175"/>
        <v/>
      </c>
      <c r="CU250" s="59"/>
      <c r="CV250" s="60"/>
      <c r="CW250" s="59"/>
      <c r="CX250" s="59"/>
      <c r="CY250" s="59" t="str">
        <f t="shared" si="176"/>
        <v/>
      </c>
      <c r="CZ250" s="59"/>
      <c r="DA250" s="59"/>
      <c r="DB250" s="61"/>
      <c r="DC250" s="59"/>
      <c r="DD250" s="59"/>
      <c r="DE250" s="61"/>
      <c r="DF250" s="61"/>
      <c r="DG250" s="59"/>
      <c r="DH250" s="61"/>
      <c r="DI250" s="61"/>
      <c r="DJ250" s="59"/>
      <c r="DK250" s="59"/>
      <c r="DL250" s="62"/>
      <c r="DM250" s="56">
        <f t="shared" si="177"/>
        <v>0</v>
      </c>
      <c r="DN250" s="88" t="str">
        <f t="shared" si="178"/>
        <v/>
      </c>
      <c r="DO250" s="119" t="str">
        <f t="shared" si="179"/>
        <v/>
      </c>
      <c r="DP250" s="119" t="str">
        <f t="shared" si="180"/>
        <v/>
      </c>
      <c r="DQ250" s="122" t="str">
        <f t="shared" si="181"/>
        <v/>
      </c>
      <c r="DR250" s="122" t="str">
        <f t="shared" si="187"/>
        <v/>
      </c>
    </row>
    <row r="251" spans="1:122" x14ac:dyDescent="0.25">
      <c r="A251" s="184" t="str">
        <f t="shared" si="183"/>
        <v xml:space="preserve">  -  - </v>
      </c>
      <c r="B251" s="98"/>
      <c r="C251" s="97"/>
      <c r="D251" s="93"/>
      <c r="E251" s="71"/>
      <c r="F251" s="73"/>
      <c r="G251" s="103"/>
      <c r="H251" s="71"/>
      <c r="I251" s="105" t="str">
        <f t="shared" si="142"/>
        <v/>
      </c>
      <c r="J251" s="104"/>
      <c r="K251" s="63"/>
      <c r="L251" s="72"/>
      <c r="M251" s="74"/>
      <c r="N251" s="75"/>
      <c r="O251" s="75"/>
      <c r="P251" s="121"/>
      <c r="Q251" s="76" t="str">
        <f t="shared" si="143"/>
        <v/>
      </c>
      <c r="R251" s="77">
        <f t="shared" si="144"/>
        <v>0</v>
      </c>
      <c r="S251" s="63"/>
      <c r="T251" s="78">
        <f t="shared" si="184"/>
        <v>0</v>
      </c>
      <c r="U251" s="79">
        <f>IF(M251=0,0,IF(G251="Annulation","",IF(assurance="ALPTIS",M251*12*T251/100*#REF!,IF(assurance="APRIL",M251*12*T251/100*#REF!,IF(assurance="ASAF",M251*12*T251/100*#REF!,IF(assurance="NEOLIANE",(#REF!+M251*12*#REF!)*T251/100,IF(assurance="NEOLIANE Prev",(#REF!+M251*12*#REF!)*T251/100,IF(assurance="SWISSLIFE",M251*12*T251/100*#REF!,IF(assurance="AVIVA",M251*12*T251/100*#REF!,IF(assurance="CIPRES",M251*12*T251/100*#REF!,IF(assurance="CEGEMA",M251*12*T251/100*#REF!,IF(assurance=0,0))))))))))))</f>
        <v>0</v>
      </c>
      <c r="V251" s="91" t="str">
        <f t="shared" si="145"/>
        <v/>
      </c>
      <c r="W251" s="91" t="str">
        <f t="shared" si="146"/>
        <v/>
      </c>
      <c r="X251" s="92">
        <f t="shared" si="147"/>
        <v>0</v>
      </c>
      <c r="Y251" s="108">
        <f t="shared" si="148"/>
        <v>0</v>
      </c>
      <c r="Z251" s="106"/>
      <c r="AA251" s="105" t="str">
        <f t="shared" si="149"/>
        <v/>
      </c>
      <c r="AB251" s="63" t="s">
        <v>12</v>
      </c>
      <c r="AC251" s="72"/>
      <c r="AD251" s="101"/>
      <c r="AE251" s="80" t="str">
        <f t="shared" si="182"/>
        <v/>
      </c>
      <c r="AF251" s="72"/>
      <c r="AG251" s="70" t="str">
        <f t="shared" si="150"/>
        <v/>
      </c>
      <c r="AH251" s="81" t="str">
        <f t="shared" ca="1" si="151"/>
        <v/>
      </c>
      <c r="AI251" s="111" t="str">
        <f t="shared" ca="1" si="152"/>
        <v/>
      </c>
      <c r="AJ251" s="89" t="str">
        <f t="shared" si="153"/>
        <v/>
      </c>
      <c r="AK251" s="89" t="str">
        <f t="shared" si="154"/>
        <v/>
      </c>
      <c r="AL251" s="81" t="str">
        <f t="shared" si="155"/>
        <v/>
      </c>
      <c r="AM251" s="74">
        <f t="shared" si="156"/>
        <v>0</v>
      </c>
      <c r="AN251" s="74">
        <f t="shared" si="157"/>
        <v>0</v>
      </c>
      <c r="AO251" s="82">
        <f t="shared" si="158"/>
        <v>0</v>
      </c>
      <c r="AP251" s="74">
        <f t="shared" si="185"/>
        <v>0</v>
      </c>
      <c r="AQ251" s="82">
        <f t="shared" si="159"/>
        <v>0</v>
      </c>
      <c r="AR251" s="83">
        <f t="shared" si="160"/>
        <v>0</v>
      </c>
      <c r="AS251" s="74">
        <f t="shared" si="186"/>
        <v>0</v>
      </c>
      <c r="AT251" s="82">
        <f t="shared" si="161"/>
        <v>0</v>
      </c>
      <c r="AU251" s="83">
        <f t="shared" si="162"/>
        <v>0</v>
      </c>
      <c r="AV251" s="74">
        <f t="shared" si="163"/>
        <v>0</v>
      </c>
      <c r="AW251" s="82">
        <f t="shared" si="164"/>
        <v>0</v>
      </c>
      <c r="AX251" s="83">
        <f t="shared" si="165"/>
        <v>0</v>
      </c>
      <c r="AY251" s="63"/>
      <c r="AZ251" s="84"/>
      <c r="BA251" s="85"/>
      <c r="BB251" s="95"/>
      <c r="BC251" s="86"/>
      <c r="BD251" s="86"/>
      <c r="BE251" s="96"/>
      <c r="BF251" s="69"/>
      <c r="BG251" s="114"/>
      <c r="BH251" s="63">
        <v>1</v>
      </c>
      <c r="BI251" s="68">
        <v>0</v>
      </c>
      <c r="BJ251" s="71"/>
      <c r="BK251" s="87"/>
      <c r="BL251" s="64" t="str">
        <f t="shared" ca="1" si="166"/>
        <v/>
      </c>
      <c r="BM251" s="65"/>
      <c r="BN251" s="66"/>
      <c r="BO251" s="67" t="str">
        <f t="shared" ca="1" si="167"/>
        <v/>
      </c>
      <c r="BP251" s="65"/>
      <c r="BQ251" s="66"/>
      <c r="BR251" s="67" t="str">
        <f t="shared" ca="1" si="168"/>
        <v/>
      </c>
      <c r="BS251" s="65"/>
      <c r="BT251" s="66"/>
      <c r="BU251" s="67" t="str">
        <f t="shared" ca="1" si="169"/>
        <v/>
      </c>
      <c r="BV251" s="65"/>
      <c r="BW251" s="66"/>
      <c r="BX251" s="67" t="str">
        <f t="shared" ca="1" si="170"/>
        <v/>
      </c>
      <c r="BY251" s="65"/>
      <c r="BZ251" s="66"/>
      <c r="CA251" s="67" t="str">
        <f t="shared" ca="1" si="171"/>
        <v/>
      </c>
      <c r="CB251" s="65"/>
      <c r="CC251" s="66"/>
      <c r="CD251" s="67" t="str">
        <f t="shared" ca="1" si="172"/>
        <v/>
      </c>
      <c r="CE251" s="65"/>
      <c r="CF251" s="66"/>
      <c r="CG251" s="67" t="str">
        <f t="shared" ca="1" si="173"/>
        <v/>
      </c>
      <c r="CH251" s="65"/>
      <c r="CI251" s="66"/>
      <c r="CJ251" s="67" t="str">
        <f t="shared" ca="1" si="174"/>
        <v/>
      </c>
      <c r="CK251" s="57"/>
      <c r="CL251" s="59"/>
      <c r="CM251" s="59"/>
      <c r="CN251" s="59"/>
      <c r="CO251" s="59"/>
      <c r="CP251" s="59"/>
      <c r="CQ251" s="59"/>
      <c r="CR251" s="57"/>
      <c r="CS251" s="58"/>
      <c r="CT251" s="90" t="str">
        <f t="shared" si="175"/>
        <v/>
      </c>
      <c r="CU251" s="59"/>
      <c r="CV251" s="60"/>
      <c r="CW251" s="59"/>
      <c r="CX251" s="59"/>
      <c r="CY251" s="59" t="str">
        <f t="shared" si="176"/>
        <v/>
      </c>
      <c r="CZ251" s="59"/>
      <c r="DA251" s="59"/>
      <c r="DB251" s="61"/>
      <c r="DC251" s="59"/>
      <c r="DD251" s="59"/>
      <c r="DE251" s="61"/>
      <c r="DF251" s="61"/>
      <c r="DG251" s="59"/>
      <c r="DH251" s="61"/>
      <c r="DI251" s="61"/>
      <c r="DJ251" s="59"/>
      <c r="DK251" s="59"/>
      <c r="DL251" s="62"/>
      <c r="DM251" s="56">
        <f t="shared" si="177"/>
        <v>0</v>
      </c>
      <c r="DN251" s="88" t="str">
        <f t="shared" si="178"/>
        <v/>
      </c>
      <c r="DO251" s="119" t="str">
        <f t="shared" si="179"/>
        <v/>
      </c>
      <c r="DP251" s="119" t="str">
        <f t="shared" si="180"/>
        <v/>
      </c>
      <c r="DQ251" s="122" t="str">
        <f t="shared" si="181"/>
        <v/>
      </c>
      <c r="DR251" s="122" t="str">
        <f t="shared" si="187"/>
        <v/>
      </c>
    </row>
    <row r="252" spans="1:122" x14ac:dyDescent="0.25">
      <c r="A252" s="184" t="str">
        <f t="shared" si="183"/>
        <v xml:space="preserve">  -  - </v>
      </c>
      <c r="B252" s="98"/>
      <c r="C252" s="97"/>
      <c r="D252" s="93"/>
      <c r="E252" s="71"/>
      <c r="F252" s="73"/>
      <c r="G252" s="103"/>
      <c r="H252" s="71"/>
      <c r="I252" s="105" t="str">
        <f t="shared" si="142"/>
        <v/>
      </c>
      <c r="J252" s="104"/>
      <c r="K252" s="63"/>
      <c r="L252" s="72"/>
      <c r="M252" s="74"/>
      <c r="N252" s="75"/>
      <c r="O252" s="75"/>
      <c r="P252" s="121"/>
      <c r="Q252" s="76" t="str">
        <f t="shared" si="143"/>
        <v/>
      </c>
      <c r="R252" s="77">
        <f t="shared" si="144"/>
        <v>0</v>
      </c>
      <c r="S252" s="63"/>
      <c r="T252" s="78">
        <f t="shared" si="184"/>
        <v>0</v>
      </c>
      <c r="U252" s="79">
        <f>IF(M252=0,0,IF(G252="Annulation","",IF(assurance="ALPTIS",M252*12*T252/100*#REF!,IF(assurance="APRIL",M252*12*T252/100*#REF!,IF(assurance="ASAF",M252*12*T252/100*#REF!,IF(assurance="NEOLIANE",(#REF!+M252*12*#REF!)*T252/100,IF(assurance="NEOLIANE Prev",(#REF!+M252*12*#REF!)*T252/100,IF(assurance="SWISSLIFE",M252*12*T252/100*#REF!,IF(assurance="AVIVA",M252*12*T252/100*#REF!,IF(assurance="CIPRES",M252*12*T252/100*#REF!,IF(assurance="CEGEMA",M252*12*T252/100*#REF!,IF(assurance=0,0))))))))))))</f>
        <v>0</v>
      </c>
      <c r="V252" s="91" t="str">
        <f t="shared" si="145"/>
        <v/>
      </c>
      <c r="W252" s="91" t="str">
        <f t="shared" si="146"/>
        <v/>
      </c>
      <c r="X252" s="92">
        <f t="shared" si="147"/>
        <v>0</v>
      </c>
      <c r="Y252" s="108">
        <f t="shared" si="148"/>
        <v>0</v>
      </c>
      <c r="Z252" s="106"/>
      <c r="AA252" s="105" t="str">
        <f t="shared" si="149"/>
        <v/>
      </c>
      <c r="AB252" s="63" t="s">
        <v>12</v>
      </c>
      <c r="AC252" s="72"/>
      <c r="AD252" s="101"/>
      <c r="AE252" s="80" t="str">
        <f t="shared" si="182"/>
        <v/>
      </c>
      <c r="AF252" s="72"/>
      <c r="AG252" s="70" t="str">
        <f t="shared" si="150"/>
        <v/>
      </c>
      <c r="AH252" s="81" t="str">
        <f t="shared" ca="1" si="151"/>
        <v/>
      </c>
      <c r="AI252" s="111" t="str">
        <f t="shared" ca="1" si="152"/>
        <v/>
      </c>
      <c r="AJ252" s="89" t="str">
        <f t="shared" si="153"/>
        <v/>
      </c>
      <c r="AK252" s="89" t="str">
        <f t="shared" si="154"/>
        <v/>
      </c>
      <c r="AL252" s="81" t="str">
        <f t="shared" si="155"/>
        <v/>
      </c>
      <c r="AM252" s="74">
        <f t="shared" si="156"/>
        <v>0</v>
      </c>
      <c r="AN252" s="74">
        <f t="shared" si="157"/>
        <v>0</v>
      </c>
      <c r="AO252" s="82">
        <f t="shared" si="158"/>
        <v>0</v>
      </c>
      <c r="AP252" s="74">
        <f t="shared" si="185"/>
        <v>0</v>
      </c>
      <c r="AQ252" s="82">
        <f t="shared" si="159"/>
        <v>0</v>
      </c>
      <c r="AR252" s="83">
        <f t="shared" si="160"/>
        <v>0</v>
      </c>
      <c r="AS252" s="74">
        <f t="shared" si="186"/>
        <v>0</v>
      </c>
      <c r="AT252" s="82">
        <f t="shared" si="161"/>
        <v>0</v>
      </c>
      <c r="AU252" s="83">
        <f t="shared" si="162"/>
        <v>0</v>
      </c>
      <c r="AV252" s="74">
        <f t="shared" si="163"/>
        <v>0</v>
      </c>
      <c r="AW252" s="82">
        <f t="shared" si="164"/>
        <v>0</v>
      </c>
      <c r="AX252" s="83">
        <f t="shared" si="165"/>
        <v>0</v>
      </c>
      <c r="AY252" s="63"/>
      <c r="AZ252" s="84"/>
      <c r="BA252" s="85"/>
      <c r="BB252" s="95"/>
      <c r="BC252" s="86"/>
      <c r="BD252" s="86"/>
      <c r="BE252" s="96"/>
      <c r="BF252" s="69"/>
      <c r="BG252" s="114"/>
      <c r="BH252" s="63">
        <v>1</v>
      </c>
      <c r="BI252" s="68">
        <v>0</v>
      </c>
      <c r="BJ252" s="71"/>
      <c r="BK252" s="87"/>
      <c r="BL252" s="64" t="str">
        <f t="shared" ca="1" si="166"/>
        <v/>
      </c>
      <c r="BM252" s="65"/>
      <c r="BN252" s="66"/>
      <c r="BO252" s="67" t="str">
        <f t="shared" ca="1" si="167"/>
        <v/>
      </c>
      <c r="BP252" s="65"/>
      <c r="BQ252" s="66"/>
      <c r="BR252" s="67" t="str">
        <f t="shared" ca="1" si="168"/>
        <v/>
      </c>
      <c r="BS252" s="65"/>
      <c r="BT252" s="66"/>
      <c r="BU252" s="67" t="str">
        <f t="shared" ca="1" si="169"/>
        <v/>
      </c>
      <c r="BV252" s="65"/>
      <c r="BW252" s="66"/>
      <c r="BX252" s="67" t="str">
        <f t="shared" ca="1" si="170"/>
        <v/>
      </c>
      <c r="BY252" s="65"/>
      <c r="BZ252" s="66"/>
      <c r="CA252" s="67" t="str">
        <f t="shared" ca="1" si="171"/>
        <v/>
      </c>
      <c r="CB252" s="65"/>
      <c r="CC252" s="66"/>
      <c r="CD252" s="67" t="str">
        <f t="shared" ca="1" si="172"/>
        <v/>
      </c>
      <c r="CE252" s="65"/>
      <c r="CF252" s="66"/>
      <c r="CG252" s="67" t="str">
        <f t="shared" ca="1" si="173"/>
        <v/>
      </c>
      <c r="CH252" s="65"/>
      <c r="CI252" s="66"/>
      <c r="CJ252" s="67" t="str">
        <f t="shared" ca="1" si="174"/>
        <v/>
      </c>
      <c r="CK252" s="57"/>
      <c r="CL252" s="59"/>
      <c r="CM252" s="59"/>
      <c r="CN252" s="59"/>
      <c r="CO252" s="59"/>
      <c r="CP252" s="59"/>
      <c r="CQ252" s="59"/>
      <c r="CR252" s="57"/>
      <c r="CS252" s="58"/>
      <c r="CT252" s="90" t="str">
        <f t="shared" si="175"/>
        <v/>
      </c>
      <c r="CU252" s="59"/>
      <c r="CV252" s="60"/>
      <c r="CW252" s="59"/>
      <c r="CX252" s="59"/>
      <c r="CY252" s="59" t="str">
        <f t="shared" si="176"/>
        <v/>
      </c>
      <c r="CZ252" s="59"/>
      <c r="DA252" s="59"/>
      <c r="DB252" s="61"/>
      <c r="DC252" s="59"/>
      <c r="DD252" s="59"/>
      <c r="DE252" s="61"/>
      <c r="DF252" s="61"/>
      <c r="DG252" s="59"/>
      <c r="DH252" s="61"/>
      <c r="DI252" s="61"/>
      <c r="DJ252" s="59"/>
      <c r="DK252" s="59"/>
      <c r="DL252" s="62"/>
      <c r="DM252" s="56">
        <f t="shared" si="177"/>
        <v>0</v>
      </c>
      <c r="DN252" s="88" t="str">
        <f t="shared" si="178"/>
        <v/>
      </c>
      <c r="DO252" s="119" t="str">
        <f t="shared" si="179"/>
        <v/>
      </c>
      <c r="DP252" s="119" t="str">
        <f t="shared" si="180"/>
        <v/>
      </c>
      <c r="DQ252" s="122" t="str">
        <f t="shared" si="181"/>
        <v/>
      </c>
      <c r="DR252" s="122" t="str">
        <f t="shared" si="187"/>
        <v/>
      </c>
    </row>
    <row r="253" spans="1:122" x14ac:dyDescent="0.25">
      <c r="A253" s="184" t="str">
        <f t="shared" si="183"/>
        <v xml:space="preserve">  -  - </v>
      </c>
      <c r="B253" s="98"/>
      <c r="C253" s="97"/>
      <c r="D253" s="93"/>
      <c r="E253" s="71"/>
      <c r="F253" s="73"/>
      <c r="G253" s="103"/>
      <c r="H253" s="71"/>
      <c r="I253" s="105" t="str">
        <f t="shared" si="142"/>
        <v/>
      </c>
      <c r="J253" s="104"/>
      <c r="K253" s="63"/>
      <c r="L253" s="72"/>
      <c r="M253" s="74"/>
      <c r="N253" s="75"/>
      <c r="O253" s="75"/>
      <c r="P253" s="121"/>
      <c r="Q253" s="76" t="str">
        <f t="shared" si="143"/>
        <v/>
      </c>
      <c r="R253" s="77">
        <f t="shared" si="144"/>
        <v>0</v>
      </c>
      <c r="S253" s="63"/>
      <c r="T253" s="78">
        <f t="shared" si="184"/>
        <v>0</v>
      </c>
      <c r="U253" s="79">
        <f>IF(M253=0,0,IF(G253="Annulation","",IF(assurance="ALPTIS",M253*12*T253/100*#REF!,IF(assurance="APRIL",M253*12*T253/100*#REF!,IF(assurance="ASAF",M253*12*T253/100*#REF!,IF(assurance="NEOLIANE",(#REF!+M253*12*#REF!)*T253/100,IF(assurance="NEOLIANE Prev",(#REF!+M253*12*#REF!)*T253/100,IF(assurance="SWISSLIFE",M253*12*T253/100*#REF!,IF(assurance="AVIVA",M253*12*T253/100*#REF!,IF(assurance="CIPRES",M253*12*T253/100*#REF!,IF(assurance="CEGEMA",M253*12*T253/100*#REF!,IF(assurance=0,0))))))))))))</f>
        <v>0</v>
      </c>
      <c r="V253" s="91" t="str">
        <f t="shared" si="145"/>
        <v/>
      </c>
      <c r="W253" s="91" t="str">
        <f t="shared" si="146"/>
        <v/>
      </c>
      <c r="X253" s="92">
        <f t="shared" si="147"/>
        <v>0</v>
      </c>
      <c r="Y253" s="108">
        <f t="shared" si="148"/>
        <v>0</v>
      </c>
      <c r="Z253" s="106"/>
      <c r="AA253" s="105" t="str">
        <f t="shared" si="149"/>
        <v/>
      </c>
      <c r="AB253" s="63" t="s">
        <v>12</v>
      </c>
      <c r="AC253" s="72"/>
      <c r="AD253" s="101"/>
      <c r="AE253" s="80" t="str">
        <f t="shared" si="182"/>
        <v/>
      </c>
      <c r="AF253" s="72"/>
      <c r="AG253" s="70" t="str">
        <f t="shared" si="150"/>
        <v/>
      </c>
      <c r="AH253" s="81" t="str">
        <f t="shared" ca="1" si="151"/>
        <v/>
      </c>
      <c r="AI253" s="111" t="str">
        <f t="shared" ca="1" si="152"/>
        <v/>
      </c>
      <c r="AJ253" s="89" t="str">
        <f t="shared" si="153"/>
        <v/>
      </c>
      <c r="AK253" s="89" t="str">
        <f t="shared" si="154"/>
        <v/>
      </c>
      <c r="AL253" s="81" t="str">
        <f t="shared" si="155"/>
        <v/>
      </c>
      <c r="AM253" s="74">
        <f t="shared" si="156"/>
        <v>0</v>
      </c>
      <c r="AN253" s="74">
        <f t="shared" si="157"/>
        <v>0</v>
      </c>
      <c r="AO253" s="82">
        <f t="shared" si="158"/>
        <v>0</v>
      </c>
      <c r="AP253" s="74">
        <f t="shared" si="185"/>
        <v>0</v>
      </c>
      <c r="AQ253" s="82">
        <f t="shared" si="159"/>
        <v>0</v>
      </c>
      <c r="AR253" s="83">
        <f t="shared" si="160"/>
        <v>0</v>
      </c>
      <c r="AS253" s="74">
        <f t="shared" si="186"/>
        <v>0</v>
      </c>
      <c r="AT253" s="82">
        <f t="shared" si="161"/>
        <v>0</v>
      </c>
      <c r="AU253" s="83">
        <f t="shared" si="162"/>
        <v>0</v>
      </c>
      <c r="AV253" s="74">
        <f t="shared" si="163"/>
        <v>0</v>
      </c>
      <c r="AW253" s="82">
        <f t="shared" si="164"/>
        <v>0</v>
      </c>
      <c r="AX253" s="83">
        <f t="shared" si="165"/>
        <v>0</v>
      </c>
      <c r="AY253" s="63"/>
      <c r="AZ253" s="84"/>
      <c r="BA253" s="85"/>
      <c r="BB253" s="95"/>
      <c r="BC253" s="86"/>
      <c r="BD253" s="86"/>
      <c r="BE253" s="96"/>
      <c r="BF253" s="69"/>
      <c r="BG253" s="114"/>
      <c r="BH253" s="63">
        <v>1</v>
      </c>
      <c r="BI253" s="68">
        <v>0</v>
      </c>
      <c r="BJ253" s="71"/>
      <c r="BK253" s="87"/>
      <c r="BL253" s="64" t="str">
        <f t="shared" ca="1" si="166"/>
        <v/>
      </c>
      <c r="BM253" s="65"/>
      <c r="BN253" s="66"/>
      <c r="BO253" s="67" t="str">
        <f t="shared" ca="1" si="167"/>
        <v/>
      </c>
      <c r="BP253" s="65"/>
      <c r="BQ253" s="66"/>
      <c r="BR253" s="67" t="str">
        <f t="shared" ca="1" si="168"/>
        <v/>
      </c>
      <c r="BS253" s="65"/>
      <c r="BT253" s="66"/>
      <c r="BU253" s="67" t="str">
        <f t="shared" ca="1" si="169"/>
        <v/>
      </c>
      <c r="BV253" s="65"/>
      <c r="BW253" s="66"/>
      <c r="BX253" s="67" t="str">
        <f t="shared" ca="1" si="170"/>
        <v/>
      </c>
      <c r="BY253" s="65"/>
      <c r="BZ253" s="66"/>
      <c r="CA253" s="67" t="str">
        <f t="shared" ca="1" si="171"/>
        <v/>
      </c>
      <c r="CB253" s="65"/>
      <c r="CC253" s="66"/>
      <c r="CD253" s="67" t="str">
        <f t="shared" ca="1" si="172"/>
        <v/>
      </c>
      <c r="CE253" s="65"/>
      <c r="CF253" s="66"/>
      <c r="CG253" s="67" t="str">
        <f t="shared" ca="1" si="173"/>
        <v/>
      </c>
      <c r="CH253" s="65"/>
      <c r="CI253" s="66"/>
      <c r="CJ253" s="67" t="str">
        <f t="shared" ca="1" si="174"/>
        <v/>
      </c>
      <c r="CK253" s="57"/>
      <c r="CL253" s="59"/>
      <c r="CM253" s="59"/>
      <c r="CN253" s="59"/>
      <c r="CO253" s="59"/>
      <c r="CP253" s="59"/>
      <c r="CQ253" s="59"/>
      <c r="CR253" s="57"/>
      <c r="CS253" s="58"/>
      <c r="CT253" s="90" t="str">
        <f t="shared" si="175"/>
        <v/>
      </c>
      <c r="CU253" s="59"/>
      <c r="CV253" s="60"/>
      <c r="CW253" s="59"/>
      <c r="CX253" s="59"/>
      <c r="CY253" s="59" t="str">
        <f t="shared" si="176"/>
        <v/>
      </c>
      <c r="CZ253" s="59"/>
      <c r="DA253" s="59"/>
      <c r="DB253" s="61"/>
      <c r="DC253" s="59"/>
      <c r="DD253" s="59"/>
      <c r="DE253" s="61"/>
      <c r="DF253" s="61"/>
      <c r="DG253" s="59"/>
      <c r="DH253" s="61"/>
      <c r="DI253" s="61"/>
      <c r="DJ253" s="59"/>
      <c r="DK253" s="59"/>
      <c r="DL253" s="62"/>
      <c r="DM253" s="56">
        <f t="shared" si="177"/>
        <v>0</v>
      </c>
      <c r="DN253" s="88" t="str">
        <f t="shared" si="178"/>
        <v/>
      </c>
      <c r="DO253" s="119" t="str">
        <f t="shared" si="179"/>
        <v/>
      </c>
      <c r="DP253" s="119" t="str">
        <f t="shared" si="180"/>
        <v/>
      </c>
      <c r="DQ253" s="122" t="str">
        <f t="shared" si="181"/>
        <v/>
      </c>
      <c r="DR253" s="122" t="str">
        <f t="shared" si="187"/>
        <v/>
      </c>
    </row>
    <row r="254" spans="1:122" x14ac:dyDescent="0.25">
      <c r="A254" s="184" t="str">
        <f t="shared" si="183"/>
        <v xml:space="preserve">  -  - </v>
      </c>
      <c r="B254" s="98"/>
      <c r="C254" s="97"/>
      <c r="D254" s="93"/>
      <c r="E254" s="71"/>
      <c r="F254" s="73"/>
      <c r="G254" s="103"/>
      <c r="H254" s="71"/>
      <c r="I254" s="105" t="str">
        <f t="shared" si="142"/>
        <v/>
      </c>
      <c r="J254" s="104"/>
      <c r="K254" s="63"/>
      <c r="L254" s="72"/>
      <c r="M254" s="74"/>
      <c r="N254" s="75"/>
      <c r="O254" s="75"/>
      <c r="P254" s="121"/>
      <c r="Q254" s="76" t="str">
        <f t="shared" si="143"/>
        <v/>
      </c>
      <c r="R254" s="77">
        <f t="shared" si="144"/>
        <v>0</v>
      </c>
      <c r="S254" s="63"/>
      <c r="T254" s="78">
        <f t="shared" si="184"/>
        <v>0</v>
      </c>
      <c r="U254" s="79">
        <f>IF(M254=0,0,IF(G254="Annulation","",IF(assurance="ALPTIS",M254*12*T254/100*#REF!,IF(assurance="APRIL",M254*12*T254/100*#REF!,IF(assurance="ASAF",M254*12*T254/100*#REF!,IF(assurance="NEOLIANE",(#REF!+M254*12*#REF!)*T254/100,IF(assurance="NEOLIANE Prev",(#REF!+M254*12*#REF!)*T254/100,IF(assurance="SWISSLIFE",M254*12*T254/100*#REF!,IF(assurance="AVIVA",M254*12*T254/100*#REF!,IF(assurance="CIPRES",M254*12*T254/100*#REF!,IF(assurance="CEGEMA",M254*12*T254/100*#REF!,IF(assurance=0,0))))))))))))</f>
        <v>0</v>
      </c>
      <c r="V254" s="91" t="str">
        <f t="shared" si="145"/>
        <v/>
      </c>
      <c r="W254" s="91" t="str">
        <f t="shared" si="146"/>
        <v/>
      </c>
      <c r="X254" s="92">
        <f t="shared" si="147"/>
        <v>0</v>
      </c>
      <c r="Y254" s="108">
        <f t="shared" si="148"/>
        <v>0</v>
      </c>
      <c r="Z254" s="106"/>
      <c r="AA254" s="105" t="str">
        <f t="shared" si="149"/>
        <v/>
      </c>
      <c r="AB254" s="63" t="s">
        <v>12</v>
      </c>
      <c r="AC254" s="72"/>
      <c r="AD254" s="101"/>
      <c r="AE254" s="80" t="str">
        <f t="shared" si="182"/>
        <v/>
      </c>
      <c r="AF254" s="72"/>
      <c r="AG254" s="70" t="str">
        <f t="shared" si="150"/>
        <v/>
      </c>
      <c r="AH254" s="81" t="str">
        <f t="shared" ca="1" si="151"/>
        <v/>
      </c>
      <c r="AI254" s="111" t="str">
        <f t="shared" ca="1" si="152"/>
        <v/>
      </c>
      <c r="AJ254" s="89" t="str">
        <f t="shared" si="153"/>
        <v/>
      </c>
      <c r="AK254" s="89" t="str">
        <f t="shared" si="154"/>
        <v/>
      </c>
      <c r="AL254" s="81" t="str">
        <f t="shared" si="155"/>
        <v/>
      </c>
      <c r="AM254" s="74">
        <f t="shared" si="156"/>
        <v>0</v>
      </c>
      <c r="AN254" s="74">
        <f t="shared" si="157"/>
        <v>0</v>
      </c>
      <c r="AO254" s="82">
        <f t="shared" si="158"/>
        <v>0</v>
      </c>
      <c r="AP254" s="74">
        <f t="shared" si="185"/>
        <v>0</v>
      </c>
      <c r="AQ254" s="82">
        <f t="shared" si="159"/>
        <v>0</v>
      </c>
      <c r="AR254" s="83">
        <f t="shared" si="160"/>
        <v>0</v>
      </c>
      <c r="AS254" s="74">
        <f t="shared" si="186"/>
        <v>0</v>
      </c>
      <c r="AT254" s="82">
        <f t="shared" si="161"/>
        <v>0</v>
      </c>
      <c r="AU254" s="83">
        <f t="shared" si="162"/>
        <v>0</v>
      </c>
      <c r="AV254" s="74">
        <f t="shared" si="163"/>
        <v>0</v>
      </c>
      <c r="AW254" s="82">
        <f t="shared" si="164"/>
        <v>0</v>
      </c>
      <c r="AX254" s="83">
        <f t="shared" si="165"/>
        <v>0</v>
      </c>
      <c r="AY254" s="63"/>
      <c r="AZ254" s="84"/>
      <c r="BA254" s="85"/>
      <c r="BB254" s="95"/>
      <c r="BC254" s="86"/>
      <c r="BD254" s="86"/>
      <c r="BE254" s="96"/>
      <c r="BF254" s="69"/>
      <c r="BG254" s="114"/>
      <c r="BH254" s="63">
        <v>1</v>
      </c>
      <c r="BI254" s="68">
        <v>0</v>
      </c>
      <c r="BJ254" s="71"/>
      <c r="BK254" s="87"/>
      <c r="BL254" s="64" t="str">
        <f t="shared" ca="1" si="166"/>
        <v/>
      </c>
      <c r="BM254" s="65"/>
      <c r="BN254" s="66"/>
      <c r="BO254" s="67" t="str">
        <f t="shared" ca="1" si="167"/>
        <v/>
      </c>
      <c r="BP254" s="65"/>
      <c r="BQ254" s="66"/>
      <c r="BR254" s="67" t="str">
        <f t="shared" ca="1" si="168"/>
        <v/>
      </c>
      <c r="BS254" s="65"/>
      <c r="BT254" s="66"/>
      <c r="BU254" s="67" t="str">
        <f t="shared" ca="1" si="169"/>
        <v/>
      </c>
      <c r="BV254" s="65"/>
      <c r="BW254" s="66"/>
      <c r="BX254" s="67" t="str">
        <f t="shared" ca="1" si="170"/>
        <v/>
      </c>
      <c r="BY254" s="65"/>
      <c r="BZ254" s="66"/>
      <c r="CA254" s="67" t="str">
        <f t="shared" ca="1" si="171"/>
        <v/>
      </c>
      <c r="CB254" s="65"/>
      <c r="CC254" s="66"/>
      <c r="CD254" s="67" t="str">
        <f t="shared" ca="1" si="172"/>
        <v/>
      </c>
      <c r="CE254" s="65"/>
      <c r="CF254" s="66"/>
      <c r="CG254" s="67" t="str">
        <f t="shared" ca="1" si="173"/>
        <v/>
      </c>
      <c r="CH254" s="65"/>
      <c r="CI254" s="66"/>
      <c r="CJ254" s="67" t="str">
        <f t="shared" ca="1" si="174"/>
        <v/>
      </c>
      <c r="CK254" s="57"/>
      <c r="CL254" s="59"/>
      <c r="CM254" s="59"/>
      <c r="CN254" s="59"/>
      <c r="CO254" s="59"/>
      <c r="CP254" s="59"/>
      <c r="CQ254" s="59"/>
      <c r="CR254" s="57"/>
      <c r="CS254" s="58"/>
      <c r="CT254" s="90" t="str">
        <f t="shared" si="175"/>
        <v/>
      </c>
      <c r="CU254" s="59"/>
      <c r="CV254" s="60"/>
      <c r="CW254" s="59"/>
      <c r="CX254" s="59"/>
      <c r="CY254" s="59" t="str">
        <f t="shared" si="176"/>
        <v/>
      </c>
      <c r="CZ254" s="59"/>
      <c r="DA254" s="59"/>
      <c r="DB254" s="61"/>
      <c r="DC254" s="59"/>
      <c r="DD254" s="59"/>
      <c r="DE254" s="61"/>
      <c r="DF254" s="61"/>
      <c r="DG254" s="59"/>
      <c r="DH254" s="61"/>
      <c r="DI254" s="61"/>
      <c r="DJ254" s="59"/>
      <c r="DK254" s="59"/>
      <c r="DL254" s="62"/>
      <c r="DM254" s="56">
        <f t="shared" si="177"/>
        <v>0</v>
      </c>
      <c r="DN254" s="88" t="str">
        <f t="shared" si="178"/>
        <v/>
      </c>
      <c r="DO254" s="119" t="str">
        <f t="shared" si="179"/>
        <v/>
      </c>
      <c r="DP254" s="119" t="str">
        <f t="shared" si="180"/>
        <v/>
      </c>
      <c r="DQ254" s="122" t="str">
        <f t="shared" si="181"/>
        <v/>
      </c>
      <c r="DR254" s="122" t="str">
        <f t="shared" si="187"/>
        <v/>
      </c>
    </row>
    <row r="255" spans="1:122" x14ac:dyDescent="0.25">
      <c r="A255" s="184" t="str">
        <f t="shared" si="183"/>
        <v xml:space="preserve">  -  - </v>
      </c>
      <c r="B255" s="98"/>
      <c r="C255" s="97"/>
      <c r="D255" s="93"/>
      <c r="E255" s="71"/>
      <c r="F255" s="73"/>
      <c r="G255" s="103"/>
      <c r="H255" s="71"/>
      <c r="I255" s="105" t="str">
        <f t="shared" si="142"/>
        <v/>
      </c>
      <c r="J255" s="104"/>
      <c r="K255" s="63"/>
      <c r="L255" s="72"/>
      <c r="M255" s="74"/>
      <c r="N255" s="75"/>
      <c r="O255" s="75"/>
      <c r="P255" s="121"/>
      <c r="Q255" s="76" t="str">
        <f t="shared" si="143"/>
        <v/>
      </c>
      <c r="R255" s="77">
        <f t="shared" si="144"/>
        <v>0</v>
      </c>
      <c r="S255" s="63"/>
      <c r="T255" s="78">
        <f t="shared" si="184"/>
        <v>0</v>
      </c>
      <c r="U255" s="79">
        <f>IF(M255=0,0,IF(G255="Annulation","",IF(assurance="ALPTIS",M255*12*T255/100*#REF!,IF(assurance="APRIL",M255*12*T255/100*#REF!,IF(assurance="ASAF",M255*12*T255/100*#REF!,IF(assurance="NEOLIANE",(#REF!+M255*12*#REF!)*T255/100,IF(assurance="NEOLIANE Prev",(#REF!+M255*12*#REF!)*T255/100,IF(assurance="SWISSLIFE",M255*12*T255/100*#REF!,IF(assurance="AVIVA",M255*12*T255/100*#REF!,IF(assurance="CIPRES",M255*12*T255/100*#REF!,IF(assurance="CEGEMA",M255*12*T255/100*#REF!,IF(assurance=0,0))))))))))))</f>
        <v>0</v>
      </c>
      <c r="V255" s="91" t="str">
        <f t="shared" si="145"/>
        <v/>
      </c>
      <c r="W255" s="91" t="str">
        <f t="shared" si="146"/>
        <v/>
      </c>
      <c r="X255" s="92">
        <f t="shared" si="147"/>
        <v>0</v>
      </c>
      <c r="Y255" s="108">
        <f t="shared" si="148"/>
        <v>0</v>
      </c>
      <c r="Z255" s="106"/>
      <c r="AA255" s="105" t="str">
        <f t="shared" si="149"/>
        <v/>
      </c>
      <c r="AB255" s="63" t="s">
        <v>12</v>
      </c>
      <c r="AC255" s="72"/>
      <c r="AD255" s="101"/>
      <c r="AE255" s="80" t="str">
        <f t="shared" si="182"/>
        <v/>
      </c>
      <c r="AF255" s="72"/>
      <c r="AG255" s="70" t="str">
        <f t="shared" si="150"/>
        <v/>
      </c>
      <c r="AH255" s="81" t="str">
        <f t="shared" ca="1" si="151"/>
        <v/>
      </c>
      <c r="AI255" s="111" t="str">
        <f t="shared" ca="1" si="152"/>
        <v/>
      </c>
      <c r="AJ255" s="89" t="str">
        <f t="shared" si="153"/>
        <v/>
      </c>
      <c r="AK255" s="89" t="str">
        <f t="shared" si="154"/>
        <v/>
      </c>
      <c r="AL255" s="81" t="str">
        <f t="shared" si="155"/>
        <v/>
      </c>
      <c r="AM255" s="74">
        <f t="shared" si="156"/>
        <v>0</v>
      </c>
      <c r="AN255" s="74">
        <f t="shared" si="157"/>
        <v>0</v>
      </c>
      <c r="AO255" s="82">
        <f t="shared" si="158"/>
        <v>0</v>
      </c>
      <c r="AP255" s="74">
        <f t="shared" si="185"/>
        <v>0</v>
      </c>
      <c r="AQ255" s="82">
        <f t="shared" si="159"/>
        <v>0</v>
      </c>
      <c r="AR255" s="83">
        <f t="shared" si="160"/>
        <v>0</v>
      </c>
      <c r="AS255" s="74">
        <f t="shared" si="186"/>
        <v>0</v>
      </c>
      <c r="AT255" s="82">
        <f t="shared" si="161"/>
        <v>0</v>
      </c>
      <c r="AU255" s="83">
        <f t="shared" si="162"/>
        <v>0</v>
      </c>
      <c r="AV255" s="74">
        <f t="shared" si="163"/>
        <v>0</v>
      </c>
      <c r="AW255" s="82">
        <f t="shared" si="164"/>
        <v>0</v>
      </c>
      <c r="AX255" s="83">
        <f t="shared" si="165"/>
        <v>0</v>
      </c>
      <c r="AY255" s="63"/>
      <c r="AZ255" s="84"/>
      <c r="BA255" s="85"/>
      <c r="BB255" s="95"/>
      <c r="BC255" s="86"/>
      <c r="BD255" s="86"/>
      <c r="BE255" s="96"/>
      <c r="BF255" s="69"/>
      <c r="BG255" s="114"/>
      <c r="BH255" s="63">
        <v>1</v>
      </c>
      <c r="BI255" s="68">
        <v>0</v>
      </c>
      <c r="BJ255" s="71"/>
      <c r="BK255" s="87"/>
      <c r="BL255" s="64" t="str">
        <f t="shared" ca="1" si="166"/>
        <v/>
      </c>
      <c r="BM255" s="65"/>
      <c r="BN255" s="66"/>
      <c r="BO255" s="67" t="str">
        <f t="shared" ca="1" si="167"/>
        <v/>
      </c>
      <c r="BP255" s="65"/>
      <c r="BQ255" s="66"/>
      <c r="BR255" s="67" t="str">
        <f t="shared" ca="1" si="168"/>
        <v/>
      </c>
      <c r="BS255" s="65"/>
      <c r="BT255" s="66"/>
      <c r="BU255" s="67" t="str">
        <f t="shared" ca="1" si="169"/>
        <v/>
      </c>
      <c r="BV255" s="65"/>
      <c r="BW255" s="66"/>
      <c r="BX255" s="67" t="str">
        <f t="shared" ca="1" si="170"/>
        <v/>
      </c>
      <c r="BY255" s="65"/>
      <c r="BZ255" s="66"/>
      <c r="CA255" s="67" t="str">
        <f t="shared" ca="1" si="171"/>
        <v/>
      </c>
      <c r="CB255" s="65"/>
      <c r="CC255" s="66"/>
      <c r="CD255" s="67" t="str">
        <f t="shared" ca="1" si="172"/>
        <v/>
      </c>
      <c r="CE255" s="65"/>
      <c r="CF255" s="66"/>
      <c r="CG255" s="67" t="str">
        <f t="shared" ca="1" si="173"/>
        <v/>
      </c>
      <c r="CH255" s="65"/>
      <c r="CI255" s="66"/>
      <c r="CJ255" s="67" t="str">
        <f t="shared" ca="1" si="174"/>
        <v/>
      </c>
      <c r="CK255" s="57"/>
      <c r="CL255" s="59"/>
      <c r="CM255" s="59"/>
      <c r="CN255" s="59"/>
      <c r="CO255" s="59"/>
      <c r="CP255" s="59"/>
      <c r="CQ255" s="59"/>
      <c r="CR255" s="57"/>
      <c r="CS255" s="58"/>
      <c r="CT255" s="90" t="str">
        <f t="shared" si="175"/>
        <v/>
      </c>
      <c r="CU255" s="59"/>
      <c r="CV255" s="60"/>
      <c r="CW255" s="59"/>
      <c r="CX255" s="59"/>
      <c r="CY255" s="59" t="str">
        <f t="shared" si="176"/>
        <v/>
      </c>
      <c r="CZ255" s="59"/>
      <c r="DA255" s="59"/>
      <c r="DB255" s="61"/>
      <c r="DC255" s="59"/>
      <c r="DD255" s="59"/>
      <c r="DE255" s="61"/>
      <c r="DF255" s="61"/>
      <c r="DG255" s="59"/>
      <c r="DH255" s="61"/>
      <c r="DI255" s="61"/>
      <c r="DJ255" s="59"/>
      <c r="DK255" s="59"/>
      <c r="DL255" s="62"/>
      <c r="DM255" s="56">
        <f t="shared" si="177"/>
        <v>0</v>
      </c>
      <c r="DN255" s="88" t="str">
        <f t="shared" si="178"/>
        <v/>
      </c>
      <c r="DO255" s="119" t="str">
        <f t="shared" si="179"/>
        <v/>
      </c>
      <c r="DP255" s="119" t="str">
        <f t="shared" si="180"/>
        <v/>
      </c>
      <c r="DQ255" s="122" t="str">
        <f t="shared" si="181"/>
        <v/>
      </c>
      <c r="DR255" s="122" t="str">
        <f t="shared" si="187"/>
        <v/>
      </c>
    </row>
    <row r="256" spans="1:122" x14ac:dyDescent="0.25">
      <c r="A256" s="184" t="str">
        <f t="shared" si="183"/>
        <v xml:space="preserve">  -  - </v>
      </c>
      <c r="B256" s="98"/>
      <c r="C256" s="97"/>
      <c r="D256" s="93"/>
      <c r="E256" s="71"/>
      <c r="F256" s="73"/>
      <c r="G256" s="103"/>
      <c r="H256" s="71"/>
      <c r="I256" s="105" t="str">
        <f t="shared" si="142"/>
        <v/>
      </c>
      <c r="J256" s="104"/>
      <c r="K256" s="63"/>
      <c r="L256" s="72"/>
      <c r="M256" s="74"/>
      <c r="N256" s="75"/>
      <c r="O256" s="75"/>
      <c r="P256" s="121"/>
      <c r="Q256" s="76" t="str">
        <f t="shared" si="143"/>
        <v/>
      </c>
      <c r="R256" s="77">
        <f t="shared" si="144"/>
        <v>0</v>
      </c>
      <c r="S256" s="63"/>
      <c r="T256" s="78">
        <f t="shared" si="184"/>
        <v>0</v>
      </c>
      <c r="U256" s="79">
        <f>IF(M256=0,0,IF(G256="Annulation","",IF(assurance="ALPTIS",M256*12*T256/100*#REF!,IF(assurance="APRIL",M256*12*T256/100*#REF!,IF(assurance="ASAF",M256*12*T256/100*#REF!,IF(assurance="NEOLIANE",(#REF!+M256*12*#REF!)*T256/100,IF(assurance="NEOLIANE Prev",(#REF!+M256*12*#REF!)*T256/100,IF(assurance="SWISSLIFE",M256*12*T256/100*#REF!,IF(assurance="AVIVA",M256*12*T256/100*#REF!,IF(assurance="CIPRES",M256*12*T256/100*#REF!,IF(assurance="CEGEMA",M256*12*T256/100*#REF!,IF(assurance=0,0))))))))))))</f>
        <v>0</v>
      </c>
      <c r="V256" s="91" t="str">
        <f t="shared" si="145"/>
        <v/>
      </c>
      <c r="W256" s="91" t="str">
        <f t="shared" si="146"/>
        <v/>
      </c>
      <c r="X256" s="92">
        <f t="shared" si="147"/>
        <v>0</v>
      </c>
      <c r="Y256" s="108">
        <f t="shared" si="148"/>
        <v>0</v>
      </c>
      <c r="Z256" s="106"/>
      <c r="AA256" s="105" t="str">
        <f t="shared" si="149"/>
        <v/>
      </c>
      <c r="AB256" s="63" t="s">
        <v>12</v>
      </c>
      <c r="AC256" s="72"/>
      <c r="AD256" s="101"/>
      <c r="AE256" s="80" t="str">
        <f t="shared" si="182"/>
        <v/>
      </c>
      <c r="AF256" s="72"/>
      <c r="AG256" s="70" t="str">
        <f t="shared" si="150"/>
        <v/>
      </c>
      <c r="AH256" s="81" t="str">
        <f t="shared" ca="1" si="151"/>
        <v/>
      </c>
      <c r="AI256" s="111" t="str">
        <f t="shared" ca="1" si="152"/>
        <v/>
      </c>
      <c r="AJ256" s="89" t="str">
        <f t="shared" si="153"/>
        <v/>
      </c>
      <c r="AK256" s="89" t="str">
        <f t="shared" si="154"/>
        <v/>
      </c>
      <c r="AL256" s="81" t="str">
        <f t="shared" si="155"/>
        <v/>
      </c>
      <c r="AM256" s="74">
        <f t="shared" si="156"/>
        <v>0</v>
      </c>
      <c r="AN256" s="74">
        <f t="shared" si="157"/>
        <v>0</v>
      </c>
      <c r="AO256" s="82">
        <f t="shared" si="158"/>
        <v>0</v>
      </c>
      <c r="AP256" s="74">
        <f t="shared" si="185"/>
        <v>0</v>
      </c>
      <c r="AQ256" s="82">
        <f t="shared" si="159"/>
        <v>0</v>
      </c>
      <c r="AR256" s="83">
        <f t="shared" si="160"/>
        <v>0</v>
      </c>
      <c r="AS256" s="74">
        <f t="shared" si="186"/>
        <v>0</v>
      </c>
      <c r="AT256" s="82">
        <f t="shared" si="161"/>
        <v>0</v>
      </c>
      <c r="AU256" s="83">
        <f t="shared" si="162"/>
        <v>0</v>
      </c>
      <c r="AV256" s="74">
        <f t="shared" si="163"/>
        <v>0</v>
      </c>
      <c r="AW256" s="82">
        <f t="shared" si="164"/>
        <v>0</v>
      </c>
      <c r="AX256" s="83">
        <f t="shared" si="165"/>
        <v>0</v>
      </c>
      <c r="AY256" s="63"/>
      <c r="AZ256" s="84"/>
      <c r="BA256" s="85"/>
      <c r="BB256" s="95"/>
      <c r="BC256" s="86"/>
      <c r="BD256" s="86"/>
      <c r="BE256" s="96"/>
      <c r="BF256" s="69"/>
      <c r="BG256" s="114"/>
      <c r="BH256" s="63">
        <v>1</v>
      </c>
      <c r="BI256" s="68">
        <v>0</v>
      </c>
      <c r="BJ256" s="71"/>
      <c r="BK256" s="87"/>
      <c r="BL256" s="64" t="str">
        <f t="shared" ca="1" si="166"/>
        <v/>
      </c>
      <c r="BM256" s="65"/>
      <c r="BN256" s="66"/>
      <c r="BO256" s="67" t="str">
        <f t="shared" ca="1" si="167"/>
        <v/>
      </c>
      <c r="BP256" s="65"/>
      <c r="BQ256" s="66"/>
      <c r="BR256" s="67" t="str">
        <f t="shared" ca="1" si="168"/>
        <v/>
      </c>
      <c r="BS256" s="65"/>
      <c r="BT256" s="66"/>
      <c r="BU256" s="67" t="str">
        <f t="shared" ca="1" si="169"/>
        <v/>
      </c>
      <c r="BV256" s="65"/>
      <c r="BW256" s="66"/>
      <c r="BX256" s="67" t="str">
        <f t="shared" ca="1" si="170"/>
        <v/>
      </c>
      <c r="BY256" s="65"/>
      <c r="BZ256" s="66"/>
      <c r="CA256" s="67" t="str">
        <f t="shared" ca="1" si="171"/>
        <v/>
      </c>
      <c r="CB256" s="65"/>
      <c r="CC256" s="66"/>
      <c r="CD256" s="67" t="str">
        <f t="shared" ca="1" si="172"/>
        <v/>
      </c>
      <c r="CE256" s="65"/>
      <c r="CF256" s="66"/>
      <c r="CG256" s="67" t="str">
        <f t="shared" ca="1" si="173"/>
        <v/>
      </c>
      <c r="CH256" s="65"/>
      <c r="CI256" s="66"/>
      <c r="CJ256" s="67" t="str">
        <f t="shared" ca="1" si="174"/>
        <v/>
      </c>
      <c r="CK256" s="57"/>
      <c r="CL256" s="59"/>
      <c r="CM256" s="59"/>
      <c r="CN256" s="59"/>
      <c r="CO256" s="59"/>
      <c r="CP256" s="59"/>
      <c r="CQ256" s="59"/>
      <c r="CR256" s="57"/>
      <c r="CS256" s="58"/>
      <c r="CT256" s="90" t="str">
        <f t="shared" si="175"/>
        <v/>
      </c>
      <c r="CU256" s="59"/>
      <c r="CV256" s="60"/>
      <c r="CW256" s="59"/>
      <c r="CX256" s="59"/>
      <c r="CY256" s="59" t="str">
        <f t="shared" si="176"/>
        <v/>
      </c>
      <c r="CZ256" s="59"/>
      <c r="DA256" s="59"/>
      <c r="DB256" s="61"/>
      <c r="DC256" s="59"/>
      <c r="DD256" s="59"/>
      <c r="DE256" s="61"/>
      <c r="DF256" s="61"/>
      <c r="DG256" s="59"/>
      <c r="DH256" s="61"/>
      <c r="DI256" s="61"/>
      <c r="DJ256" s="59"/>
      <c r="DK256" s="59"/>
      <c r="DL256" s="62"/>
      <c r="DM256" s="56">
        <f t="shared" si="177"/>
        <v>0</v>
      </c>
      <c r="DN256" s="88" t="str">
        <f t="shared" si="178"/>
        <v/>
      </c>
      <c r="DO256" s="119" t="str">
        <f t="shared" si="179"/>
        <v/>
      </c>
      <c r="DP256" s="119" t="str">
        <f t="shared" si="180"/>
        <v/>
      </c>
      <c r="DQ256" s="122" t="str">
        <f t="shared" si="181"/>
        <v/>
      </c>
      <c r="DR256" s="122" t="str">
        <f t="shared" si="187"/>
        <v/>
      </c>
    </row>
    <row r="257" spans="1:122" x14ac:dyDescent="0.25">
      <c r="A257" s="184" t="str">
        <f t="shared" si="183"/>
        <v xml:space="preserve">  -  - </v>
      </c>
      <c r="B257" s="98"/>
      <c r="C257" s="97"/>
      <c r="D257" s="93"/>
      <c r="E257" s="71"/>
      <c r="F257" s="73"/>
      <c r="G257" s="103"/>
      <c r="H257" s="71"/>
      <c r="I257" s="105" t="str">
        <f t="shared" si="142"/>
        <v/>
      </c>
      <c r="J257" s="104"/>
      <c r="K257" s="63"/>
      <c r="L257" s="72"/>
      <c r="M257" s="74"/>
      <c r="N257" s="75"/>
      <c r="O257" s="75"/>
      <c r="P257" s="121"/>
      <c r="Q257" s="76" t="str">
        <f t="shared" si="143"/>
        <v/>
      </c>
      <c r="R257" s="77">
        <f t="shared" si="144"/>
        <v>0</v>
      </c>
      <c r="S257" s="63"/>
      <c r="T257" s="78">
        <f t="shared" si="184"/>
        <v>0</v>
      </c>
      <c r="U257" s="79">
        <f>IF(M257=0,0,IF(G257="Annulation","",IF(assurance="ALPTIS",M257*12*T257/100*#REF!,IF(assurance="APRIL",M257*12*T257/100*#REF!,IF(assurance="ASAF",M257*12*T257/100*#REF!,IF(assurance="NEOLIANE",(#REF!+M257*12*#REF!)*T257/100,IF(assurance="NEOLIANE Prev",(#REF!+M257*12*#REF!)*T257/100,IF(assurance="SWISSLIFE",M257*12*T257/100*#REF!,IF(assurance="AVIVA",M257*12*T257/100*#REF!,IF(assurance="CIPRES",M257*12*T257/100*#REF!,IF(assurance="CEGEMA",M257*12*T257/100*#REF!,IF(assurance=0,0))))))))))))</f>
        <v>0</v>
      </c>
      <c r="V257" s="91" t="str">
        <f t="shared" si="145"/>
        <v/>
      </c>
      <c r="W257" s="91" t="str">
        <f t="shared" si="146"/>
        <v/>
      </c>
      <c r="X257" s="92">
        <f t="shared" si="147"/>
        <v>0</v>
      </c>
      <c r="Y257" s="108">
        <f t="shared" si="148"/>
        <v>0</v>
      </c>
      <c r="Z257" s="106"/>
      <c r="AA257" s="105" t="str">
        <f t="shared" si="149"/>
        <v/>
      </c>
      <c r="AB257" s="63" t="s">
        <v>12</v>
      </c>
      <c r="AC257" s="72"/>
      <c r="AD257" s="101"/>
      <c r="AE257" s="80" t="str">
        <f t="shared" si="182"/>
        <v/>
      </c>
      <c r="AF257" s="72"/>
      <c r="AG257" s="70" t="str">
        <f t="shared" si="150"/>
        <v/>
      </c>
      <c r="AH257" s="81" t="str">
        <f t="shared" ca="1" si="151"/>
        <v/>
      </c>
      <c r="AI257" s="111" t="str">
        <f t="shared" ca="1" si="152"/>
        <v/>
      </c>
      <c r="AJ257" s="89" t="str">
        <f t="shared" si="153"/>
        <v/>
      </c>
      <c r="AK257" s="89" t="str">
        <f t="shared" si="154"/>
        <v/>
      </c>
      <c r="AL257" s="81" t="str">
        <f t="shared" si="155"/>
        <v/>
      </c>
      <c r="AM257" s="74">
        <f t="shared" si="156"/>
        <v>0</v>
      </c>
      <c r="AN257" s="74">
        <f t="shared" si="157"/>
        <v>0</v>
      </c>
      <c r="AO257" s="82">
        <f t="shared" si="158"/>
        <v>0</v>
      </c>
      <c r="AP257" s="74">
        <f t="shared" si="185"/>
        <v>0</v>
      </c>
      <c r="AQ257" s="82">
        <f t="shared" si="159"/>
        <v>0</v>
      </c>
      <c r="AR257" s="83">
        <f t="shared" si="160"/>
        <v>0</v>
      </c>
      <c r="AS257" s="74">
        <f t="shared" si="186"/>
        <v>0</v>
      </c>
      <c r="AT257" s="82">
        <f t="shared" si="161"/>
        <v>0</v>
      </c>
      <c r="AU257" s="83">
        <f t="shared" si="162"/>
        <v>0</v>
      </c>
      <c r="AV257" s="74">
        <f t="shared" si="163"/>
        <v>0</v>
      </c>
      <c r="AW257" s="82">
        <f t="shared" si="164"/>
        <v>0</v>
      </c>
      <c r="AX257" s="83">
        <f t="shared" si="165"/>
        <v>0</v>
      </c>
      <c r="AY257" s="63"/>
      <c r="AZ257" s="84"/>
      <c r="BA257" s="85"/>
      <c r="BB257" s="95"/>
      <c r="BC257" s="86"/>
      <c r="BD257" s="86"/>
      <c r="BE257" s="96"/>
      <c r="BF257" s="69"/>
      <c r="BG257" s="114"/>
      <c r="BH257" s="63">
        <v>1</v>
      </c>
      <c r="BI257" s="68">
        <v>0</v>
      </c>
      <c r="BJ257" s="71"/>
      <c r="BK257" s="87"/>
      <c r="BL257" s="64" t="str">
        <f t="shared" ca="1" si="166"/>
        <v/>
      </c>
      <c r="BM257" s="65"/>
      <c r="BN257" s="66"/>
      <c r="BO257" s="67" t="str">
        <f t="shared" ca="1" si="167"/>
        <v/>
      </c>
      <c r="BP257" s="65"/>
      <c r="BQ257" s="66"/>
      <c r="BR257" s="67" t="str">
        <f t="shared" ca="1" si="168"/>
        <v/>
      </c>
      <c r="BS257" s="65"/>
      <c r="BT257" s="66"/>
      <c r="BU257" s="67" t="str">
        <f t="shared" ca="1" si="169"/>
        <v/>
      </c>
      <c r="BV257" s="65"/>
      <c r="BW257" s="66"/>
      <c r="BX257" s="67" t="str">
        <f t="shared" ca="1" si="170"/>
        <v/>
      </c>
      <c r="BY257" s="65"/>
      <c r="BZ257" s="66"/>
      <c r="CA257" s="67" t="str">
        <f t="shared" ca="1" si="171"/>
        <v/>
      </c>
      <c r="CB257" s="65"/>
      <c r="CC257" s="66"/>
      <c r="CD257" s="67" t="str">
        <f t="shared" ca="1" si="172"/>
        <v/>
      </c>
      <c r="CE257" s="65"/>
      <c r="CF257" s="66"/>
      <c r="CG257" s="67" t="str">
        <f t="shared" ca="1" si="173"/>
        <v/>
      </c>
      <c r="CH257" s="65"/>
      <c r="CI257" s="66"/>
      <c r="CJ257" s="67" t="str">
        <f t="shared" ca="1" si="174"/>
        <v/>
      </c>
      <c r="CK257" s="57"/>
      <c r="CL257" s="59"/>
      <c r="CM257" s="59"/>
      <c r="CN257" s="59"/>
      <c r="CO257" s="59"/>
      <c r="CP257" s="59"/>
      <c r="CQ257" s="59"/>
      <c r="CR257" s="57"/>
      <c r="CS257" s="58"/>
      <c r="CT257" s="90" t="str">
        <f t="shared" si="175"/>
        <v/>
      </c>
      <c r="CU257" s="59"/>
      <c r="CV257" s="60"/>
      <c r="CW257" s="59"/>
      <c r="CX257" s="59"/>
      <c r="CY257" s="59" t="str">
        <f t="shared" si="176"/>
        <v/>
      </c>
      <c r="CZ257" s="59"/>
      <c r="DA257" s="59"/>
      <c r="DB257" s="61"/>
      <c r="DC257" s="59"/>
      <c r="DD257" s="59"/>
      <c r="DE257" s="61"/>
      <c r="DF257" s="61"/>
      <c r="DG257" s="59"/>
      <c r="DH257" s="61"/>
      <c r="DI257" s="61"/>
      <c r="DJ257" s="59"/>
      <c r="DK257" s="59"/>
      <c r="DL257" s="62"/>
      <c r="DM257" s="56">
        <f t="shared" si="177"/>
        <v>0</v>
      </c>
      <c r="DN257" s="88" t="str">
        <f t="shared" si="178"/>
        <v/>
      </c>
      <c r="DO257" s="119" t="str">
        <f t="shared" si="179"/>
        <v/>
      </c>
      <c r="DP257" s="119" t="str">
        <f t="shared" si="180"/>
        <v/>
      </c>
      <c r="DQ257" s="122" t="str">
        <f t="shared" si="181"/>
        <v/>
      </c>
      <c r="DR257" s="122" t="str">
        <f t="shared" si="187"/>
        <v/>
      </c>
    </row>
    <row r="258" spans="1:122" x14ac:dyDescent="0.25">
      <c r="A258" s="184" t="str">
        <f t="shared" si="183"/>
        <v xml:space="preserve">  -  - </v>
      </c>
      <c r="B258" s="98"/>
      <c r="C258" s="97"/>
      <c r="D258" s="93"/>
      <c r="E258" s="71"/>
      <c r="F258" s="73"/>
      <c r="G258" s="103"/>
      <c r="H258" s="71"/>
      <c r="I258" s="105" t="str">
        <f t="shared" ref="I258:I269" si="188">IF(G258="Annulation","",IF(H258=0,"",E258-H258))</f>
        <v/>
      </c>
      <c r="J258" s="104"/>
      <c r="K258" s="63"/>
      <c r="L258" s="72"/>
      <c r="M258" s="74"/>
      <c r="N258" s="75"/>
      <c r="O258" s="75"/>
      <c r="P258" s="121"/>
      <c r="Q258" s="76" t="str">
        <f t="shared" ref="Q258:Q269" si="189">IF(COUNT(AD258)=0,"",AD258)</f>
        <v/>
      </c>
      <c r="R258" s="77">
        <f t="shared" ref="R258:R269" si="190">SUM(M258*12)</f>
        <v>0</v>
      </c>
      <c r="S258" s="63"/>
      <c r="T258" s="78">
        <f t="shared" si="184"/>
        <v>0</v>
      </c>
      <c r="U258" s="79">
        <f>IF(M258=0,0,IF(G258="Annulation","",IF(assurance="ALPTIS",M258*12*T258/100*#REF!,IF(assurance="APRIL",M258*12*T258/100*#REF!,IF(assurance="ASAF",M258*12*T258/100*#REF!,IF(assurance="NEOLIANE",(#REF!+M258*12*#REF!)*T258/100,IF(assurance="NEOLIANE Prev",(#REF!+M258*12*#REF!)*T258/100,IF(assurance="SWISSLIFE",M258*12*T258/100*#REF!,IF(assurance="AVIVA",M258*12*T258/100*#REF!,IF(assurance="CIPRES",M258*12*T258/100*#REF!,IF(assurance="CEGEMA",M258*12*T258/100*#REF!,IF(assurance=0,0))))))))))))</f>
        <v>0</v>
      </c>
      <c r="V258" s="91" t="str">
        <f t="shared" ref="V258:V269" si="191">IF(M258="","",IF(G258="Annulation","",IF(typecomm="Précompte",SUM((M258-O258)*T258/100*12)+O258*12*0.15,IF(typecomm="Précompte 1",SUM((M258-O258)*T258/100*12)+O258*12*0.15,IF(typecomm="Linéaire",0,IF(typecomm=0,0))))))</f>
        <v/>
      </c>
      <c r="W258" s="91" t="str">
        <f t="shared" ref="W258:W269" si="192">IF(M258="","",IF(G258="Annulation","",IF(typecomm="Linéaire",SUM((M258-O258)*T258/100)+O258*0.15,IF(typecomm="Précompte 1",0,IF(typecomm="Précompte",0,IF(typecomm=0,0))))))</f>
        <v/>
      </c>
      <c r="X258" s="92">
        <f t="shared" ref="X258:X269" si="193">IF(G258="Annulation",0,IF(typecomm="Linéaire",0,IF(typecomm="Précompte 1",V258-U258,IF(mens=0,0,IF(typecomm="Précompte",V258-U258,IF(typecomm=0,0))))))</f>
        <v>0</v>
      </c>
      <c r="Y258" s="108">
        <f t="shared" ref="Y258:Y269" si="194">IF(G258="Annulation",0,IF(M258="",0,IF(typecomm="Linéaire",SUM(W258-U258/12),IF(typecomm="Précompte 1",0,IF(typecomm="Précompte",0,IF(typecomm=0,0))))))</f>
        <v>0</v>
      </c>
      <c r="Z258" s="106"/>
      <c r="AA258" s="105" t="str">
        <f t="shared" ref="AA258:AA269" si="195">IF(Z258="","",IF(G258="Annulation","",IF(E258="",0,Z258-E258)))</f>
        <v/>
      </c>
      <c r="AB258" s="63" t="s">
        <v>12</v>
      </c>
      <c r="AC258" s="72"/>
      <c r="AD258" s="101"/>
      <c r="AE258" s="80" t="str">
        <f t="shared" si="182"/>
        <v/>
      </c>
      <c r="AF258" s="72"/>
      <c r="AG258" s="70" t="str">
        <f t="shared" ref="AG258:AG269" si="196">(IF(COUNT(Z258)=0,"",IF(G258="Annulation","",IF(K258="SWISSLIFE",Z258+365,IF(K258="AVIVA",Z258+365,IF(K258="NEOLIANE Prev",Z258+365,IF(Z258&lt;42370,42370,IF(Z258&lt;42736,42736,IF(Z258&lt;43101,43101,IF(Z258&lt;43466,43466,IF(Z258&lt;43831,43831,IF(Z258&lt;44197,44197,IF(Z258&lt;44562,44562,IF(Z258&lt;44927,44927))))))))))))))</f>
        <v/>
      </c>
      <c r="AH258" s="81" t="str">
        <f t="shared" ref="AH258:AH269" ca="1" si="197">(IF(COUNT(Z258)=0,"",IF(G258="Annulation","",IF(Z258&gt;0,(Z258-TODAY())/(-365),0))))</f>
        <v/>
      </c>
      <c r="AI258" s="111" t="str">
        <f t="shared" ref="AI258:AI269" ca="1" si="198">(IF(COUNT(Z258)=0,"",IF(G258="Annulation","",IF(K258="SWISSLIFE",Z258+365+IF(Z258&gt;TODAY(),0,365*(DATEDIF(Z258,TODAY(),"Y"))),IF(K258="AVIVA",Z258+365+IF(Z258&gt;TODAY(),0,365*(DATEDIF(Z258,TODAY(),"Y"))),IF(K258="NEOLIANE Prev",Z258+365+IF(Z258&gt;TODAY(),0,365*(DATEDIF(Z258,TODAY(),"Y"))),IF(Z258&lt;=43252,43466,43831))))+365*(année-2018)+IF(année&gt;=2020,1)+IF(((IF(K258="SWISSLIFE",Z258+365+IF(Z258&gt;TODAY(),0,365*(DATEDIF(Z258,TODAY(),"Y"))),IF(K258="AVIVA",Z258+365+IF(Z258&gt;TODAY(),0,365*(DATEDIF(Z258,TODAY(),"Y"))),IF(K258="NEOLIANE Prev",Z258+365+IF(Z258&gt;TODAY(),0,365*(DATEDIF(Z258,TODAY(),"Y"))),IF(Z258&lt;=43252,43466,43831))))+365*(année-2018)+IF(année&gt;=2020,1))-62)&lt;TODAY(),365))))</f>
        <v/>
      </c>
      <c r="AJ258" s="89" t="str">
        <f t="shared" ref="AJ258:AJ269" si="199">IF(G258="Annulation","",IF(Z258="","",AI258-62))</f>
        <v/>
      </c>
      <c r="AK258" s="89" t="str">
        <f t="shared" ref="AK258:AK269" si="200">IF(G258="Annulation","",IF(Z258="","",AI258-92))</f>
        <v/>
      </c>
      <c r="AL258" s="81" t="str">
        <f t="shared" ref="AL258:AL269" si="201">(IF(COUNT(Z258)=0,"",IF(G258="Annulation","",IF(Z258&gt;0,(Z258-AI258)/(-365),0))))</f>
        <v/>
      </c>
      <c r="AM258" s="74">
        <f t="shared" ref="AM258:AM269" si="202">IF(G258="Annulation","",IF(Z258&lt;42736,M258,0))</f>
        <v>0</v>
      </c>
      <c r="AN258" s="74">
        <f t="shared" ref="AN258:AN269" si="203">IF(G258="Annulation","",IF(Z258&gt;=42736,IF(Z258&lt;43101,M258,0),0))</f>
        <v>0</v>
      </c>
      <c r="AO258" s="82">
        <f t="shared" ref="AO258:AO269" si="204">IF(G258="Annulation","",IF(AM258&gt;0,IF(AM258&gt;0,(AM258-AN258)/AM258*(-1),),0))</f>
        <v>0</v>
      </c>
      <c r="AP258" s="74">
        <f t="shared" si="185"/>
        <v>0</v>
      </c>
      <c r="AQ258" s="82">
        <f t="shared" ref="AQ258:AQ269" si="205">IF(G258="Annulation","",IF(AN258&gt;0,(AN258-AP258)/AN258*(-1),))</f>
        <v>0</v>
      </c>
      <c r="AR258" s="83">
        <f t="shared" ref="AR258:AR269" si="206">IF(G258="Annulation","",IF(AND(AM258&lt;=0,AN258&lt;=0,AO258&lt;=0),0,IF(AND(AM258&lt;=0,AN258&lt;=0,AO258&gt;0),(AP258-AO258)/AO258,0+IF(AND(AM258&lt;=0,AN258&gt;0,AO258&lt;=0),(AP258-AN258)/AN258,0+IF(AND(AM258&gt;0,AN258&lt;=0,AO258&lt;=0),(AP258-AM258)/AM258,0+IF(AND(AM258&lt;=0,AN258&gt;0,AO258&gt;0),(AP258-AN258)/AN258,0+IF(AND(AM258&gt;0,AN258&lt;=0,AO258&gt;0),(AP258-AM258)/AM258,0+IF(AND(AM258&lt;=0,AN258&gt;0,AO258&gt;0),(AP258-AN258)/AN258,0+IF(AND(AM258&gt;0,AN258&gt;0,AO258&lt;=0),(AP258-AM258)/AM258,0+IF(AND(AM258&gt;0,AN258&gt;0,AO258&gt;0),(AP258-AM258)/AM258,0))))))))))</f>
        <v>0</v>
      </c>
      <c r="AS258" s="74">
        <f t="shared" si="186"/>
        <v>0</v>
      </c>
      <c r="AT258" s="82">
        <f t="shared" ref="AT258:AT269" si="207">IF(G258="Annulation","",IF(AP258&gt;0,(AP258-AS258)/AP258*(-1),0))</f>
        <v>0</v>
      </c>
      <c r="AU258" s="83">
        <f t="shared" ref="AU258:AU269" si="208">IF(G258="Annulation","",IF(AS258&gt;0,IF(AM258&gt;0,(AM258-AS258)/(-AM258),IF(AN258&gt;0,(AN258-AS258)/(-AN258),IF(AP258&gt;0,(AP258-AS258)/(-AP258),0))),0))</f>
        <v>0</v>
      </c>
      <c r="AV258" s="74">
        <f t="shared" ref="AV258:AV269" si="209">IF(G258="Annulation","",IF(Z258&gt;=43831,IF(Z258&lt;44197,M258,0),0))</f>
        <v>0</v>
      </c>
      <c r="AW258" s="82">
        <f t="shared" ref="AW258:AW269" si="210">IF(G258="Annulation","",IF(AS258&gt;0,(AS258-AV258)/AS258*(-1),0))</f>
        <v>0</v>
      </c>
      <c r="AX258" s="83">
        <f t="shared" ref="AX258:AX269" si="211">IF(G258="Annulation","",(IF(AM258&gt;0,(AM258-AV258)/(-AM258),IF(AN258&gt;0,(AN258-AV258)/(-AN258),IF(AP258&gt;0,(AP258-AV258)/(-AP258),IF(AS258&gt;0,(AS258-AV258)/(-AS258),0))))))</f>
        <v>0</v>
      </c>
      <c r="AY258" s="63"/>
      <c r="AZ258" s="84"/>
      <c r="BA258" s="85"/>
      <c r="BB258" s="95"/>
      <c r="BC258" s="86"/>
      <c r="BD258" s="86"/>
      <c r="BE258" s="96"/>
      <c r="BF258" s="69"/>
      <c r="BG258" s="114"/>
      <c r="BH258" s="63">
        <v>1</v>
      </c>
      <c r="BI258" s="68">
        <v>0</v>
      </c>
      <c r="BJ258" s="71"/>
      <c r="BK258" s="87"/>
      <c r="BL258" s="64" t="str">
        <f t="shared" ref="BL258:BL269" ca="1" si="212">IF(DATEDIF(BJ258,TODAY(),"Y")=118,"",DATEDIF(BJ258,TODAY(),"Y"))</f>
        <v/>
      </c>
      <c r="BM258" s="65"/>
      <c r="BN258" s="66"/>
      <c r="BO258" s="67" t="str">
        <f t="shared" ref="BO258:BO269" ca="1" si="213">IF(DATEDIF(BM258,TODAY(),"Y")=118,"",DATEDIF(BM258,TODAY(),"Y"))</f>
        <v/>
      </c>
      <c r="BP258" s="65"/>
      <c r="BQ258" s="66"/>
      <c r="BR258" s="67" t="str">
        <f t="shared" ref="BR258:BR269" ca="1" si="214">IF(DATEDIF(BP258,TODAY(),"Y")=118,"",DATEDIF(BP258,TODAY(),"Y"))</f>
        <v/>
      </c>
      <c r="BS258" s="65"/>
      <c r="BT258" s="66"/>
      <c r="BU258" s="67" t="str">
        <f t="shared" ref="BU258:BU269" ca="1" si="215">IF(DATEDIF(BS258,TODAY(),"Y")=118,"",DATEDIF(BS258,TODAY(),"Y"))</f>
        <v/>
      </c>
      <c r="BV258" s="65"/>
      <c r="BW258" s="66"/>
      <c r="BX258" s="67" t="str">
        <f t="shared" ref="BX258:BX269" ca="1" si="216">IF(DATEDIF(BV258,TODAY(),"Y")=118,"",DATEDIF(BV258,TODAY(),"Y"))</f>
        <v/>
      </c>
      <c r="BY258" s="65"/>
      <c r="BZ258" s="66"/>
      <c r="CA258" s="67" t="str">
        <f t="shared" ref="CA258:CA269" ca="1" si="217">IF(DATEDIF(BY258,TODAY(),"Y")=118,"",DATEDIF(BY258,TODAY(),"Y"))</f>
        <v/>
      </c>
      <c r="CB258" s="65"/>
      <c r="CC258" s="66"/>
      <c r="CD258" s="67" t="str">
        <f t="shared" ref="CD258:CD269" ca="1" si="218">IF(DATEDIF(CB258,TODAY(),"Y")=118,"",DATEDIF(CB258,TODAY(),"Y"))</f>
        <v/>
      </c>
      <c r="CE258" s="65"/>
      <c r="CF258" s="66"/>
      <c r="CG258" s="67" t="str">
        <f t="shared" ref="CG258:CG269" ca="1" si="219">IF(DATEDIF(CE258,TODAY(),"Y")=118,"",DATEDIF(CE258,TODAY(),"Y"))</f>
        <v/>
      </c>
      <c r="CH258" s="65"/>
      <c r="CI258" s="66"/>
      <c r="CJ258" s="67" t="str">
        <f t="shared" ref="CJ258:CJ269" ca="1" si="220">IF(DATEDIF(CH258,TODAY(),"Y")=118,"",DATEDIF(CH258,TODAY(),"Y"))</f>
        <v/>
      </c>
      <c r="CK258" s="57"/>
      <c r="CL258" s="59"/>
      <c r="CM258" s="59"/>
      <c r="CN258" s="59"/>
      <c r="CO258" s="59"/>
      <c r="CP258" s="59"/>
      <c r="CQ258" s="59"/>
      <c r="CR258" s="57"/>
      <c r="CS258" s="58"/>
      <c r="CT258" s="90" t="str">
        <f t="shared" ref="CT258:CT269" si="221">IF(J258="Prev. Pro",IF(BL258=118,"",BL258),"")</f>
        <v/>
      </c>
      <c r="CU258" s="59"/>
      <c r="CV258" s="60"/>
      <c r="CW258" s="59"/>
      <c r="CX258" s="59"/>
      <c r="CY258" s="59" t="str">
        <f t="shared" ref="CY258:CY269" si="222">IF(J258&lt;&gt;"Prev. Pro","",IF(AC258="","Non",IF(J258="Prev. Pro","Oui","Non")))</f>
        <v/>
      </c>
      <c r="CZ258" s="59"/>
      <c r="DA258" s="59"/>
      <c r="DB258" s="61"/>
      <c r="DC258" s="59"/>
      <c r="DD258" s="59"/>
      <c r="DE258" s="61"/>
      <c r="DF258" s="61"/>
      <c r="DG258" s="59"/>
      <c r="DH258" s="61"/>
      <c r="DI258" s="61"/>
      <c r="DJ258" s="59"/>
      <c r="DK258" s="59"/>
      <c r="DL258" s="62"/>
      <c r="DM258" s="56">
        <f t="shared" ref="DM258:DM269" si="223">Infoman</f>
        <v>0</v>
      </c>
      <c r="DN258" s="88" t="str">
        <f t="shared" ref="DN258:DN269" si="224">IF(C258=0,"",IF((IF(C258=0,"",IF(BJ258=0,"KO",IF(J258="Santé Individuelle",IF(COUNTBLANK(C258)+COUNTBLANK(K258)+COUNTBLANK(N258)+COUNTBLANK(L258)+COUNTBLANK(AZ258)+COUNTBLANK(BB258)+COUNTBLANK(BE258)+COUNTBLANK(BF258)+COUNTBLANK(Z258)+COUNTBLANK(BA258)+COUNTBLANK(BC258)+COUNTBLANK(BJ258)+COUNTBLANK(BK258)+COUNTBLANK(BM258)+COUNTBLANK(BN258)+COUNTBLANK(BP258)+COUNTBLANK(BQ258)+COUNTBLANK(BS258)+COUNTBLANK(BT258)+COUNTBLANK(BV258)+COUNTBLANK(BW258)+COUNTBLANK(BY258)+COUNTBLANK(BZ258)+COUNTBLANK(CB258)+COUNTBLANK(CC258)+COUNTBLANK(CE258)+COUNTBLANK(CF258)+COUNTBLANK(CH258)+COUNTBLANK(CI258)=18-2*(BH258+BI258),"OK",IF(COUNTBLANK(L258)+COUNTBLANK(AZ258)+COUNTBLANK(BB258)+COUNTBLANK(BE258)+COUNTBLANK(J258)+COUNTBLANK(C258)+COUNTBLANK(K258)+COUNTBLANK(N258)+COUNTBLANK(Z258)+COUNTBLANK(BC258)+COUNTBLANK(BA258)+COUNTBLANK(BJ258)+COUNTBLANK(BK258)=4,"Mini",IF(COUNTBLANK(C258)+COUNTBLANK(K258)+COUNTBLANK(N258)+COUNTBLANK(Z258)+COUNTBLANK(BA258)+COUNTBLANK(BC258)+COUNTBLANK(BJ258)+COUNTBLANK(BK258)+COUNTBLANK(BM258)+COUNTBLANK(BN258)+COUNTBLANK(BP258)+COUNTBLANK(BQ258)+COUNTBLANK(BS258)+COUNTBLANK(BT258)+COUNTBLANK(BV258)+COUNTBLANK(BW258)+COUNTBLANK(BY258)+COUNTBLANK(BZ258)+COUNTBLANK(CB258)+COUNTBLANK(CC258)+COUNTBLANK(CE258)+COUNTBLANK(CF258)+COUNTBLANK(CH258)+COUNTBLANK(CI258)=18-2*(BH258+BI258),"Mini","KO"))),IF(COUNTBLANK(L258)+COUNTBLANK(AZ258)+COUNTBLANK(BB258)+COUNTBLANK(BE258)+COUNTBLANK(J258)+COUNTBLANK(C258)+COUNTBLANK(K258)+COUNTBLANK(N258)+COUNTBLANK(Z258)+COUNTBLANK(BC258)+COUNTBLANK(BA258)+COUNTBLANK(BJ258)+COUNTBLANK(BK258)=0,"OK",IF(COUNTBLANK(J258)+COUNTBLANK(C258)+COUNTBLANK(K258)+COUNTBLANK(N258)+COUNTBLANK(Z258)+COUNTBLANK(BC258)+COUNTBLANK(BA258)+COUNTBLANK(BJ258)+COUNTBLANK(BK258)=0,"Mini","KO"))))))="OK",IF(G258="Pré 2018 OK","AJ",(IF(C258=0,"",IF(BJ258=0,"KO",IF(J258="Santé Individuelle",IF(COUNTBLANK(C258)+COUNTBLANK(K258)+COUNTBLANK(N258)+COUNTBLANK(L258)+COUNTBLANK(AZ258)+COUNTBLANK(BB258)+COUNTBLANK(BE258)+COUNTBLANK(BF258)+COUNTBLANK(Z258)+COUNTBLANK(BA258)+COUNTBLANK(BC258)+COUNTBLANK(BJ258)+COUNTBLANK(BK258)+COUNTBLANK(BM258)+COUNTBLANK(BN258)+COUNTBLANK(BP258)+COUNTBLANK(BQ258)+COUNTBLANK(BS258)+COUNTBLANK(BT258)+COUNTBLANK(BV258)+COUNTBLANK(BW258)+COUNTBLANK(BY258)+COUNTBLANK(BZ258)+COUNTBLANK(CB258)+COUNTBLANK(CC258)+COUNTBLANK(CE258)+COUNTBLANK(CF258)+COUNTBLANK(CH258)+COUNTBLANK(CI258)=18-2*(BH258+BI258),"OK",IF(COUNTBLANK(L258)+COUNTBLANK(AZ258)+COUNTBLANK(BB258)+COUNTBLANK(BE258)+COUNTBLANK(J258)+COUNTBLANK(C258)+COUNTBLANK(K258)+COUNTBLANK(N258)+COUNTBLANK(Z258)+COUNTBLANK(BC258)+COUNTBLANK(BA258)+COUNTBLANK(BJ258)+COUNTBLANK(BK258)=4,"Mini",IF(COUNTBLANK(C258)+COUNTBLANK(K258)+COUNTBLANK(N258)+COUNTBLANK(Z258)+COUNTBLANK(BA258)+COUNTBLANK(BC258)+COUNTBLANK(BJ258)+COUNTBLANK(BK258)+COUNTBLANK(BM258)+COUNTBLANK(BN258)+COUNTBLANK(BP258)+COUNTBLANK(BQ258)+COUNTBLANK(BS258)+COUNTBLANK(BT258)+COUNTBLANK(BV258)+COUNTBLANK(BW258)+COUNTBLANK(BY258)+COUNTBLANK(BZ258)+COUNTBLANK(CB258)+COUNTBLANK(CC258)+COUNTBLANK(CE258)+COUNTBLANK(CF258)+COUNTBLANK(CH258)+COUNTBLANK(CI258)=18-2*(BH258+BI258),"Mini","KO"))),IF(COUNTBLANK(L258)+COUNTBLANK(AZ258)+COUNTBLANK(BB258)+COUNTBLANK(BE258)+COUNTBLANK(J258)+COUNTBLANK(C258)+COUNTBLANK(K258)+COUNTBLANK(N258)+COUNTBLANK(Z258)+COUNTBLANK(BC258)+COUNTBLANK(BA258)+COUNTBLANK(BJ258)+COUNTBLANK(BK258)=0,"OK",IF(COUNTBLANK(J258)+COUNTBLANK(C258)+COUNTBLANK(K258)+COUNTBLANK(N258)+COUNTBLANK(Z258)+COUNTBLANK(BC258)+COUNTBLANK(BA258)+COUNTBLANK(BJ258)+COUNTBLANK(BK258)=0,"Mini","KO"))))))),(IF(C258=0,"",IF(BJ258=0,"KO",IF(J258="Santé Individuelle",IF(COUNTBLANK(C258)+COUNTBLANK(K258)+COUNTBLANK(N258)+COUNTBLANK(L258)+COUNTBLANK(AZ258)+COUNTBLANK(BB258)+COUNTBLANK(BE258)+COUNTBLANK(BF258)+COUNTBLANK(Z258)+COUNTBLANK(BA258)+COUNTBLANK(BC258)+COUNTBLANK(BJ258)+COUNTBLANK(BK258)+COUNTBLANK(BM258)+COUNTBLANK(BN258)+COUNTBLANK(BP258)+COUNTBLANK(BQ258)+COUNTBLANK(BS258)+COUNTBLANK(BT258)+COUNTBLANK(BV258)+COUNTBLANK(BW258)+COUNTBLANK(BY258)+COUNTBLANK(BZ258)+COUNTBLANK(CB258)+COUNTBLANK(CC258)+COUNTBLANK(CE258)+COUNTBLANK(CF258)+COUNTBLANK(CH258)+COUNTBLANK(CI258)=18-2*(BH258+BI258),"OK",IF(COUNTBLANK(L258)+COUNTBLANK(AZ258)+COUNTBLANK(BB258)+COUNTBLANK(BE258)+COUNTBLANK(J258)+COUNTBLANK(C258)+COUNTBLANK(K258)+COUNTBLANK(N258)+COUNTBLANK(Z258)+COUNTBLANK(BC258)+COUNTBLANK(BA258)+COUNTBLANK(BJ258)+COUNTBLANK(BK258)=4,"Mini",IF(COUNTBLANK(C258)+COUNTBLANK(K258)+COUNTBLANK(N258)+COUNTBLANK(Z258)+COUNTBLANK(BA258)+COUNTBLANK(BC258)+COUNTBLANK(BJ258)+COUNTBLANK(BK258)+COUNTBLANK(BM258)+COUNTBLANK(BN258)+COUNTBLANK(BP258)+COUNTBLANK(BQ258)+COUNTBLANK(BS258)+COUNTBLANK(BT258)+COUNTBLANK(BV258)+COUNTBLANK(BW258)+COUNTBLANK(BY258)+COUNTBLANK(BZ258)+COUNTBLANK(CB258)+COUNTBLANK(CC258)+COUNTBLANK(CE258)+COUNTBLANK(CF258)+COUNTBLANK(CH258)+COUNTBLANK(CI258)=18-2*(BH258+BI258),"Mini","KO"))),IF(COUNTBLANK(L258)+COUNTBLANK(AZ258)+COUNTBLANK(BB258)+COUNTBLANK(BE258)+COUNTBLANK(J258)+COUNTBLANK(C258)+COUNTBLANK(K258)+COUNTBLANK(N258)+COUNTBLANK(Z258)+COUNTBLANK(BC258)+COUNTBLANK(BA258)+COUNTBLANK(BJ258)+COUNTBLANK(BK258)=0,"OK",IF(COUNTBLANK(J258)+COUNTBLANK(C258)+COUNTBLANK(K258)+COUNTBLANK(N258)+COUNTBLANK(Z258)+COUNTBLANK(BC258)+COUNTBLANK(BA258)+COUNTBLANK(BJ258)+COUNTBLANK(BK258)=0,"Mini","KO"))))))))</f>
        <v/>
      </c>
      <c r="DO258" s="119" t="str">
        <f t="shared" ref="DO258:DO269" si="225">IF(C258="","",C258)</f>
        <v/>
      </c>
      <c r="DP258" s="119" t="str">
        <f t="shared" ref="DP258:DP269" si="226">IF(BB258="","",BB258)</f>
        <v/>
      </c>
      <c r="DQ258" s="122" t="str">
        <f t="shared" ref="DQ258:DQ269" si="227">IF(C258="","",IF(J258="Santé Individuelle",CONCATENATE((IF(BH258=1,CONCATENATE("Étude Mutuelles 2019 pour ",F258," ",C258),IF(BH258=2,CONCATENATE("Étude Mutuelles 2019 pour Monsieur et Madame ",C258)))),(IF(BI258=0," [ Mathieu CEDELLE - ASSURE DIRECT ]",IF(BI258=1," + 1 Enfant [ Mathieu CEDELLE - ASSURE DIRECT ]",IF(BI258&gt;1,CONCATENATE(" + ",BI258," Enfants [ Mathieu CEDELLE - ASSURE DIRECT ]")))))),IF(J258="Prev. Pro",CONCATENATE((IF(BH258=1,CONCATENATE("Étude Prévoyance Pro 2019 pour ",F258," ",C258),IF(BH258=2,CONCATENATE("Étude Prévoyance Pro 2019 pour Monsieur et Madame ",C258)))),(IF(BI258=0," [ Mathieu CEDELLE - ASSURE DIRECT ]",IF(BI258=1," + 1 Enfant [ Mathieu CEDELLE - ASSURE DIRECT ]",IF(BI258&gt;1,CONCATENATE(" + ",BI258," Enfants [ Mathieu CEDELLE - ASSURE DIRECT ]")))))),CONCATENATE((IF(BH258=1,CONCATENATE("Étude Assurances 2019 pour ",F258," ",C258),IF(BH258=2,CONCATENATE("Étude Assurances 2019 pour Monsieur et Madame ",C258)))),(IF(BI258=0," [ Mathieu CEDELLE - ASSURE DIRECT ]",IF(BI258=1," + 1 Enfant [ Mathieu CEDELLE - ASSURE DIRECT ]",IF(BI258&gt;1,CONCATENATE(" + ",BI258," Enfants [ Mathieu CEDELLE - ASSURE DIRECT ]")))))))))</f>
        <v/>
      </c>
      <c r="DR258" s="122" t="str">
        <f t="shared" si="187"/>
        <v/>
      </c>
    </row>
    <row r="259" spans="1:122" x14ac:dyDescent="0.25">
      <c r="A259" s="184" t="str">
        <f t="shared" si="183"/>
        <v xml:space="preserve">  -  - </v>
      </c>
      <c r="B259" s="98"/>
      <c r="C259" s="97"/>
      <c r="D259" s="93"/>
      <c r="E259" s="71"/>
      <c r="F259" s="73"/>
      <c r="G259" s="103"/>
      <c r="H259" s="71"/>
      <c r="I259" s="105" t="str">
        <f t="shared" si="188"/>
        <v/>
      </c>
      <c r="J259" s="104"/>
      <c r="K259" s="63"/>
      <c r="L259" s="72"/>
      <c r="M259" s="74"/>
      <c r="N259" s="75"/>
      <c r="O259" s="75"/>
      <c r="P259" s="121"/>
      <c r="Q259" s="76" t="str">
        <f t="shared" si="189"/>
        <v/>
      </c>
      <c r="R259" s="77">
        <f t="shared" si="190"/>
        <v>0</v>
      </c>
      <c r="S259" s="63"/>
      <c r="T259" s="78">
        <f t="shared" si="184"/>
        <v>0</v>
      </c>
      <c r="U259" s="79">
        <f>IF(M259=0,0,IF(G259="Annulation","",IF(assurance="ALPTIS",M259*12*T259/100*#REF!,IF(assurance="APRIL",M259*12*T259/100*#REF!,IF(assurance="ASAF",M259*12*T259/100*#REF!,IF(assurance="NEOLIANE",(#REF!+M259*12*#REF!)*T259/100,IF(assurance="NEOLIANE Prev",(#REF!+M259*12*#REF!)*T259/100,IF(assurance="SWISSLIFE",M259*12*T259/100*#REF!,IF(assurance="AVIVA",M259*12*T259/100*#REF!,IF(assurance="CIPRES",M259*12*T259/100*#REF!,IF(assurance="CEGEMA",M259*12*T259/100*#REF!,IF(assurance=0,0))))))))))))</f>
        <v>0</v>
      </c>
      <c r="V259" s="91" t="str">
        <f t="shared" si="191"/>
        <v/>
      </c>
      <c r="W259" s="91" t="str">
        <f t="shared" si="192"/>
        <v/>
      </c>
      <c r="X259" s="92">
        <f t="shared" si="193"/>
        <v>0</v>
      </c>
      <c r="Y259" s="108">
        <f t="shared" si="194"/>
        <v>0</v>
      </c>
      <c r="Z259" s="106"/>
      <c r="AA259" s="105" t="str">
        <f t="shared" si="195"/>
        <v/>
      </c>
      <c r="AB259" s="63" t="s">
        <v>12</v>
      </c>
      <c r="AC259" s="72"/>
      <c r="AD259" s="101"/>
      <c r="AE259" s="80" t="str">
        <f t="shared" si="182"/>
        <v/>
      </c>
      <c r="AF259" s="72"/>
      <c r="AG259" s="70" t="str">
        <f t="shared" si="196"/>
        <v/>
      </c>
      <c r="AH259" s="81" t="str">
        <f t="shared" ca="1" si="197"/>
        <v/>
      </c>
      <c r="AI259" s="111" t="str">
        <f t="shared" ca="1" si="198"/>
        <v/>
      </c>
      <c r="AJ259" s="89" t="str">
        <f t="shared" si="199"/>
        <v/>
      </c>
      <c r="AK259" s="89" t="str">
        <f t="shared" si="200"/>
        <v/>
      </c>
      <c r="AL259" s="81" t="str">
        <f t="shared" si="201"/>
        <v/>
      </c>
      <c r="AM259" s="74">
        <f t="shared" si="202"/>
        <v>0</v>
      </c>
      <c r="AN259" s="74">
        <f t="shared" si="203"/>
        <v>0</v>
      </c>
      <c r="AO259" s="82">
        <f t="shared" si="204"/>
        <v>0</v>
      </c>
      <c r="AP259" s="74">
        <f t="shared" si="185"/>
        <v>0</v>
      </c>
      <c r="AQ259" s="82">
        <f t="shared" si="205"/>
        <v>0</v>
      </c>
      <c r="AR259" s="83">
        <f t="shared" si="206"/>
        <v>0</v>
      </c>
      <c r="AS259" s="74">
        <f t="shared" si="186"/>
        <v>0</v>
      </c>
      <c r="AT259" s="82">
        <f t="shared" si="207"/>
        <v>0</v>
      </c>
      <c r="AU259" s="83">
        <f t="shared" si="208"/>
        <v>0</v>
      </c>
      <c r="AV259" s="74">
        <f t="shared" si="209"/>
        <v>0</v>
      </c>
      <c r="AW259" s="82">
        <f t="shared" si="210"/>
        <v>0</v>
      </c>
      <c r="AX259" s="83">
        <f t="shared" si="211"/>
        <v>0</v>
      </c>
      <c r="AY259" s="63"/>
      <c r="AZ259" s="84"/>
      <c r="BA259" s="85"/>
      <c r="BB259" s="95"/>
      <c r="BC259" s="86"/>
      <c r="BD259" s="86"/>
      <c r="BE259" s="96"/>
      <c r="BF259" s="69"/>
      <c r="BG259" s="114"/>
      <c r="BH259" s="63">
        <v>1</v>
      </c>
      <c r="BI259" s="68">
        <v>0</v>
      </c>
      <c r="BJ259" s="71"/>
      <c r="BK259" s="87"/>
      <c r="BL259" s="64" t="str">
        <f t="shared" ca="1" si="212"/>
        <v/>
      </c>
      <c r="BM259" s="65"/>
      <c r="BN259" s="66"/>
      <c r="BO259" s="67" t="str">
        <f t="shared" ca="1" si="213"/>
        <v/>
      </c>
      <c r="BP259" s="65"/>
      <c r="BQ259" s="66"/>
      <c r="BR259" s="67" t="str">
        <f t="shared" ca="1" si="214"/>
        <v/>
      </c>
      <c r="BS259" s="65"/>
      <c r="BT259" s="66"/>
      <c r="BU259" s="67" t="str">
        <f t="shared" ca="1" si="215"/>
        <v/>
      </c>
      <c r="BV259" s="65"/>
      <c r="BW259" s="66"/>
      <c r="BX259" s="67" t="str">
        <f t="shared" ca="1" si="216"/>
        <v/>
      </c>
      <c r="BY259" s="65"/>
      <c r="BZ259" s="66"/>
      <c r="CA259" s="67" t="str">
        <f t="shared" ca="1" si="217"/>
        <v/>
      </c>
      <c r="CB259" s="65"/>
      <c r="CC259" s="66"/>
      <c r="CD259" s="67" t="str">
        <f t="shared" ca="1" si="218"/>
        <v/>
      </c>
      <c r="CE259" s="65"/>
      <c r="CF259" s="66"/>
      <c r="CG259" s="67" t="str">
        <f t="shared" ca="1" si="219"/>
        <v/>
      </c>
      <c r="CH259" s="65"/>
      <c r="CI259" s="66"/>
      <c r="CJ259" s="67" t="str">
        <f t="shared" ca="1" si="220"/>
        <v/>
      </c>
      <c r="CK259" s="57"/>
      <c r="CL259" s="59"/>
      <c r="CM259" s="59"/>
      <c r="CN259" s="59"/>
      <c r="CO259" s="59"/>
      <c r="CP259" s="59"/>
      <c r="CQ259" s="59"/>
      <c r="CR259" s="57"/>
      <c r="CS259" s="58"/>
      <c r="CT259" s="90" t="str">
        <f t="shared" si="221"/>
        <v/>
      </c>
      <c r="CU259" s="59"/>
      <c r="CV259" s="60"/>
      <c r="CW259" s="59"/>
      <c r="CX259" s="59"/>
      <c r="CY259" s="59" t="str">
        <f t="shared" si="222"/>
        <v/>
      </c>
      <c r="CZ259" s="59"/>
      <c r="DA259" s="59"/>
      <c r="DB259" s="61"/>
      <c r="DC259" s="59"/>
      <c r="DD259" s="59"/>
      <c r="DE259" s="61"/>
      <c r="DF259" s="61"/>
      <c r="DG259" s="59"/>
      <c r="DH259" s="61"/>
      <c r="DI259" s="61"/>
      <c r="DJ259" s="59"/>
      <c r="DK259" s="59"/>
      <c r="DL259" s="62"/>
      <c r="DM259" s="56">
        <f t="shared" si="223"/>
        <v>0</v>
      </c>
      <c r="DN259" s="88" t="str">
        <f t="shared" si="224"/>
        <v/>
      </c>
      <c r="DO259" s="119" t="str">
        <f t="shared" si="225"/>
        <v/>
      </c>
      <c r="DP259" s="119" t="str">
        <f t="shared" si="226"/>
        <v/>
      </c>
      <c r="DQ259" s="122" t="str">
        <f t="shared" si="227"/>
        <v/>
      </c>
      <c r="DR259" s="122" t="str">
        <f t="shared" si="187"/>
        <v/>
      </c>
    </row>
    <row r="260" spans="1:122" x14ac:dyDescent="0.25">
      <c r="A260" s="184" t="str">
        <f t="shared" si="183"/>
        <v xml:space="preserve">  -  - </v>
      </c>
      <c r="B260" s="98"/>
      <c r="C260" s="97"/>
      <c r="D260" s="93"/>
      <c r="E260" s="71"/>
      <c r="F260" s="73"/>
      <c r="G260" s="103"/>
      <c r="H260" s="71"/>
      <c r="I260" s="105" t="str">
        <f t="shared" si="188"/>
        <v/>
      </c>
      <c r="J260" s="104"/>
      <c r="K260" s="63"/>
      <c r="L260" s="72"/>
      <c r="M260" s="74"/>
      <c r="N260" s="75"/>
      <c r="O260" s="75"/>
      <c r="P260" s="121"/>
      <c r="Q260" s="76" t="str">
        <f t="shared" si="189"/>
        <v/>
      </c>
      <c r="R260" s="77">
        <f t="shared" si="190"/>
        <v>0</v>
      </c>
      <c r="S260" s="63"/>
      <c r="T260" s="78">
        <f t="shared" si="184"/>
        <v>0</v>
      </c>
      <c r="U260" s="79">
        <f>IF(M260=0,0,IF(G260="Annulation","",IF(assurance="ALPTIS",M260*12*T260/100*#REF!,IF(assurance="APRIL",M260*12*T260/100*#REF!,IF(assurance="ASAF",M260*12*T260/100*#REF!,IF(assurance="NEOLIANE",(#REF!+M260*12*#REF!)*T260/100,IF(assurance="NEOLIANE Prev",(#REF!+M260*12*#REF!)*T260/100,IF(assurance="SWISSLIFE",M260*12*T260/100*#REF!,IF(assurance="AVIVA",M260*12*T260/100*#REF!,IF(assurance="CIPRES",M260*12*T260/100*#REF!,IF(assurance="CEGEMA",M260*12*T260/100*#REF!,IF(assurance=0,0))))))))))))</f>
        <v>0</v>
      </c>
      <c r="V260" s="91" t="str">
        <f t="shared" si="191"/>
        <v/>
      </c>
      <c r="W260" s="91" t="str">
        <f t="shared" si="192"/>
        <v/>
      </c>
      <c r="X260" s="92">
        <f t="shared" si="193"/>
        <v>0</v>
      </c>
      <c r="Y260" s="108">
        <f t="shared" si="194"/>
        <v>0</v>
      </c>
      <c r="Z260" s="106"/>
      <c r="AA260" s="105" t="str">
        <f t="shared" si="195"/>
        <v/>
      </c>
      <c r="AB260" s="63" t="s">
        <v>12</v>
      </c>
      <c r="AC260" s="72"/>
      <c r="AD260" s="101"/>
      <c r="AE260" s="80" t="str">
        <f t="shared" si="182"/>
        <v/>
      </c>
      <c r="AF260" s="72"/>
      <c r="AG260" s="70" t="str">
        <f t="shared" si="196"/>
        <v/>
      </c>
      <c r="AH260" s="81" t="str">
        <f t="shared" ca="1" si="197"/>
        <v/>
      </c>
      <c r="AI260" s="111" t="str">
        <f t="shared" ca="1" si="198"/>
        <v/>
      </c>
      <c r="AJ260" s="89" t="str">
        <f t="shared" si="199"/>
        <v/>
      </c>
      <c r="AK260" s="89" t="str">
        <f t="shared" si="200"/>
        <v/>
      </c>
      <c r="AL260" s="81" t="str">
        <f t="shared" si="201"/>
        <v/>
      </c>
      <c r="AM260" s="74">
        <f t="shared" si="202"/>
        <v>0</v>
      </c>
      <c r="AN260" s="74">
        <f t="shared" si="203"/>
        <v>0</v>
      </c>
      <c r="AO260" s="82">
        <f t="shared" si="204"/>
        <v>0</v>
      </c>
      <c r="AP260" s="74">
        <f t="shared" si="185"/>
        <v>0</v>
      </c>
      <c r="AQ260" s="82">
        <f t="shared" si="205"/>
        <v>0</v>
      </c>
      <c r="AR260" s="83">
        <f t="shared" si="206"/>
        <v>0</v>
      </c>
      <c r="AS260" s="74">
        <f t="shared" si="186"/>
        <v>0</v>
      </c>
      <c r="AT260" s="82">
        <f t="shared" si="207"/>
        <v>0</v>
      </c>
      <c r="AU260" s="83">
        <f t="shared" si="208"/>
        <v>0</v>
      </c>
      <c r="AV260" s="74">
        <f t="shared" si="209"/>
        <v>0</v>
      </c>
      <c r="AW260" s="82">
        <f t="shared" si="210"/>
        <v>0</v>
      </c>
      <c r="AX260" s="83">
        <f t="shared" si="211"/>
        <v>0</v>
      </c>
      <c r="AY260" s="63"/>
      <c r="AZ260" s="84"/>
      <c r="BA260" s="85"/>
      <c r="BB260" s="95"/>
      <c r="BC260" s="86"/>
      <c r="BD260" s="86"/>
      <c r="BE260" s="96"/>
      <c r="BF260" s="69"/>
      <c r="BG260" s="114"/>
      <c r="BH260" s="63">
        <v>1</v>
      </c>
      <c r="BI260" s="68">
        <v>0</v>
      </c>
      <c r="BJ260" s="71"/>
      <c r="BK260" s="87"/>
      <c r="BL260" s="64" t="str">
        <f t="shared" ca="1" si="212"/>
        <v/>
      </c>
      <c r="BM260" s="65"/>
      <c r="BN260" s="66"/>
      <c r="BO260" s="67" t="str">
        <f t="shared" ca="1" si="213"/>
        <v/>
      </c>
      <c r="BP260" s="65"/>
      <c r="BQ260" s="66"/>
      <c r="BR260" s="67" t="str">
        <f t="shared" ca="1" si="214"/>
        <v/>
      </c>
      <c r="BS260" s="65"/>
      <c r="BT260" s="66"/>
      <c r="BU260" s="67" t="str">
        <f t="shared" ca="1" si="215"/>
        <v/>
      </c>
      <c r="BV260" s="65"/>
      <c r="BW260" s="66"/>
      <c r="BX260" s="67" t="str">
        <f t="shared" ca="1" si="216"/>
        <v/>
      </c>
      <c r="BY260" s="65"/>
      <c r="BZ260" s="66"/>
      <c r="CA260" s="67" t="str">
        <f t="shared" ca="1" si="217"/>
        <v/>
      </c>
      <c r="CB260" s="65"/>
      <c r="CC260" s="66"/>
      <c r="CD260" s="67" t="str">
        <f t="shared" ca="1" si="218"/>
        <v/>
      </c>
      <c r="CE260" s="65"/>
      <c r="CF260" s="66"/>
      <c r="CG260" s="67" t="str">
        <f t="shared" ca="1" si="219"/>
        <v/>
      </c>
      <c r="CH260" s="65"/>
      <c r="CI260" s="66"/>
      <c r="CJ260" s="67" t="str">
        <f t="shared" ca="1" si="220"/>
        <v/>
      </c>
      <c r="CK260" s="57"/>
      <c r="CL260" s="59"/>
      <c r="CM260" s="59"/>
      <c r="CN260" s="59"/>
      <c r="CO260" s="59"/>
      <c r="CP260" s="59"/>
      <c r="CQ260" s="59"/>
      <c r="CR260" s="57"/>
      <c r="CS260" s="58"/>
      <c r="CT260" s="90" t="str">
        <f t="shared" si="221"/>
        <v/>
      </c>
      <c r="CU260" s="59"/>
      <c r="CV260" s="60"/>
      <c r="CW260" s="59"/>
      <c r="CX260" s="59"/>
      <c r="CY260" s="59" t="str">
        <f t="shared" si="222"/>
        <v/>
      </c>
      <c r="CZ260" s="59"/>
      <c r="DA260" s="59"/>
      <c r="DB260" s="61"/>
      <c r="DC260" s="59"/>
      <c r="DD260" s="59"/>
      <c r="DE260" s="61"/>
      <c r="DF260" s="61"/>
      <c r="DG260" s="59"/>
      <c r="DH260" s="61"/>
      <c r="DI260" s="61"/>
      <c r="DJ260" s="59"/>
      <c r="DK260" s="59"/>
      <c r="DL260" s="62"/>
      <c r="DM260" s="56">
        <f t="shared" si="223"/>
        <v>0</v>
      </c>
      <c r="DN260" s="88" t="str">
        <f t="shared" si="224"/>
        <v/>
      </c>
      <c r="DO260" s="119" t="str">
        <f t="shared" si="225"/>
        <v/>
      </c>
      <c r="DP260" s="119" t="str">
        <f t="shared" si="226"/>
        <v/>
      </c>
      <c r="DQ260" s="122" t="str">
        <f t="shared" si="227"/>
        <v/>
      </c>
      <c r="DR260" s="122" t="str">
        <f t="shared" si="187"/>
        <v/>
      </c>
    </row>
    <row r="261" spans="1:122" x14ac:dyDescent="0.25">
      <c r="A261" s="184" t="str">
        <f t="shared" si="183"/>
        <v xml:space="preserve">  -  - </v>
      </c>
      <c r="B261" s="98"/>
      <c r="C261" s="97"/>
      <c r="D261" s="93"/>
      <c r="E261" s="71"/>
      <c r="F261" s="73"/>
      <c r="G261" s="103"/>
      <c r="H261" s="71"/>
      <c r="I261" s="105" t="str">
        <f t="shared" si="188"/>
        <v/>
      </c>
      <c r="J261" s="104"/>
      <c r="K261" s="63"/>
      <c r="L261" s="72"/>
      <c r="M261" s="74"/>
      <c r="N261" s="75"/>
      <c r="O261" s="75"/>
      <c r="P261" s="121"/>
      <c r="Q261" s="76" t="str">
        <f t="shared" si="189"/>
        <v/>
      </c>
      <c r="R261" s="77">
        <f t="shared" si="190"/>
        <v>0</v>
      </c>
      <c r="S261" s="63"/>
      <c r="T261" s="78">
        <f t="shared" si="184"/>
        <v>0</v>
      </c>
      <c r="U261" s="79">
        <f>IF(M261=0,0,IF(G261="Annulation","",IF(assurance="ALPTIS",M261*12*T261/100*#REF!,IF(assurance="APRIL",M261*12*T261/100*#REF!,IF(assurance="ASAF",M261*12*T261/100*#REF!,IF(assurance="NEOLIANE",(#REF!+M261*12*#REF!)*T261/100,IF(assurance="NEOLIANE Prev",(#REF!+M261*12*#REF!)*T261/100,IF(assurance="SWISSLIFE",M261*12*T261/100*#REF!,IF(assurance="AVIVA",M261*12*T261/100*#REF!,IF(assurance="CIPRES",M261*12*T261/100*#REF!,IF(assurance="CEGEMA",M261*12*T261/100*#REF!,IF(assurance=0,0))))))))))))</f>
        <v>0</v>
      </c>
      <c r="V261" s="91" t="str">
        <f t="shared" si="191"/>
        <v/>
      </c>
      <c r="W261" s="91" t="str">
        <f t="shared" si="192"/>
        <v/>
      </c>
      <c r="X261" s="92">
        <f t="shared" si="193"/>
        <v>0</v>
      </c>
      <c r="Y261" s="108">
        <f t="shared" si="194"/>
        <v>0</v>
      </c>
      <c r="Z261" s="106"/>
      <c r="AA261" s="105" t="str">
        <f t="shared" si="195"/>
        <v/>
      </c>
      <c r="AB261" s="63" t="s">
        <v>12</v>
      </c>
      <c r="AC261" s="72"/>
      <c r="AD261" s="101"/>
      <c r="AE261" s="80" t="str">
        <f t="shared" si="182"/>
        <v/>
      </c>
      <c r="AF261" s="72"/>
      <c r="AG261" s="70" t="str">
        <f t="shared" si="196"/>
        <v/>
      </c>
      <c r="AH261" s="81" t="str">
        <f t="shared" ca="1" si="197"/>
        <v/>
      </c>
      <c r="AI261" s="111" t="str">
        <f t="shared" ca="1" si="198"/>
        <v/>
      </c>
      <c r="AJ261" s="89" t="str">
        <f t="shared" si="199"/>
        <v/>
      </c>
      <c r="AK261" s="89" t="str">
        <f t="shared" si="200"/>
        <v/>
      </c>
      <c r="AL261" s="81" t="str">
        <f t="shared" si="201"/>
        <v/>
      </c>
      <c r="AM261" s="74">
        <f t="shared" si="202"/>
        <v>0</v>
      </c>
      <c r="AN261" s="74">
        <f t="shared" si="203"/>
        <v>0</v>
      </c>
      <c r="AO261" s="82">
        <f t="shared" si="204"/>
        <v>0</v>
      </c>
      <c r="AP261" s="74">
        <f t="shared" si="185"/>
        <v>0</v>
      </c>
      <c r="AQ261" s="82">
        <f t="shared" si="205"/>
        <v>0</v>
      </c>
      <c r="AR261" s="83">
        <f t="shared" si="206"/>
        <v>0</v>
      </c>
      <c r="AS261" s="74">
        <f t="shared" si="186"/>
        <v>0</v>
      </c>
      <c r="AT261" s="82">
        <f t="shared" si="207"/>
        <v>0</v>
      </c>
      <c r="AU261" s="83">
        <f t="shared" si="208"/>
        <v>0</v>
      </c>
      <c r="AV261" s="74">
        <f t="shared" si="209"/>
        <v>0</v>
      </c>
      <c r="AW261" s="82">
        <f t="shared" si="210"/>
        <v>0</v>
      </c>
      <c r="AX261" s="83">
        <f t="shared" si="211"/>
        <v>0</v>
      </c>
      <c r="AY261" s="63"/>
      <c r="AZ261" s="84"/>
      <c r="BA261" s="85"/>
      <c r="BB261" s="95"/>
      <c r="BC261" s="86"/>
      <c r="BD261" s="86"/>
      <c r="BE261" s="96"/>
      <c r="BF261" s="69"/>
      <c r="BG261" s="114"/>
      <c r="BH261" s="63">
        <v>1</v>
      </c>
      <c r="BI261" s="68">
        <v>0</v>
      </c>
      <c r="BJ261" s="71"/>
      <c r="BK261" s="87"/>
      <c r="BL261" s="64" t="str">
        <f t="shared" ca="1" si="212"/>
        <v/>
      </c>
      <c r="BM261" s="65"/>
      <c r="BN261" s="66"/>
      <c r="BO261" s="67" t="str">
        <f t="shared" ca="1" si="213"/>
        <v/>
      </c>
      <c r="BP261" s="65"/>
      <c r="BQ261" s="66"/>
      <c r="BR261" s="67" t="str">
        <f t="shared" ca="1" si="214"/>
        <v/>
      </c>
      <c r="BS261" s="65"/>
      <c r="BT261" s="66"/>
      <c r="BU261" s="67" t="str">
        <f t="shared" ca="1" si="215"/>
        <v/>
      </c>
      <c r="BV261" s="65"/>
      <c r="BW261" s="66"/>
      <c r="BX261" s="67" t="str">
        <f t="shared" ca="1" si="216"/>
        <v/>
      </c>
      <c r="BY261" s="65"/>
      <c r="BZ261" s="66"/>
      <c r="CA261" s="67" t="str">
        <f t="shared" ca="1" si="217"/>
        <v/>
      </c>
      <c r="CB261" s="65"/>
      <c r="CC261" s="66"/>
      <c r="CD261" s="67" t="str">
        <f t="shared" ca="1" si="218"/>
        <v/>
      </c>
      <c r="CE261" s="65"/>
      <c r="CF261" s="66"/>
      <c r="CG261" s="67" t="str">
        <f t="shared" ca="1" si="219"/>
        <v/>
      </c>
      <c r="CH261" s="65"/>
      <c r="CI261" s="66"/>
      <c r="CJ261" s="67" t="str">
        <f t="shared" ca="1" si="220"/>
        <v/>
      </c>
      <c r="CK261" s="57"/>
      <c r="CL261" s="59"/>
      <c r="CM261" s="59"/>
      <c r="CN261" s="59"/>
      <c r="CO261" s="59"/>
      <c r="CP261" s="59"/>
      <c r="CQ261" s="59"/>
      <c r="CR261" s="57"/>
      <c r="CS261" s="58"/>
      <c r="CT261" s="90" t="str">
        <f t="shared" si="221"/>
        <v/>
      </c>
      <c r="CU261" s="59"/>
      <c r="CV261" s="60"/>
      <c r="CW261" s="59"/>
      <c r="CX261" s="59"/>
      <c r="CY261" s="59" t="str">
        <f t="shared" si="222"/>
        <v/>
      </c>
      <c r="CZ261" s="59"/>
      <c r="DA261" s="59"/>
      <c r="DB261" s="61"/>
      <c r="DC261" s="59"/>
      <c r="DD261" s="59"/>
      <c r="DE261" s="61"/>
      <c r="DF261" s="61"/>
      <c r="DG261" s="59"/>
      <c r="DH261" s="61"/>
      <c r="DI261" s="61"/>
      <c r="DJ261" s="59"/>
      <c r="DK261" s="59"/>
      <c r="DL261" s="62"/>
      <c r="DM261" s="56">
        <f t="shared" si="223"/>
        <v>0</v>
      </c>
      <c r="DN261" s="88" t="str">
        <f t="shared" si="224"/>
        <v/>
      </c>
      <c r="DO261" s="119" t="str">
        <f t="shared" si="225"/>
        <v/>
      </c>
      <c r="DP261" s="119" t="str">
        <f t="shared" si="226"/>
        <v/>
      </c>
      <c r="DQ261" s="122" t="str">
        <f t="shared" si="227"/>
        <v/>
      </c>
      <c r="DR261" s="122" t="str">
        <f t="shared" si="187"/>
        <v/>
      </c>
    </row>
    <row r="262" spans="1:122" x14ac:dyDescent="0.25">
      <c r="A262" s="184" t="str">
        <f t="shared" si="183"/>
        <v xml:space="preserve">  -  - </v>
      </c>
      <c r="B262" s="98"/>
      <c r="C262" s="97"/>
      <c r="D262" s="93"/>
      <c r="E262" s="71"/>
      <c r="F262" s="73"/>
      <c r="G262" s="103"/>
      <c r="H262" s="71"/>
      <c r="I262" s="105" t="str">
        <f t="shared" si="188"/>
        <v/>
      </c>
      <c r="J262" s="104"/>
      <c r="K262" s="63"/>
      <c r="L262" s="72"/>
      <c r="M262" s="74"/>
      <c r="N262" s="75"/>
      <c r="O262" s="75"/>
      <c r="P262" s="121"/>
      <c r="Q262" s="76" t="str">
        <f t="shared" si="189"/>
        <v/>
      </c>
      <c r="R262" s="77">
        <f t="shared" si="190"/>
        <v>0</v>
      </c>
      <c r="S262" s="63"/>
      <c r="T262" s="78">
        <f t="shared" si="184"/>
        <v>0</v>
      </c>
      <c r="U262" s="79">
        <f>IF(M262=0,0,IF(G262="Annulation","",IF(assurance="ALPTIS",M262*12*T262/100*#REF!,IF(assurance="APRIL",M262*12*T262/100*#REF!,IF(assurance="ASAF",M262*12*T262/100*#REF!,IF(assurance="NEOLIANE",(#REF!+M262*12*#REF!)*T262/100,IF(assurance="NEOLIANE Prev",(#REF!+M262*12*#REF!)*T262/100,IF(assurance="SWISSLIFE",M262*12*T262/100*#REF!,IF(assurance="AVIVA",M262*12*T262/100*#REF!,IF(assurance="CIPRES",M262*12*T262/100*#REF!,IF(assurance="CEGEMA",M262*12*T262/100*#REF!,IF(assurance=0,0))))))))))))</f>
        <v>0</v>
      </c>
      <c r="V262" s="91" t="str">
        <f t="shared" si="191"/>
        <v/>
      </c>
      <c r="W262" s="91" t="str">
        <f t="shared" si="192"/>
        <v/>
      </c>
      <c r="X262" s="92">
        <f t="shared" si="193"/>
        <v>0</v>
      </c>
      <c r="Y262" s="108">
        <f t="shared" si="194"/>
        <v>0</v>
      </c>
      <c r="Z262" s="106"/>
      <c r="AA262" s="105" t="str">
        <f t="shared" si="195"/>
        <v/>
      </c>
      <c r="AB262" s="63" t="s">
        <v>12</v>
      </c>
      <c r="AC262" s="72"/>
      <c r="AD262" s="101"/>
      <c r="AE262" s="80" t="str">
        <f t="shared" si="182"/>
        <v/>
      </c>
      <c r="AF262" s="72"/>
      <c r="AG262" s="70" t="str">
        <f t="shared" si="196"/>
        <v/>
      </c>
      <c r="AH262" s="81" t="str">
        <f t="shared" ca="1" si="197"/>
        <v/>
      </c>
      <c r="AI262" s="111" t="str">
        <f t="shared" ca="1" si="198"/>
        <v/>
      </c>
      <c r="AJ262" s="89" t="str">
        <f t="shared" si="199"/>
        <v/>
      </c>
      <c r="AK262" s="89" t="str">
        <f t="shared" si="200"/>
        <v/>
      </c>
      <c r="AL262" s="81" t="str">
        <f t="shared" si="201"/>
        <v/>
      </c>
      <c r="AM262" s="74">
        <f t="shared" si="202"/>
        <v>0</v>
      </c>
      <c r="AN262" s="74">
        <f t="shared" si="203"/>
        <v>0</v>
      </c>
      <c r="AO262" s="82">
        <f t="shared" si="204"/>
        <v>0</v>
      </c>
      <c r="AP262" s="74">
        <f t="shared" si="185"/>
        <v>0</v>
      </c>
      <c r="AQ262" s="82">
        <f t="shared" si="205"/>
        <v>0</v>
      </c>
      <c r="AR262" s="83">
        <f t="shared" si="206"/>
        <v>0</v>
      </c>
      <c r="AS262" s="74">
        <f t="shared" si="186"/>
        <v>0</v>
      </c>
      <c r="AT262" s="82">
        <f t="shared" si="207"/>
        <v>0</v>
      </c>
      <c r="AU262" s="83">
        <f t="shared" si="208"/>
        <v>0</v>
      </c>
      <c r="AV262" s="74">
        <f t="shared" si="209"/>
        <v>0</v>
      </c>
      <c r="AW262" s="82">
        <f t="shared" si="210"/>
        <v>0</v>
      </c>
      <c r="AX262" s="83">
        <f t="shared" si="211"/>
        <v>0</v>
      </c>
      <c r="AY262" s="63"/>
      <c r="AZ262" s="84"/>
      <c r="BA262" s="85"/>
      <c r="BB262" s="95"/>
      <c r="BC262" s="86"/>
      <c r="BD262" s="86"/>
      <c r="BE262" s="96"/>
      <c r="BF262" s="69"/>
      <c r="BG262" s="114"/>
      <c r="BH262" s="63">
        <v>1</v>
      </c>
      <c r="BI262" s="68">
        <v>0</v>
      </c>
      <c r="BJ262" s="71"/>
      <c r="BK262" s="87"/>
      <c r="BL262" s="64" t="str">
        <f t="shared" ca="1" si="212"/>
        <v/>
      </c>
      <c r="BM262" s="65"/>
      <c r="BN262" s="66"/>
      <c r="BO262" s="67" t="str">
        <f t="shared" ca="1" si="213"/>
        <v/>
      </c>
      <c r="BP262" s="65"/>
      <c r="BQ262" s="66"/>
      <c r="BR262" s="67" t="str">
        <f t="shared" ca="1" si="214"/>
        <v/>
      </c>
      <c r="BS262" s="65"/>
      <c r="BT262" s="66"/>
      <c r="BU262" s="67" t="str">
        <f t="shared" ca="1" si="215"/>
        <v/>
      </c>
      <c r="BV262" s="65"/>
      <c r="BW262" s="66"/>
      <c r="BX262" s="67" t="str">
        <f t="shared" ca="1" si="216"/>
        <v/>
      </c>
      <c r="BY262" s="65"/>
      <c r="BZ262" s="66"/>
      <c r="CA262" s="67" t="str">
        <f t="shared" ca="1" si="217"/>
        <v/>
      </c>
      <c r="CB262" s="65"/>
      <c r="CC262" s="66"/>
      <c r="CD262" s="67" t="str">
        <f t="shared" ca="1" si="218"/>
        <v/>
      </c>
      <c r="CE262" s="65"/>
      <c r="CF262" s="66"/>
      <c r="CG262" s="67" t="str">
        <f t="shared" ca="1" si="219"/>
        <v/>
      </c>
      <c r="CH262" s="65"/>
      <c r="CI262" s="66"/>
      <c r="CJ262" s="67" t="str">
        <f t="shared" ca="1" si="220"/>
        <v/>
      </c>
      <c r="CK262" s="57"/>
      <c r="CL262" s="59"/>
      <c r="CM262" s="59"/>
      <c r="CN262" s="59"/>
      <c r="CO262" s="59"/>
      <c r="CP262" s="59"/>
      <c r="CQ262" s="59"/>
      <c r="CR262" s="57"/>
      <c r="CS262" s="58"/>
      <c r="CT262" s="90" t="str">
        <f t="shared" si="221"/>
        <v/>
      </c>
      <c r="CU262" s="59"/>
      <c r="CV262" s="60"/>
      <c r="CW262" s="59"/>
      <c r="CX262" s="59"/>
      <c r="CY262" s="59" t="str">
        <f t="shared" si="222"/>
        <v/>
      </c>
      <c r="CZ262" s="59"/>
      <c r="DA262" s="59"/>
      <c r="DB262" s="61"/>
      <c r="DC262" s="59"/>
      <c r="DD262" s="59"/>
      <c r="DE262" s="61"/>
      <c r="DF262" s="61"/>
      <c r="DG262" s="59"/>
      <c r="DH262" s="61"/>
      <c r="DI262" s="61"/>
      <c r="DJ262" s="59"/>
      <c r="DK262" s="59"/>
      <c r="DL262" s="62"/>
      <c r="DM262" s="56">
        <f t="shared" si="223"/>
        <v>0</v>
      </c>
      <c r="DN262" s="88" t="str">
        <f t="shared" si="224"/>
        <v/>
      </c>
      <c r="DO262" s="119" t="str">
        <f t="shared" si="225"/>
        <v/>
      </c>
      <c r="DP262" s="119" t="str">
        <f t="shared" si="226"/>
        <v/>
      </c>
      <c r="DQ262" s="122" t="str">
        <f t="shared" si="227"/>
        <v/>
      </c>
      <c r="DR262" s="122" t="str">
        <f t="shared" si="187"/>
        <v/>
      </c>
    </row>
    <row r="263" spans="1:122" x14ac:dyDescent="0.25">
      <c r="A263" s="184" t="str">
        <f t="shared" si="183"/>
        <v xml:space="preserve">  -  - </v>
      </c>
      <c r="B263" s="98"/>
      <c r="C263" s="97"/>
      <c r="D263" s="93"/>
      <c r="E263" s="71"/>
      <c r="F263" s="73"/>
      <c r="G263" s="103"/>
      <c r="H263" s="71"/>
      <c r="I263" s="105" t="str">
        <f t="shared" si="188"/>
        <v/>
      </c>
      <c r="J263" s="104"/>
      <c r="K263" s="63"/>
      <c r="L263" s="72"/>
      <c r="M263" s="74"/>
      <c r="N263" s="75"/>
      <c r="O263" s="75"/>
      <c r="P263" s="121"/>
      <c r="Q263" s="76" t="str">
        <f t="shared" si="189"/>
        <v/>
      </c>
      <c r="R263" s="77">
        <f t="shared" si="190"/>
        <v>0</v>
      </c>
      <c r="S263" s="63"/>
      <c r="T263" s="78">
        <f t="shared" si="184"/>
        <v>0</v>
      </c>
      <c r="U263" s="79">
        <f>IF(M263=0,0,IF(G263="Annulation","",IF(assurance="ALPTIS",M263*12*T263/100*#REF!,IF(assurance="APRIL",M263*12*T263/100*#REF!,IF(assurance="ASAF",M263*12*T263/100*#REF!,IF(assurance="NEOLIANE",(#REF!+M263*12*#REF!)*T263/100,IF(assurance="NEOLIANE Prev",(#REF!+M263*12*#REF!)*T263/100,IF(assurance="SWISSLIFE",M263*12*T263/100*#REF!,IF(assurance="AVIVA",M263*12*T263/100*#REF!,IF(assurance="CIPRES",M263*12*T263/100*#REF!,IF(assurance="CEGEMA",M263*12*T263/100*#REF!,IF(assurance=0,0))))))))))))</f>
        <v>0</v>
      </c>
      <c r="V263" s="91" t="str">
        <f t="shared" si="191"/>
        <v/>
      </c>
      <c r="W263" s="91" t="str">
        <f t="shared" si="192"/>
        <v/>
      </c>
      <c r="X263" s="92">
        <f t="shared" si="193"/>
        <v>0</v>
      </c>
      <c r="Y263" s="108">
        <f t="shared" si="194"/>
        <v>0</v>
      </c>
      <c r="Z263" s="106"/>
      <c r="AA263" s="105" t="str">
        <f t="shared" si="195"/>
        <v/>
      </c>
      <c r="AB263" s="63" t="s">
        <v>12</v>
      </c>
      <c r="AC263" s="72"/>
      <c r="AD263" s="101"/>
      <c r="AE263" s="80" t="str">
        <f t="shared" si="182"/>
        <v/>
      </c>
      <c r="AF263" s="72"/>
      <c r="AG263" s="70" t="str">
        <f t="shared" si="196"/>
        <v/>
      </c>
      <c r="AH263" s="81" t="str">
        <f t="shared" ca="1" si="197"/>
        <v/>
      </c>
      <c r="AI263" s="111" t="str">
        <f t="shared" ca="1" si="198"/>
        <v/>
      </c>
      <c r="AJ263" s="89" t="str">
        <f t="shared" si="199"/>
        <v/>
      </c>
      <c r="AK263" s="89" t="str">
        <f t="shared" si="200"/>
        <v/>
      </c>
      <c r="AL263" s="81" t="str">
        <f t="shared" si="201"/>
        <v/>
      </c>
      <c r="AM263" s="74">
        <f t="shared" si="202"/>
        <v>0</v>
      </c>
      <c r="AN263" s="74">
        <f t="shared" si="203"/>
        <v>0</v>
      </c>
      <c r="AO263" s="82">
        <f t="shared" si="204"/>
        <v>0</v>
      </c>
      <c r="AP263" s="74">
        <f t="shared" si="185"/>
        <v>0</v>
      </c>
      <c r="AQ263" s="82">
        <f t="shared" si="205"/>
        <v>0</v>
      </c>
      <c r="AR263" s="83">
        <f t="shared" si="206"/>
        <v>0</v>
      </c>
      <c r="AS263" s="74">
        <f t="shared" si="186"/>
        <v>0</v>
      </c>
      <c r="AT263" s="82">
        <f t="shared" si="207"/>
        <v>0</v>
      </c>
      <c r="AU263" s="83">
        <f t="shared" si="208"/>
        <v>0</v>
      </c>
      <c r="AV263" s="74">
        <f t="shared" si="209"/>
        <v>0</v>
      </c>
      <c r="AW263" s="82">
        <f t="shared" si="210"/>
        <v>0</v>
      </c>
      <c r="AX263" s="83">
        <f t="shared" si="211"/>
        <v>0</v>
      </c>
      <c r="AY263" s="63"/>
      <c r="AZ263" s="84"/>
      <c r="BA263" s="85"/>
      <c r="BB263" s="95"/>
      <c r="BC263" s="86"/>
      <c r="BD263" s="86"/>
      <c r="BE263" s="96"/>
      <c r="BF263" s="69"/>
      <c r="BG263" s="114"/>
      <c r="BH263" s="63">
        <v>1</v>
      </c>
      <c r="BI263" s="68">
        <v>0</v>
      </c>
      <c r="BJ263" s="71"/>
      <c r="BK263" s="87"/>
      <c r="BL263" s="64" t="str">
        <f t="shared" ca="1" si="212"/>
        <v/>
      </c>
      <c r="BM263" s="65"/>
      <c r="BN263" s="66"/>
      <c r="BO263" s="67" t="str">
        <f t="shared" ca="1" si="213"/>
        <v/>
      </c>
      <c r="BP263" s="65"/>
      <c r="BQ263" s="66"/>
      <c r="BR263" s="67" t="str">
        <f t="shared" ca="1" si="214"/>
        <v/>
      </c>
      <c r="BS263" s="65"/>
      <c r="BT263" s="66"/>
      <c r="BU263" s="67" t="str">
        <f t="shared" ca="1" si="215"/>
        <v/>
      </c>
      <c r="BV263" s="65"/>
      <c r="BW263" s="66"/>
      <c r="BX263" s="67" t="str">
        <f t="shared" ca="1" si="216"/>
        <v/>
      </c>
      <c r="BY263" s="65"/>
      <c r="BZ263" s="66"/>
      <c r="CA263" s="67" t="str">
        <f t="shared" ca="1" si="217"/>
        <v/>
      </c>
      <c r="CB263" s="65"/>
      <c r="CC263" s="66"/>
      <c r="CD263" s="67" t="str">
        <f t="shared" ca="1" si="218"/>
        <v/>
      </c>
      <c r="CE263" s="65"/>
      <c r="CF263" s="66"/>
      <c r="CG263" s="67" t="str">
        <f t="shared" ca="1" si="219"/>
        <v/>
      </c>
      <c r="CH263" s="65"/>
      <c r="CI263" s="66"/>
      <c r="CJ263" s="67" t="str">
        <f t="shared" ca="1" si="220"/>
        <v/>
      </c>
      <c r="CK263" s="57"/>
      <c r="CL263" s="59"/>
      <c r="CM263" s="59"/>
      <c r="CN263" s="59"/>
      <c r="CO263" s="59"/>
      <c r="CP263" s="59"/>
      <c r="CQ263" s="59"/>
      <c r="CR263" s="57"/>
      <c r="CS263" s="58"/>
      <c r="CT263" s="90" t="str">
        <f t="shared" si="221"/>
        <v/>
      </c>
      <c r="CU263" s="59"/>
      <c r="CV263" s="60"/>
      <c r="CW263" s="59"/>
      <c r="CX263" s="59"/>
      <c r="CY263" s="59" t="str">
        <f t="shared" si="222"/>
        <v/>
      </c>
      <c r="CZ263" s="59"/>
      <c r="DA263" s="59"/>
      <c r="DB263" s="61"/>
      <c r="DC263" s="59"/>
      <c r="DD263" s="59"/>
      <c r="DE263" s="61"/>
      <c r="DF263" s="61"/>
      <c r="DG263" s="59"/>
      <c r="DH263" s="61"/>
      <c r="DI263" s="61"/>
      <c r="DJ263" s="59"/>
      <c r="DK263" s="59"/>
      <c r="DL263" s="62"/>
      <c r="DM263" s="56">
        <f t="shared" si="223"/>
        <v>0</v>
      </c>
      <c r="DN263" s="88" t="str">
        <f t="shared" si="224"/>
        <v/>
      </c>
      <c r="DO263" s="119" t="str">
        <f t="shared" si="225"/>
        <v/>
      </c>
      <c r="DP263" s="119" t="str">
        <f t="shared" si="226"/>
        <v/>
      </c>
      <c r="DQ263" s="122" t="str">
        <f t="shared" si="227"/>
        <v/>
      </c>
      <c r="DR263" s="122" t="str">
        <f t="shared" si="187"/>
        <v/>
      </c>
    </row>
    <row r="264" spans="1:122" x14ac:dyDescent="0.25">
      <c r="A264" s="184" t="str">
        <f t="shared" si="183"/>
        <v xml:space="preserve">  -  - </v>
      </c>
      <c r="B264" s="98"/>
      <c r="C264" s="97"/>
      <c r="D264" s="93"/>
      <c r="E264" s="71"/>
      <c r="F264" s="73"/>
      <c r="G264" s="103"/>
      <c r="H264" s="71"/>
      <c r="I264" s="105" t="str">
        <f t="shared" si="188"/>
        <v/>
      </c>
      <c r="J264" s="104"/>
      <c r="K264" s="63"/>
      <c r="L264" s="72"/>
      <c r="M264" s="74"/>
      <c r="N264" s="75"/>
      <c r="O264" s="75"/>
      <c r="P264" s="121"/>
      <c r="Q264" s="76" t="str">
        <f t="shared" si="189"/>
        <v/>
      </c>
      <c r="R264" s="77">
        <f t="shared" si="190"/>
        <v>0</v>
      </c>
      <c r="S264" s="63"/>
      <c r="T264" s="78">
        <f t="shared" si="184"/>
        <v>0</v>
      </c>
      <c r="U264" s="79">
        <f>IF(M264=0,0,IF(G264="Annulation","",IF(assurance="ALPTIS",M264*12*T264/100*#REF!,IF(assurance="APRIL",M264*12*T264/100*#REF!,IF(assurance="ASAF",M264*12*T264/100*#REF!,IF(assurance="NEOLIANE",(#REF!+M264*12*#REF!)*T264/100,IF(assurance="NEOLIANE Prev",(#REF!+M264*12*#REF!)*T264/100,IF(assurance="SWISSLIFE",M264*12*T264/100*#REF!,IF(assurance="AVIVA",M264*12*T264/100*#REF!,IF(assurance="CIPRES",M264*12*T264/100*#REF!,IF(assurance="CEGEMA",M264*12*T264/100*#REF!,IF(assurance=0,0))))))))))))</f>
        <v>0</v>
      </c>
      <c r="V264" s="91" t="str">
        <f t="shared" si="191"/>
        <v/>
      </c>
      <c r="W264" s="91" t="str">
        <f t="shared" si="192"/>
        <v/>
      </c>
      <c r="X264" s="92">
        <f t="shared" si="193"/>
        <v>0</v>
      </c>
      <c r="Y264" s="108">
        <f t="shared" si="194"/>
        <v>0</v>
      </c>
      <c r="Z264" s="106"/>
      <c r="AA264" s="105" t="str">
        <f t="shared" si="195"/>
        <v/>
      </c>
      <c r="AB264" s="63" t="s">
        <v>12</v>
      </c>
      <c r="AC264" s="72"/>
      <c r="AD264" s="101"/>
      <c r="AE264" s="80" t="str">
        <f t="shared" si="182"/>
        <v/>
      </c>
      <c r="AF264" s="72"/>
      <c r="AG264" s="70" t="str">
        <f t="shared" si="196"/>
        <v/>
      </c>
      <c r="AH264" s="81" t="str">
        <f t="shared" ca="1" si="197"/>
        <v/>
      </c>
      <c r="AI264" s="111" t="str">
        <f t="shared" ca="1" si="198"/>
        <v/>
      </c>
      <c r="AJ264" s="89" t="str">
        <f t="shared" si="199"/>
        <v/>
      </c>
      <c r="AK264" s="89" t="str">
        <f t="shared" si="200"/>
        <v/>
      </c>
      <c r="AL264" s="81" t="str">
        <f t="shared" si="201"/>
        <v/>
      </c>
      <c r="AM264" s="74">
        <f t="shared" si="202"/>
        <v>0</v>
      </c>
      <c r="AN264" s="74">
        <f t="shared" si="203"/>
        <v>0</v>
      </c>
      <c r="AO264" s="82">
        <f t="shared" si="204"/>
        <v>0</v>
      </c>
      <c r="AP264" s="74">
        <f t="shared" si="185"/>
        <v>0</v>
      </c>
      <c r="AQ264" s="82">
        <f t="shared" si="205"/>
        <v>0</v>
      </c>
      <c r="AR264" s="83">
        <f t="shared" si="206"/>
        <v>0</v>
      </c>
      <c r="AS264" s="74">
        <f t="shared" si="186"/>
        <v>0</v>
      </c>
      <c r="AT264" s="82">
        <f t="shared" si="207"/>
        <v>0</v>
      </c>
      <c r="AU264" s="83">
        <f t="shared" si="208"/>
        <v>0</v>
      </c>
      <c r="AV264" s="74">
        <f t="shared" si="209"/>
        <v>0</v>
      </c>
      <c r="AW264" s="82">
        <f t="shared" si="210"/>
        <v>0</v>
      </c>
      <c r="AX264" s="83">
        <f t="shared" si="211"/>
        <v>0</v>
      </c>
      <c r="AY264" s="63"/>
      <c r="AZ264" s="84"/>
      <c r="BA264" s="85"/>
      <c r="BB264" s="95"/>
      <c r="BC264" s="86"/>
      <c r="BD264" s="86"/>
      <c r="BE264" s="96"/>
      <c r="BF264" s="69"/>
      <c r="BG264" s="114"/>
      <c r="BH264" s="63">
        <v>1</v>
      </c>
      <c r="BI264" s="68">
        <v>0</v>
      </c>
      <c r="BJ264" s="71"/>
      <c r="BK264" s="87"/>
      <c r="BL264" s="64" t="str">
        <f t="shared" ca="1" si="212"/>
        <v/>
      </c>
      <c r="BM264" s="65"/>
      <c r="BN264" s="66"/>
      <c r="BO264" s="67" t="str">
        <f t="shared" ca="1" si="213"/>
        <v/>
      </c>
      <c r="BP264" s="65"/>
      <c r="BQ264" s="66"/>
      <c r="BR264" s="67" t="str">
        <f t="shared" ca="1" si="214"/>
        <v/>
      </c>
      <c r="BS264" s="65"/>
      <c r="BT264" s="66"/>
      <c r="BU264" s="67" t="str">
        <f t="shared" ca="1" si="215"/>
        <v/>
      </c>
      <c r="BV264" s="65"/>
      <c r="BW264" s="66"/>
      <c r="BX264" s="67" t="str">
        <f t="shared" ca="1" si="216"/>
        <v/>
      </c>
      <c r="BY264" s="65"/>
      <c r="BZ264" s="66"/>
      <c r="CA264" s="67" t="str">
        <f t="shared" ca="1" si="217"/>
        <v/>
      </c>
      <c r="CB264" s="65"/>
      <c r="CC264" s="66"/>
      <c r="CD264" s="67" t="str">
        <f t="shared" ca="1" si="218"/>
        <v/>
      </c>
      <c r="CE264" s="65"/>
      <c r="CF264" s="66"/>
      <c r="CG264" s="67" t="str">
        <f t="shared" ca="1" si="219"/>
        <v/>
      </c>
      <c r="CH264" s="65"/>
      <c r="CI264" s="66"/>
      <c r="CJ264" s="67" t="str">
        <f t="shared" ca="1" si="220"/>
        <v/>
      </c>
      <c r="CK264" s="57"/>
      <c r="CL264" s="59"/>
      <c r="CM264" s="59"/>
      <c r="CN264" s="59"/>
      <c r="CO264" s="59"/>
      <c r="CP264" s="59"/>
      <c r="CQ264" s="59"/>
      <c r="CR264" s="57"/>
      <c r="CS264" s="58"/>
      <c r="CT264" s="90" t="str">
        <f t="shared" si="221"/>
        <v/>
      </c>
      <c r="CU264" s="59"/>
      <c r="CV264" s="60"/>
      <c r="CW264" s="59"/>
      <c r="CX264" s="59"/>
      <c r="CY264" s="59" t="str">
        <f t="shared" si="222"/>
        <v/>
      </c>
      <c r="CZ264" s="59"/>
      <c r="DA264" s="59"/>
      <c r="DB264" s="61"/>
      <c r="DC264" s="59"/>
      <c r="DD264" s="59"/>
      <c r="DE264" s="61"/>
      <c r="DF264" s="61"/>
      <c r="DG264" s="59"/>
      <c r="DH264" s="61"/>
      <c r="DI264" s="61"/>
      <c r="DJ264" s="59"/>
      <c r="DK264" s="59"/>
      <c r="DL264" s="62"/>
      <c r="DM264" s="56">
        <f t="shared" si="223"/>
        <v>0</v>
      </c>
      <c r="DN264" s="88" t="str">
        <f t="shared" si="224"/>
        <v/>
      </c>
      <c r="DO264" s="119" t="str">
        <f t="shared" si="225"/>
        <v/>
      </c>
      <c r="DP264" s="119" t="str">
        <f t="shared" si="226"/>
        <v/>
      </c>
      <c r="DQ264" s="122" t="str">
        <f t="shared" si="227"/>
        <v/>
      </c>
      <c r="DR264" s="122" t="str">
        <f t="shared" si="187"/>
        <v/>
      </c>
    </row>
    <row r="265" spans="1:122" x14ac:dyDescent="0.25">
      <c r="A265" s="184" t="str">
        <f t="shared" si="183"/>
        <v xml:space="preserve">  -  - </v>
      </c>
      <c r="B265" s="98"/>
      <c r="C265" s="97"/>
      <c r="D265" s="93"/>
      <c r="E265" s="71"/>
      <c r="F265" s="73"/>
      <c r="G265" s="103"/>
      <c r="H265" s="71"/>
      <c r="I265" s="105" t="str">
        <f t="shared" si="188"/>
        <v/>
      </c>
      <c r="J265" s="104"/>
      <c r="K265" s="63"/>
      <c r="L265" s="72"/>
      <c r="M265" s="74"/>
      <c r="N265" s="75"/>
      <c r="O265" s="75"/>
      <c r="P265" s="121"/>
      <c r="Q265" s="76" t="str">
        <f t="shared" si="189"/>
        <v/>
      </c>
      <c r="R265" s="77">
        <f t="shared" si="190"/>
        <v>0</v>
      </c>
      <c r="S265" s="63"/>
      <c r="T265" s="78">
        <f t="shared" si="184"/>
        <v>0</v>
      </c>
      <c r="U265" s="79">
        <f>IF(M265=0,0,IF(G265="Annulation","",IF(assurance="ALPTIS",M265*12*T265/100*#REF!,IF(assurance="APRIL",M265*12*T265/100*#REF!,IF(assurance="ASAF",M265*12*T265/100*#REF!,IF(assurance="NEOLIANE",(#REF!+M265*12*#REF!)*T265/100,IF(assurance="NEOLIANE Prev",(#REF!+M265*12*#REF!)*T265/100,IF(assurance="SWISSLIFE",M265*12*T265/100*#REF!,IF(assurance="AVIVA",M265*12*T265/100*#REF!,IF(assurance="CIPRES",M265*12*T265/100*#REF!,IF(assurance="CEGEMA",M265*12*T265/100*#REF!,IF(assurance=0,0))))))))))))</f>
        <v>0</v>
      </c>
      <c r="V265" s="91" t="str">
        <f t="shared" si="191"/>
        <v/>
      </c>
      <c r="W265" s="91" t="str">
        <f t="shared" si="192"/>
        <v/>
      </c>
      <c r="X265" s="92">
        <f t="shared" si="193"/>
        <v>0</v>
      </c>
      <c r="Y265" s="108">
        <f t="shared" si="194"/>
        <v>0</v>
      </c>
      <c r="Z265" s="106"/>
      <c r="AA265" s="105" t="str">
        <f t="shared" si="195"/>
        <v/>
      </c>
      <c r="AB265" s="63" t="s">
        <v>12</v>
      </c>
      <c r="AC265" s="72"/>
      <c r="AD265" s="101"/>
      <c r="AE265" s="80" t="str">
        <f t="shared" ref="AE265:AE269" si="228">IF(Z265=43466,43404,"")</f>
        <v/>
      </c>
      <c r="AF265" s="72"/>
      <c r="AG265" s="70" t="str">
        <f t="shared" si="196"/>
        <v/>
      </c>
      <c r="AH265" s="81" t="str">
        <f t="shared" ca="1" si="197"/>
        <v/>
      </c>
      <c r="AI265" s="111" t="str">
        <f t="shared" ca="1" si="198"/>
        <v/>
      </c>
      <c r="AJ265" s="89" t="str">
        <f t="shared" si="199"/>
        <v/>
      </c>
      <c r="AK265" s="89" t="str">
        <f t="shared" si="200"/>
        <v/>
      </c>
      <c r="AL265" s="81" t="str">
        <f t="shared" si="201"/>
        <v/>
      </c>
      <c r="AM265" s="74">
        <f t="shared" si="202"/>
        <v>0</v>
      </c>
      <c r="AN265" s="74">
        <f t="shared" si="203"/>
        <v>0</v>
      </c>
      <c r="AO265" s="82">
        <f t="shared" si="204"/>
        <v>0</v>
      </c>
      <c r="AP265" s="74">
        <f t="shared" si="185"/>
        <v>0</v>
      </c>
      <c r="AQ265" s="82">
        <f t="shared" si="205"/>
        <v>0</v>
      </c>
      <c r="AR265" s="83">
        <f t="shared" si="206"/>
        <v>0</v>
      </c>
      <c r="AS265" s="74">
        <f t="shared" si="186"/>
        <v>0</v>
      </c>
      <c r="AT265" s="82">
        <f t="shared" si="207"/>
        <v>0</v>
      </c>
      <c r="AU265" s="83">
        <f t="shared" si="208"/>
        <v>0</v>
      </c>
      <c r="AV265" s="74">
        <f t="shared" si="209"/>
        <v>0</v>
      </c>
      <c r="AW265" s="82">
        <f t="shared" si="210"/>
        <v>0</v>
      </c>
      <c r="AX265" s="83">
        <f t="shared" si="211"/>
        <v>0</v>
      </c>
      <c r="AY265" s="63"/>
      <c r="AZ265" s="84"/>
      <c r="BA265" s="85"/>
      <c r="BB265" s="95"/>
      <c r="BC265" s="86"/>
      <c r="BD265" s="86"/>
      <c r="BE265" s="96"/>
      <c r="BF265" s="69"/>
      <c r="BG265" s="114"/>
      <c r="BH265" s="63">
        <v>1</v>
      </c>
      <c r="BI265" s="68">
        <v>0</v>
      </c>
      <c r="BJ265" s="71"/>
      <c r="BK265" s="87"/>
      <c r="BL265" s="64" t="str">
        <f t="shared" ca="1" si="212"/>
        <v/>
      </c>
      <c r="BM265" s="65"/>
      <c r="BN265" s="66"/>
      <c r="BO265" s="67" t="str">
        <f t="shared" ca="1" si="213"/>
        <v/>
      </c>
      <c r="BP265" s="65"/>
      <c r="BQ265" s="66"/>
      <c r="BR265" s="67" t="str">
        <f t="shared" ca="1" si="214"/>
        <v/>
      </c>
      <c r="BS265" s="65"/>
      <c r="BT265" s="66"/>
      <c r="BU265" s="67" t="str">
        <f t="shared" ca="1" si="215"/>
        <v/>
      </c>
      <c r="BV265" s="65"/>
      <c r="BW265" s="66"/>
      <c r="BX265" s="67" t="str">
        <f t="shared" ca="1" si="216"/>
        <v/>
      </c>
      <c r="BY265" s="65"/>
      <c r="BZ265" s="66"/>
      <c r="CA265" s="67" t="str">
        <f t="shared" ca="1" si="217"/>
        <v/>
      </c>
      <c r="CB265" s="65"/>
      <c r="CC265" s="66"/>
      <c r="CD265" s="67" t="str">
        <f t="shared" ca="1" si="218"/>
        <v/>
      </c>
      <c r="CE265" s="65"/>
      <c r="CF265" s="66"/>
      <c r="CG265" s="67" t="str">
        <f t="shared" ca="1" si="219"/>
        <v/>
      </c>
      <c r="CH265" s="65"/>
      <c r="CI265" s="66"/>
      <c r="CJ265" s="67" t="str">
        <f t="shared" ca="1" si="220"/>
        <v/>
      </c>
      <c r="CK265" s="57"/>
      <c r="CL265" s="59"/>
      <c r="CM265" s="59"/>
      <c r="CN265" s="59"/>
      <c r="CO265" s="59"/>
      <c r="CP265" s="59"/>
      <c r="CQ265" s="59"/>
      <c r="CR265" s="57"/>
      <c r="CS265" s="58"/>
      <c r="CT265" s="90" t="str">
        <f t="shared" si="221"/>
        <v/>
      </c>
      <c r="CU265" s="59"/>
      <c r="CV265" s="60"/>
      <c r="CW265" s="59"/>
      <c r="CX265" s="59"/>
      <c r="CY265" s="59" t="str">
        <f t="shared" si="222"/>
        <v/>
      </c>
      <c r="CZ265" s="59"/>
      <c r="DA265" s="59"/>
      <c r="DB265" s="61"/>
      <c r="DC265" s="59"/>
      <c r="DD265" s="59"/>
      <c r="DE265" s="61"/>
      <c r="DF265" s="61"/>
      <c r="DG265" s="59"/>
      <c r="DH265" s="61"/>
      <c r="DI265" s="61"/>
      <c r="DJ265" s="59"/>
      <c r="DK265" s="59"/>
      <c r="DL265" s="62"/>
      <c r="DM265" s="56">
        <f t="shared" si="223"/>
        <v>0</v>
      </c>
      <c r="DN265" s="88" t="str">
        <f t="shared" si="224"/>
        <v/>
      </c>
      <c r="DO265" s="119" t="str">
        <f t="shared" si="225"/>
        <v/>
      </c>
      <c r="DP265" s="119" t="str">
        <f t="shared" si="226"/>
        <v/>
      </c>
      <c r="DQ265" s="122" t="str">
        <f t="shared" si="227"/>
        <v/>
      </c>
      <c r="DR265" s="122" t="str">
        <f t="shared" si="187"/>
        <v/>
      </c>
    </row>
    <row r="266" spans="1:122" x14ac:dyDescent="0.25">
      <c r="A266" s="184" t="str">
        <f t="shared" ref="A266:A269" si="229">CONCATENATE(C266," ",D266," - ",K266," - ",J266)</f>
        <v xml:space="preserve">  -  - </v>
      </c>
      <c r="B266" s="98"/>
      <c r="C266" s="97"/>
      <c r="D266" s="93"/>
      <c r="E266" s="71"/>
      <c r="F266" s="73"/>
      <c r="G266" s="103"/>
      <c r="H266" s="71"/>
      <c r="I266" s="105" t="str">
        <f t="shared" si="188"/>
        <v/>
      </c>
      <c r="J266" s="104"/>
      <c r="K266" s="63"/>
      <c r="L266" s="72"/>
      <c r="M266" s="74"/>
      <c r="N266" s="75"/>
      <c r="O266" s="75"/>
      <c r="P266" s="121"/>
      <c r="Q266" s="76" t="str">
        <f t="shared" si="189"/>
        <v/>
      </c>
      <c r="R266" s="77">
        <f t="shared" si="190"/>
        <v>0</v>
      </c>
      <c r="S266" s="63"/>
      <c r="T266" s="78">
        <f t="shared" ref="T266:T269" si="230">IF(G266="Annulation","",IF(assurance="ALPTIS",IF(L266="SO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266" s="79">
        <f>IF(M266=0,0,IF(G266="Annulation","",IF(assurance="ALPTIS",M266*12*T266/100*#REF!,IF(assurance="APRIL",M266*12*T266/100*#REF!,IF(assurance="ASAF",M266*12*T266/100*#REF!,IF(assurance="NEOLIANE",(#REF!+M266*12*#REF!)*T266/100,IF(assurance="NEOLIANE Prev",(#REF!+M266*12*#REF!)*T266/100,IF(assurance="SWISSLIFE",M266*12*T266/100*#REF!,IF(assurance="AVIVA",M266*12*T266/100*#REF!,IF(assurance="CIPRES",M266*12*T266/100*#REF!,IF(assurance="CEGEMA",M266*12*T266/100*#REF!,IF(assurance=0,0))))))))))))</f>
        <v>0</v>
      </c>
      <c r="V266" s="91" t="str">
        <f t="shared" si="191"/>
        <v/>
      </c>
      <c r="W266" s="91" t="str">
        <f t="shared" si="192"/>
        <v/>
      </c>
      <c r="X266" s="92">
        <f t="shared" si="193"/>
        <v>0</v>
      </c>
      <c r="Y266" s="108">
        <f t="shared" si="194"/>
        <v>0</v>
      </c>
      <c r="Z266" s="106"/>
      <c r="AA266" s="105" t="str">
        <f t="shared" si="195"/>
        <v/>
      </c>
      <c r="AB266" s="63" t="s">
        <v>12</v>
      </c>
      <c r="AC266" s="72"/>
      <c r="AD266" s="101"/>
      <c r="AE266" s="80" t="str">
        <f t="shared" si="228"/>
        <v/>
      </c>
      <c r="AF266" s="72"/>
      <c r="AG266" s="70" t="str">
        <f t="shared" si="196"/>
        <v/>
      </c>
      <c r="AH266" s="81" t="str">
        <f t="shared" ca="1" si="197"/>
        <v/>
      </c>
      <c r="AI266" s="111" t="str">
        <f t="shared" ca="1" si="198"/>
        <v/>
      </c>
      <c r="AJ266" s="89" t="str">
        <f t="shared" si="199"/>
        <v/>
      </c>
      <c r="AK266" s="89" t="str">
        <f t="shared" si="200"/>
        <v/>
      </c>
      <c r="AL266" s="81" t="str">
        <f t="shared" si="201"/>
        <v/>
      </c>
      <c r="AM266" s="74">
        <f t="shared" si="202"/>
        <v>0</v>
      </c>
      <c r="AN266" s="74">
        <f t="shared" si="203"/>
        <v>0</v>
      </c>
      <c r="AO266" s="82">
        <f t="shared" si="204"/>
        <v>0</v>
      </c>
      <c r="AP266" s="74">
        <f t="shared" ref="AP266:AP269" si="231">IF(G266="Annulation","",IF(Z266&gt;=43101,IF(Z266&lt;43466,M266,0),0))</f>
        <v>0</v>
      </c>
      <c r="AQ266" s="82">
        <f t="shared" si="205"/>
        <v>0</v>
      </c>
      <c r="AR266" s="83">
        <f t="shared" si="206"/>
        <v>0</v>
      </c>
      <c r="AS266" s="74">
        <f t="shared" ref="AS266:AS269" si="232">IF(G266="Annulation","",IF(Z266&gt;=43466,IF(Z266&lt;43831,M266,0),0))</f>
        <v>0</v>
      </c>
      <c r="AT266" s="82">
        <f t="shared" si="207"/>
        <v>0</v>
      </c>
      <c r="AU266" s="83">
        <f t="shared" si="208"/>
        <v>0</v>
      </c>
      <c r="AV266" s="74">
        <f t="shared" si="209"/>
        <v>0</v>
      </c>
      <c r="AW266" s="82">
        <f t="shared" si="210"/>
        <v>0</v>
      </c>
      <c r="AX266" s="83">
        <f t="shared" si="211"/>
        <v>0</v>
      </c>
      <c r="AY266" s="63"/>
      <c r="AZ266" s="84"/>
      <c r="BA266" s="85"/>
      <c r="BB266" s="95"/>
      <c r="BC266" s="86"/>
      <c r="BD266" s="86"/>
      <c r="BE266" s="96"/>
      <c r="BF266" s="69"/>
      <c r="BG266" s="114"/>
      <c r="BH266" s="63">
        <v>1</v>
      </c>
      <c r="BI266" s="68">
        <v>0</v>
      </c>
      <c r="BJ266" s="71"/>
      <c r="BK266" s="87"/>
      <c r="BL266" s="64" t="str">
        <f t="shared" ca="1" si="212"/>
        <v/>
      </c>
      <c r="BM266" s="65"/>
      <c r="BN266" s="66"/>
      <c r="BO266" s="67" t="str">
        <f t="shared" ca="1" si="213"/>
        <v/>
      </c>
      <c r="BP266" s="65"/>
      <c r="BQ266" s="66"/>
      <c r="BR266" s="67" t="str">
        <f t="shared" ca="1" si="214"/>
        <v/>
      </c>
      <c r="BS266" s="65"/>
      <c r="BT266" s="66"/>
      <c r="BU266" s="67" t="str">
        <f t="shared" ca="1" si="215"/>
        <v/>
      </c>
      <c r="BV266" s="65"/>
      <c r="BW266" s="66"/>
      <c r="BX266" s="67" t="str">
        <f t="shared" ca="1" si="216"/>
        <v/>
      </c>
      <c r="BY266" s="65"/>
      <c r="BZ266" s="66"/>
      <c r="CA266" s="67" t="str">
        <f t="shared" ca="1" si="217"/>
        <v/>
      </c>
      <c r="CB266" s="65"/>
      <c r="CC266" s="66"/>
      <c r="CD266" s="67" t="str">
        <f t="shared" ca="1" si="218"/>
        <v/>
      </c>
      <c r="CE266" s="65"/>
      <c r="CF266" s="66"/>
      <c r="CG266" s="67" t="str">
        <f t="shared" ca="1" si="219"/>
        <v/>
      </c>
      <c r="CH266" s="65"/>
      <c r="CI266" s="66"/>
      <c r="CJ266" s="67" t="str">
        <f t="shared" ca="1" si="220"/>
        <v/>
      </c>
      <c r="CK266" s="57"/>
      <c r="CL266" s="59"/>
      <c r="CM266" s="59"/>
      <c r="CN266" s="59"/>
      <c r="CO266" s="59"/>
      <c r="CP266" s="59"/>
      <c r="CQ266" s="59"/>
      <c r="CR266" s="57"/>
      <c r="CS266" s="58"/>
      <c r="CT266" s="90" t="str">
        <f t="shared" si="221"/>
        <v/>
      </c>
      <c r="CU266" s="59"/>
      <c r="CV266" s="60"/>
      <c r="CW266" s="59"/>
      <c r="CX266" s="59"/>
      <c r="CY266" s="59" t="str">
        <f t="shared" si="222"/>
        <v/>
      </c>
      <c r="CZ266" s="59"/>
      <c r="DA266" s="59"/>
      <c r="DB266" s="61"/>
      <c r="DC266" s="59"/>
      <c r="DD266" s="59"/>
      <c r="DE266" s="61"/>
      <c r="DF266" s="61"/>
      <c r="DG266" s="59"/>
      <c r="DH266" s="61"/>
      <c r="DI266" s="61"/>
      <c r="DJ266" s="59"/>
      <c r="DK266" s="59"/>
      <c r="DL266" s="62"/>
      <c r="DM266" s="56">
        <f t="shared" si="223"/>
        <v>0</v>
      </c>
      <c r="DN266" s="88" t="str">
        <f t="shared" si="224"/>
        <v/>
      </c>
      <c r="DO266" s="119" t="str">
        <f t="shared" si="225"/>
        <v/>
      </c>
      <c r="DP266" s="119" t="str">
        <f t="shared" si="226"/>
        <v/>
      </c>
      <c r="DQ266" s="122" t="str">
        <f t="shared" si="227"/>
        <v/>
      </c>
      <c r="DR266" s="122" t="str">
        <f t="shared" ref="DR266:DR269" si="233">IF(M266="","",CONCATENATE("Bonjour ",F266," ",C266,",
Tout d'abord, constatant que vous êtes toujours client chez la mutuelle ",K266," (mutuelle que nous avions choisie ensemble), je tiens à vous remercier de votre fidélité. 
Ensuite, plutôt que de vous faire attendre votre futur échéancier, je tiens à vous informer que ",K266," a depuis peu annoncé ses augmentations pour janvier 2019. Dans votre cas, votre tarif passera à ",AS266,"€/mois. 
Sachant que nous avions initialement souscrit au tarif de ",M266,"€/mois cela fera une augmentation totale de ",ROUND(AU266*100,1)," % ce qui me semble un peu trop élevé en si peu de temps. C'est donc pourquoi je prends les devants pour éviter de devoir changer dans la précipitation."))</f>
        <v/>
      </c>
    </row>
    <row r="267" spans="1:122" x14ac:dyDescent="0.25">
      <c r="A267" s="184" t="str">
        <f t="shared" si="229"/>
        <v xml:space="preserve">  -  - </v>
      </c>
      <c r="B267" s="98"/>
      <c r="C267" s="97"/>
      <c r="D267" s="93"/>
      <c r="E267" s="71"/>
      <c r="F267" s="73"/>
      <c r="G267" s="103"/>
      <c r="H267" s="71"/>
      <c r="I267" s="105" t="str">
        <f t="shared" si="188"/>
        <v/>
      </c>
      <c r="J267" s="104"/>
      <c r="K267" s="63"/>
      <c r="L267" s="72"/>
      <c r="M267" s="74"/>
      <c r="N267" s="75"/>
      <c r="O267" s="75"/>
      <c r="P267" s="121"/>
      <c r="Q267" s="76" t="str">
        <f t="shared" si="189"/>
        <v/>
      </c>
      <c r="R267" s="77">
        <f t="shared" si="190"/>
        <v>0</v>
      </c>
      <c r="S267" s="63"/>
      <c r="T267" s="78">
        <f t="shared" si="230"/>
        <v>0</v>
      </c>
      <c r="U267" s="79">
        <f>IF(M267=0,0,IF(G267="Annulation","",IF(assurance="ALPTIS",M267*12*T267/100*#REF!,IF(assurance="APRIL",M267*12*T267/100*#REF!,IF(assurance="ASAF",M267*12*T267/100*#REF!,IF(assurance="NEOLIANE",(#REF!+M267*12*#REF!)*T267/100,IF(assurance="NEOLIANE Prev",(#REF!+M267*12*#REF!)*T267/100,IF(assurance="SWISSLIFE",M267*12*T267/100*#REF!,IF(assurance="AVIVA",M267*12*T267/100*#REF!,IF(assurance="CIPRES",M267*12*T267/100*#REF!,IF(assurance="CEGEMA",M267*12*T267/100*#REF!,IF(assurance=0,0))))))))))))</f>
        <v>0</v>
      </c>
      <c r="V267" s="91" t="str">
        <f t="shared" si="191"/>
        <v/>
      </c>
      <c r="W267" s="91" t="str">
        <f t="shared" si="192"/>
        <v/>
      </c>
      <c r="X267" s="92">
        <f t="shared" si="193"/>
        <v>0</v>
      </c>
      <c r="Y267" s="108">
        <f t="shared" si="194"/>
        <v>0</v>
      </c>
      <c r="Z267" s="106"/>
      <c r="AA267" s="105" t="str">
        <f t="shared" si="195"/>
        <v/>
      </c>
      <c r="AB267" s="63" t="s">
        <v>12</v>
      </c>
      <c r="AC267" s="72"/>
      <c r="AD267" s="101"/>
      <c r="AE267" s="80" t="str">
        <f t="shared" si="228"/>
        <v/>
      </c>
      <c r="AF267" s="72"/>
      <c r="AG267" s="70" t="str">
        <f t="shared" si="196"/>
        <v/>
      </c>
      <c r="AH267" s="81" t="str">
        <f t="shared" ca="1" si="197"/>
        <v/>
      </c>
      <c r="AI267" s="111" t="str">
        <f t="shared" ca="1" si="198"/>
        <v/>
      </c>
      <c r="AJ267" s="89" t="str">
        <f t="shared" si="199"/>
        <v/>
      </c>
      <c r="AK267" s="89" t="str">
        <f t="shared" si="200"/>
        <v/>
      </c>
      <c r="AL267" s="81" t="str">
        <f t="shared" si="201"/>
        <v/>
      </c>
      <c r="AM267" s="74">
        <f t="shared" si="202"/>
        <v>0</v>
      </c>
      <c r="AN267" s="74">
        <f t="shared" si="203"/>
        <v>0</v>
      </c>
      <c r="AO267" s="82">
        <f t="shared" si="204"/>
        <v>0</v>
      </c>
      <c r="AP267" s="74">
        <f t="shared" si="231"/>
        <v>0</v>
      </c>
      <c r="AQ267" s="82">
        <f t="shared" si="205"/>
        <v>0</v>
      </c>
      <c r="AR267" s="83">
        <f t="shared" si="206"/>
        <v>0</v>
      </c>
      <c r="AS267" s="74">
        <f t="shared" si="232"/>
        <v>0</v>
      </c>
      <c r="AT267" s="82">
        <f t="shared" si="207"/>
        <v>0</v>
      </c>
      <c r="AU267" s="83">
        <f t="shared" si="208"/>
        <v>0</v>
      </c>
      <c r="AV267" s="74">
        <f t="shared" si="209"/>
        <v>0</v>
      </c>
      <c r="AW267" s="82">
        <f t="shared" si="210"/>
        <v>0</v>
      </c>
      <c r="AX267" s="83">
        <f t="shared" si="211"/>
        <v>0</v>
      </c>
      <c r="AY267" s="63"/>
      <c r="AZ267" s="84"/>
      <c r="BA267" s="85"/>
      <c r="BB267" s="95"/>
      <c r="BC267" s="86"/>
      <c r="BD267" s="86"/>
      <c r="BE267" s="96"/>
      <c r="BF267" s="69"/>
      <c r="BG267" s="114"/>
      <c r="BH267" s="63">
        <v>1</v>
      </c>
      <c r="BI267" s="68">
        <v>0</v>
      </c>
      <c r="BJ267" s="71"/>
      <c r="BK267" s="87"/>
      <c r="BL267" s="64" t="str">
        <f t="shared" ca="1" si="212"/>
        <v/>
      </c>
      <c r="BM267" s="65"/>
      <c r="BN267" s="66"/>
      <c r="BO267" s="67" t="str">
        <f t="shared" ca="1" si="213"/>
        <v/>
      </c>
      <c r="BP267" s="65"/>
      <c r="BQ267" s="66"/>
      <c r="BR267" s="67" t="str">
        <f t="shared" ca="1" si="214"/>
        <v/>
      </c>
      <c r="BS267" s="65"/>
      <c r="BT267" s="66"/>
      <c r="BU267" s="67" t="str">
        <f t="shared" ca="1" si="215"/>
        <v/>
      </c>
      <c r="BV267" s="65"/>
      <c r="BW267" s="66"/>
      <c r="BX267" s="67" t="str">
        <f t="shared" ca="1" si="216"/>
        <v/>
      </c>
      <c r="BY267" s="65"/>
      <c r="BZ267" s="66"/>
      <c r="CA267" s="67" t="str">
        <f t="shared" ca="1" si="217"/>
        <v/>
      </c>
      <c r="CB267" s="65"/>
      <c r="CC267" s="66"/>
      <c r="CD267" s="67" t="str">
        <f t="shared" ca="1" si="218"/>
        <v/>
      </c>
      <c r="CE267" s="65"/>
      <c r="CF267" s="66"/>
      <c r="CG267" s="67" t="str">
        <f t="shared" ca="1" si="219"/>
        <v/>
      </c>
      <c r="CH267" s="65"/>
      <c r="CI267" s="66"/>
      <c r="CJ267" s="67" t="str">
        <f t="shared" ca="1" si="220"/>
        <v/>
      </c>
      <c r="CK267" s="57"/>
      <c r="CL267" s="59"/>
      <c r="CM267" s="59"/>
      <c r="CN267" s="59"/>
      <c r="CO267" s="59"/>
      <c r="CP267" s="59"/>
      <c r="CQ267" s="59"/>
      <c r="CR267" s="57"/>
      <c r="CS267" s="58"/>
      <c r="CT267" s="90" t="str">
        <f t="shared" si="221"/>
        <v/>
      </c>
      <c r="CU267" s="59"/>
      <c r="CV267" s="60"/>
      <c r="CW267" s="59"/>
      <c r="CX267" s="59"/>
      <c r="CY267" s="59" t="str">
        <f t="shared" si="222"/>
        <v/>
      </c>
      <c r="CZ267" s="59"/>
      <c r="DA267" s="59"/>
      <c r="DB267" s="61"/>
      <c r="DC267" s="59"/>
      <c r="DD267" s="59"/>
      <c r="DE267" s="61"/>
      <c r="DF267" s="61"/>
      <c r="DG267" s="59"/>
      <c r="DH267" s="61"/>
      <c r="DI267" s="61"/>
      <c r="DJ267" s="59"/>
      <c r="DK267" s="59"/>
      <c r="DL267" s="62"/>
      <c r="DM267" s="56">
        <f t="shared" si="223"/>
        <v>0</v>
      </c>
      <c r="DN267" s="88" t="str">
        <f t="shared" si="224"/>
        <v/>
      </c>
      <c r="DO267" s="119" t="str">
        <f t="shared" si="225"/>
        <v/>
      </c>
      <c r="DP267" s="119" t="str">
        <f t="shared" si="226"/>
        <v/>
      </c>
      <c r="DQ267" s="122" t="str">
        <f t="shared" si="227"/>
        <v/>
      </c>
      <c r="DR267" s="122" t="str">
        <f t="shared" si="233"/>
        <v/>
      </c>
    </row>
    <row r="268" spans="1:122" x14ac:dyDescent="0.25">
      <c r="A268" s="184" t="str">
        <f t="shared" si="229"/>
        <v xml:space="preserve">  -  - </v>
      </c>
      <c r="B268" s="98"/>
      <c r="C268" s="97"/>
      <c r="D268" s="93"/>
      <c r="E268" s="71"/>
      <c r="F268" s="73"/>
      <c r="G268" s="103"/>
      <c r="H268" s="71"/>
      <c r="I268" s="105" t="str">
        <f t="shared" si="188"/>
        <v/>
      </c>
      <c r="J268" s="104"/>
      <c r="K268" s="63"/>
      <c r="L268" s="72"/>
      <c r="M268" s="74"/>
      <c r="N268" s="75"/>
      <c r="O268" s="75"/>
      <c r="P268" s="121"/>
      <c r="Q268" s="76" t="str">
        <f t="shared" si="189"/>
        <v/>
      </c>
      <c r="R268" s="77">
        <f t="shared" si="190"/>
        <v>0</v>
      </c>
      <c r="S268" s="63"/>
      <c r="T268" s="78">
        <f t="shared" si="230"/>
        <v>0</v>
      </c>
      <c r="U268" s="79">
        <f>IF(M268=0,0,IF(G268="Annulation","",IF(assurance="ALPTIS",M268*12*T268/100*#REF!,IF(assurance="APRIL",M268*12*T268/100*#REF!,IF(assurance="ASAF",M268*12*T268/100*#REF!,IF(assurance="NEOLIANE",(#REF!+M268*12*#REF!)*T268/100,IF(assurance="NEOLIANE Prev",(#REF!+M268*12*#REF!)*T268/100,IF(assurance="SWISSLIFE",M268*12*T268/100*#REF!,IF(assurance="AVIVA",M268*12*T268/100*#REF!,IF(assurance="CIPRES",M268*12*T268/100*#REF!,IF(assurance="CEGEMA",M268*12*T268/100*#REF!,IF(assurance=0,0))))))))))))</f>
        <v>0</v>
      </c>
      <c r="V268" s="91" t="str">
        <f t="shared" si="191"/>
        <v/>
      </c>
      <c r="W268" s="91" t="str">
        <f t="shared" si="192"/>
        <v/>
      </c>
      <c r="X268" s="92">
        <f t="shared" si="193"/>
        <v>0</v>
      </c>
      <c r="Y268" s="108">
        <f t="shared" si="194"/>
        <v>0</v>
      </c>
      <c r="Z268" s="106"/>
      <c r="AA268" s="105" t="str">
        <f t="shared" si="195"/>
        <v/>
      </c>
      <c r="AB268" s="63" t="s">
        <v>12</v>
      </c>
      <c r="AC268" s="72"/>
      <c r="AD268" s="101"/>
      <c r="AE268" s="80" t="str">
        <f t="shared" si="228"/>
        <v/>
      </c>
      <c r="AF268" s="72"/>
      <c r="AG268" s="70" t="str">
        <f t="shared" si="196"/>
        <v/>
      </c>
      <c r="AH268" s="81" t="str">
        <f t="shared" ca="1" si="197"/>
        <v/>
      </c>
      <c r="AI268" s="111" t="str">
        <f t="shared" ca="1" si="198"/>
        <v/>
      </c>
      <c r="AJ268" s="89" t="str">
        <f t="shared" si="199"/>
        <v/>
      </c>
      <c r="AK268" s="89" t="str">
        <f t="shared" si="200"/>
        <v/>
      </c>
      <c r="AL268" s="81" t="str">
        <f t="shared" si="201"/>
        <v/>
      </c>
      <c r="AM268" s="74">
        <f t="shared" si="202"/>
        <v>0</v>
      </c>
      <c r="AN268" s="74">
        <f t="shared" si="203"/>
        <v>0</v>
      </c>
      <c r="AO268" s="82">
        <f t="shared" si="204"/>
        <v>0</v>
      </c>
      <c r="AP268" s="74">
        <f t="shared" si="231"/>
        <v>0</v>
      </c>
      <c r="AQ268" s="82">
        <f t="shared" si="205"/>
        <v>0</v>
      </c>
      <c r="AR268" s="83">
        <f t="shared" si="206"/>
        <v>0</v>
      </c>
      <c r="AS268" s="74">
        <f t="shared" si="232"/>
        <v>0</v>
      </c>
      <c r="AT268" s="82">
        <f t="shared" si="207"/>
        <v>0</v>
      </c>
      <c r="AU268" s="83">
        <f t="shared" si="208"/>
        <v>0</v>
      </c>
      <c r="AV268" s="74">
        <f t="shared" si="209"/>
        <v>0</v>
      </c>
      <c r="AW268" s="82">
        <f t="shared" si="210"/>
        <v>0</v>
      </c>
      <c r="AX268" s="83">
        <f t="shared" si="211"/>
        <v>0</v>
      </c>
      <c r="AY268" s="63"/>
      <c r="AZ268" s="84"/>
      <c r="BA268" s="85"/>
      <c r="BB268" s="95"/>
      <c r="BC268" s="86"/>
      <c r="BD268" s="86"/>
      <c r="BE268" s="96"/>
      <c r="BF268" s="69"/>
      <c r="BG268" s="114"/>
      <c r="BH268" s="63">
        <v>1</v>
      </c>
      <c r="BI268" s="68">
        <v>0</v>
      </c>
      <c r="BJ268" s="71"/>
      <c r="BK268" s="87"/>
      <c r="BL268" s="64" t="str">
        <f t="shared" ca="1" si="212"/>
        <v/>
      </c>
      <c r="BM268" s="65"/>
      <c r="BN268" s="66"/>
      <c r="BO268" s="67" t="str">
        <f t="shared" ca="1" si="213"/>
        <v/>
      </c>
      <c r="BP268" s="65"/>
      <c r="BQ268" s="66"/>
      <c r="BR268" s="67" t="str">
        <f t="shared" ca="1" si="214"/>
        <v/>
      </c>
      <c r="BS268" s="65"/>
      <c r="BT268" s="66"/>
      <c r="BU268" s="67" t="str">
        <f t="shared" ca="1" si="215"/>
        <v/>
      </c>
      <c r="BV268" s="65"/>
      <c r="BW268" s="66"/>
      <c r="BX268" s="67" t="str">
        <f t="shared" ca="1" si="216"/>
        <v/>
      </c>
      <c r="BY268" s="65"/>
      <c r="BZ268" s="66"/>
      <c r="CA268" s="67" t="str">
        <f t="shared" ca="1" si="217"/>
        <v/>
      </c>
      <c r="CB268" s="65"/>
      <c r="CC268" s="66"/>
      <c r="CD268" s="67" t="str">
        <f t="shared" ca="1" si="218"/>
        <v/>
      </c>
      <c r="CE268" s="65"/>
      <c r="CF268" s="66"/>
      <c r="CG268" s="67" t="str">
        <f t="shared" ca="1" si="219"/>
        <v/>
      </c>
      <c r="CH268" s="65"/>
      <c r="CI268" s="66"/>
      <c r="CJ268" s="67" t="str">
        <f t="shared" ca="1" si="220"/>
        <v/>
      </c>
      <c r="CK268" s="57"/>
      <c r="CL268" s="59"/>
      <c r="CM268" s="59"/>
      <c r="CN268" s="59"/>
      <c r="CO268" s="59"/>
      <c r="CP268" s="59"/>
      <c r="CQ268" s="59"/>
      <c r="CR268" s="57"/>
      <c r="CS268" s="58"/>
      <c r="CT268" s="90" t="str">
        <f t="shared" si="221"/>
        <v/>
      </c>
      <c r="CU268" s="59"/>
      <c r="CV268" s="60"/>
      <c r="CW268" s="59"/>
      <c r="CX268" s="59"/>
      <c r="CY268" s="59" t="str">
        <f t="shared" si="222"/>
        <v/>
      </c>
      <c r="CZ268" s="59"/>
      <c r="DA268" s="59"/>
      <c r="DB268" s="61"/>
      <c r="DC268" s="59"/>
      <c r="DD268" s="59"/>
      <c r="DE268" s="61"/>
      <c r="DF268" s="61"/>
      <c r="DG268" s="59"/>
      <c r="DH268" s="61"/>
      <c r="DI268" s="61"/>
      <c r="DJ268" s="59"/>
      <c r="DK268" s="59"/>
      <c r="DL268" s="62"/>
      <c r="DM268" s="56">
        <f t="shared" si="223"/>
        <v>0</v>
      </c>
      <c r="DN268" s="88" t="str">
        <f t="shared" si="224"/>
        <v/>
      </c>
      <c r="DO268" s="119" t="str">
        <f t="shared" si="225"/>
        <v/>
      </c>
      <c r="DP268" s="119" t="str">
        <f t="shared" si="226"/>
        <v/>
      </c>
      <c r="DQ268" s="122" t="str">
        <f t="shared" si="227"/>
        <v/>
      </c>
      <c r="DR268" s="122" t="str">
        <f t="shared" si="233"/>
        <v/>
      </c>
    </row>
    <row r="269" spans="1:122" x14ac:dyDescent="0.25">
      <c r="A269" s="184" t="str">
        <f t="shared" si="229"/>
        <v xml:space="preserve">  -  - </v>
      </c>
      <c r="B269" s="98"/>
      <c r="C269" s="97"/>
      <c r="D269" s="93"/>
      <c r="E269" s="71"/>
      <c r="F269" s="73"/>
      <c r="G269" s="103"/>
      <c r="H269" s="71"/>
      <c r="I269" s="105" t="str">
        <f t="shared" si="188"/>
        <v/>
      </c>
      <c r="J269" s="104"/>
      <c r="K269" s="63"/>
      <c r="L269" s="72"/>
      <c r="M269" s="74"/>
      <c r="N269" s="75"/>
      <c r="O269" s="75"/>
      <c r="P269" s="121"/>
      <c r="Q269" s="76" t="str">
        <f t="shared" si="189"/>
        <v/>
      </c>
      <c r="R269" s="77">
        <f t="shared" si="190"/>
        <v>0</v>
      </c>
      <c r="S269" s="63"/>
      <c r="T269" s="78">
        <f t="shared" si="230"/>
        <v>0</v>
      </c>
      <c r="U269" s="79">
        <f>IF(M269=0,0,IF(G269="Annulation","",IF(assurance="ALPTIS",M269*12*T269/100*#REF!,IF(assurance="APRIL",M269*12*T269/100*#REF!,IF(assurance="ASAF",M269*12*T269/100*#REF!,IF(assurance="NEOLIANE",(#REF!+M269*12*#REF!)*T269/100,IF(assurance="NEOLIANE Prev",(#REF!+M269*12*#REF!)*T269/100,IF(assurance="SWISSLIFE",M269*12*T269/100*#REF!,IF(assurance="AVIVA",M269*12*T269/100*#REF!,IF(assurance="CIPRES",M269*12*T269/100*#REF!,IF(assurance="CEGEMA",M269*12*T269/100*#REF!,IF(assurance=0,0))))))))))))</f>
        <v>0</v>
      </c>
      <c r="V269" s="91" t="str">
        <f t="shared" si="191"/>
        <v/>
      </c>
      <c r="W269" s="91" t="str">
        <f t="shared" si="192"/>
        <v/>
      </c>
      <c r="X269" s="92">
        <f t="shared" si="193"/>
        <v>0</v>
      </c>
      <c r="Y269" s="108">
        <f t="shared" si="194"/>
        <v>0</v>
      </c>
      <c r="Z269" s="106"/>
      <c r="AA269" s="105" t="str">
        <f t="shared" si="195"/>
        <v/>
      </c>
      <c r="AB269" s="63" t="s">
        <v>12</v>
      </c>
      <c r="AC269" s="72"/>
      <c r="AD269" s="101"/>
      <c r="AE269" s="80" t="str">
        <f t="shared" si="228"/>
        <v/>
      </c>
      <c r="AF269" s="72"/>
      <c r="AG269" s="70" t="str">
        <f t="shared" si="196"/>
        <v/>
      </c>
      <c r="AH269" s="81" t="str">
        <f t="shared" ca="1" si="197"/>
        <v/>
      </c>
      <c r="AI269" s="111" t="str">
        <f t="shared" ca="1" si="198"/>
        <v/>
      </c>
      <c r="AJ269" s="89" t="str">
        <f t="shared" si="199"/>
        <v/>
      </c>
      <c r="AK269" s="89" t="str">
        <f t="shared" si="200"/>
        <v/>
      </c>
      <c r="AL269" s="81" t="str">
        <f t="shared" si="201"/>
        <v/>
      </c>
      <c r="AM269" s="74">
        <f t="shared" si="202"/>
        <v>0</v>
      </c>
      <c r="AN269" s="74">
        <f t="shared" si="203"/>
        <v>0</v>
      </c>
      <c r="AO269" s="82">
        <f t="shared" si="204"/>
        <v>0</v>
      </c>
      <c r="AP269" s="74">
        <f t="shared" si="231"/>
        <v>0</v>
      </c>
      <c r="AQ269" s="82">
        <f t="shared" si="205"/>
        <v>0</v>
      </c>
      <c r="AR269" s="83">
        <f t="shared" si="206"/>
        <v>0</v>
      </c>
      <c r="AS269" s="74">
        <f t="shared" si="232"/>
        <v>0</v>
      </c>
      <c r="AT269" s="82">
        <f t="shared" si="207"/>
        <v>0</v>
      </c>
      <c r="AU269" s="83">
        <f t="shared" si="208"/>
        <v>0</v>
      </c>
      <c r="AV269" s="74">
        <f t="shared" si="209"/>
        <v>0</v>
      </c>
      <c r="AW269" s="82">
        <f t="shared" si="210"/>
        <v>0</v>
      </c>
      <c r="AX269" s="83">
        <f t="shared" si="211"/>
        <v>0</v>
      </c>
      <c r="AY269" s="63"/>
      <c r="AZ269" s="84"/>
      <c r="BA269" s="85"/>
      <c r="BB269" s="95"/>
      <c r="BC269" s="86"/>
      <c r="BD269" s="86"/>
      <c r="BE269" s="96"/>
      <c r="BF269" s="69"/>
      <c r="BG269" s="114"/>
      <c r="BH269" s="63">
        <v>1</v>
      </c>
      <c r="BI269" s="68">
        <v>0</v>
      </c>
      <c r="BJ269" s="71"/>
      <c r="BK269" s="87"/>
      <c r="BL269" s="64" t="str">
        <f t="shared" ca="1" si="212"/>
        <v/>
      </c>
      <c r="BM269" s="65"/>
      <c r="BN269" s="66"/>
      <c r="BO269" s="67" t="str">
        <f t="shared" ca="1" si="213"/>
        <v/>
      </c>
      <c r="BP269" s="65"/>
      <c r="BQ269" s="66"/>
      <c r="BR269" s="67" t="str">
        <f t="shared" ca="1" si="214"/>
        <v/>
      </c>
      <c r="BS269" s="65"/>
      <c r="BT269" s="66"/>
      <c r="BU269" s="67" t="str">
        <f t="shared" ca="1" si="215"/>
        <v/>
      </c>
      <c r="BV269" s="65"/>
      <c r="BW269" s="66"/>
      <c r="BX269" s="67" t="str">
        <f t="shared" ca="1" si="216"/>
        <v/>
      </c>
      <c r="BY269" s="65"/>
      <c r="BZ269" s="66"/>
      <c r="CA269" s="67" t="str">
        <f t="shared" ca="1" si="217"/>
        <v/>
      </c>
      <c r="CB269" s="65"/>
      <c r="CC269" s="66"/>
      <c r="CD269" s="67" t="str">
        <f t="shared" ca="1" si="218"/>
        <v/>
      </c>
      <c r="CE269" s="65"/>
      <c r="CF269" s="66"/>
      <c r="CG269" s="67" t="str">
        <f t="shared" ca="1" si="219"/>
        <v/>
      </c>
      <c r="CH269" s="65"/>
      <c r="CI269" s="66"/>
      <c r="CJ269" s="67" t="str">
        <f t="shared" ca="1" si="220"/>
        <v/>
      </c>
      <c r="CK269" s="57"/>
      <c r="CL269" s="59"/>
      <c r="CM269" s="59"/>
      <c r="CN269" s="59"/>
      <c r="CO269" s="59"/>
      <c r="CP269" s="59"/>
      <c r="CQ269" s="59"/>
      <c r="CR269" s="57"/>
      <c r="CS269" s="58"/>
      <c r="CT269" s="90" t="str">
        <f t="shared" si="221"/>
        <v/>
      </c>
      <c r="CU269" s="59"/>
      <c r="CV269" s="60"/>
      <c r="CW269" s="59"/>
      <c r="CX269" s="59"/>
      <c r="CY269" s="59" t="str">
        <f t="shared" si="222"/>
        <v/>
      </c>
      <c r="CZ269" s="59"/>
      <c r="DA269" s="59"/>
      <c r="DB269" s="61"/>
      <c r="DC269" s="59"/>
      <c r="DD269" s="59"/>
      <c r="DE269" s="61"/>
      <c r="DF269" s="61"/>
      <c r="DG269" s="59"/>
      <c r="DH269" s="61"/>
      <c r="DI269" s="61"/>
      <c r="DJ269" s="59"/>
      <c r="DK269" s="59"/>
      <c r="DL269" s="62"/>
      <c r="DM269" s="56">
        <f t="shared" si="223"/>
        <v>0</v>
      </c>
      <c r="DN269" s="88" t="str">
        <f t="shared" si="224"/>
        <v/>
      </c>
      <c r="DO269" s="119" t="str">
        <f t="shared" si="225"/>
        <v/>
      </c>
      <c r="DP269" s="119" t="str">
        <f t="shared" si="226"/>
        <v/>
      </c>
      <c r="DQ269" s="122" t="str">
        <f t="shared" si="227"/>
        <v/>
      </c>
      <c r="DR269" s="122" t="str">
        <f t="shared" si="233"/>
        <v/>
      </c>
    </row>
    <row r="270" spans="1:122" x14ac:dyDescent="0.25">
      <c r="A270" s="184" t="str">
        <f t="shared" ref="A249:A312" si="234">CONCATENATE(C270," ",D270," - ",K270," - ",J270)</f>
        <v xml:space="preserve">  -  - </v>
      </c>
      <c r="B270" s="98"/>
      <c r="C270" s="97"/>
      <c r="D270" s="93"/>
      <c r="E270" s="71"/>
      <c r="F270" s="73"/>
      <c r="G270" s="103"/>
      <c r="H270" s="71"/>
      <c r="I270" s="105" t="str">
        <f t="shared" ref="I249:I312" si="235">IF(G270="Annulation","",IF(H270=0,"",E270-H270))</f>
        <v/>
      </c>
      <c r="J270" s="104"/>
      <c r="K270" s="63"/>
      <c r="L270" s="72"/>
      <c r="M270" s="74"/>
      <c r="N270" s="75"/>
      <c r="O270" s="75"/>
      <c r="P270" s="121"/>
      <c r="Q270" s="76" t="str">
        <f t="shared" ref="Q249:Q312" si="236">IF(COUNT(AD270)=0,"",AD270)</f>
        <v/>
      </c>
      <c r="R270" s="77">
        <f t="shared" ref="R249:R312" si="237">SUM(M270*12)</f>
        <v>0</v>
      </c>
      <c r="S270" s="63"/>
      <c r="T270" s="78">
        <f t="shared" ref="T249:T312" si="238">IF(G270="Annulation","",IF(assurance="ALPTIS",IF(L270="SO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270" s="79">
        <f>IF(M270=0,0,IF(G270="Annulation","",IF(assurance="ALPTIS",M270*12*T270/100*#REF!,IF(assurance="APRIL",M270*12*T270/100*#REF!,IF(assurance="ASAF",M270*12*T270/100*#REF!,IF(assurance="NEOLIANE",(#REF!+M270*12*#REF!)*T270/100,IF(assurance="NEOLIANE Prev",(#REF!+M270*12*#REF!)*T270/100,IF(assurance="SWISSLIFE",M270*12*T270/100*#REF!,IF(assurance="AVIVA",M270*12*T270/100*#REF!,IF(assurance="CIPRES",M270*12*T270/100*#REF!,IF(assurance="CEGEMA",M270*12*T270/100*#REF!,IF(assurance=0,0))))))))))))</f>
        <v>0</v>
      </c>
      <c r="V270" s="91" t="str">
        <f t="shared" ref="V249:V312" si="239">IF(M270="","",IF(G270="Annulation","",IF(typecomm="Précompte",SUM((M270-O270)*T270/100*12)+O270*12*0.15,IF(typecomm="Précompte 1",SUM((M270-O270)*T270/100*12)+O270*12*0.15,IF(typecomm="Linéaire",0,IF(typecomm=0,0))))))</f>
        <v/>
      </c>
      <c r="W270" s="91" t="str">
        <f t="shared" ref="W249:W312" si="240">IF(M270="","",IF(G270="Annulation","",IF(typecomm="Linéaire",SUM((M270-O270)*T270/100)+O270*0.15,IF(typecomm="Précompte 1",0,IF(typecomm="Précompte",0,IF(typecomm=0,0))))))</f>
        <v/>
      </c>
      <c r="X270" s="92">
        <f t="shared" ref="X249:X312" si="241">IF(G270="Annulation",0,IF(typecomm="Linéaire",0,IF(typecomm="Précompte 1",V270-U270,IF(mens=0,0,IF(typecomm="Précompte",V270-U270,IF(typecomm=0,0))))))</f>
        <v>0</v>
      </c>
      <c r="Y270" s="108">
        <f t="shared" ref="Y249:Y312" si="242">IF(G270="Annulation",0,IF(M270="",0,IF(typecomm="Linéaire",SUM(W270-U270/12),IF(typecomm="Précompte 1",0,IF(typecomm="Précompte",0,IF(typecomm=0,0))))))</f>
        <v>0</v>
      </c>
      <c r="Z270" s="106"/>
      <c r="AA270" s="105" t="str">
        <f t="shared" ref="AA249:AA312" si="243">IF(Z270="","",IF(G270="Annulation","",IF(E270="",0,Z270-E270)))</f>
        <v/>
      </c>
      <c r="AB270" s="63" t="s">
        <v>12</v>
      </c>
      <c r="AC270" s="72"/>
      <c r="AD270" s="101"/>
      <c r="AE270" s="80" t="str">
        <f t="shared" ref="AE249:AE312" si="244">IF(Z270=43466,43404,"")</f>
        <v/>
      </c>
      <c r="AF270" s="72"/>
      <c r="AG270" s="70" t="str">
        <f t="shared" ref="AG249:AG312" si="245">(IF(COUNT(Z270)=0,"",IF(G270="Annulation","",IF(K270="SWISSLIFE",Z270+365,IF(K270="AVIVA",Z270+365,IF(K270="NEOLIANE Prev",Z270+365,IF(Z270&lt;42370,42370,IF(Z270&lt;42736,42736,IF(Z270&lt;43101,43101,IF(Z270&lt;43466,43466,IF(Z270&lt;43831,43831,IF(Z270&lt;44197,44197,IF(Z270&lt;44562,44562,IF(Z270&lt;44927,44927))))))))))))))</f>
        <v/>
      </c>
      <c r="AH270" s="81" t="str">
        <f t="shared" ref="AH249:AH312" ca="1" si="246">(IF(COUNT(Z270)=0,"",IF(G270="Annulation","",IF(Z270&gt;0,(Z270-TODAY())/(-365),0))))</f>
        <v/>
      </c>
      <c r="AI270" s="111" t="str">
        <f t="shared" ref="AI249:AI312" ca="1" si="247">(IF(COUNT(Z270)=0,"",IF(G270="Annulation","",IF(K270="SWISSLIFE",Z270+365+IF(Z270&gt;TODAY(),0,365*(DATEDIF(Z270,TODAY(),"Y"))),IF(K270="AVIVA",Z270+365+IF(Z270&gt;TODAY(),0,365*(DATEDIF(Z270,TODAY(),"Y"))),IF(K270="NEOLIANE Prev",Z270+365+IF(Z270&gt;TODAY(),0,365*(DATEDIF(Z270,TODAY(),"Y"))),IF(Z270&lt;=43252,43466,43831))))+365*(année-2018)+IF(année&gt;=2020,1)+IF(((IF(K270="SWISSLIFE",Z270+365+IF(Z270&gt;TODAY(),0,365*(DATEDIF(Z270,TODAY(),"Y"))),IF(K270="AVIVA",Z270+365+IF(Z270&gt;TODAY(),0,365*(DATEDIF(Z270,TODAY(),"Y"))),IF(K270="NEOLIANE Prev",Z270+365+IF(Z270&gt;TODAY(),0,365*(DATEDIF(Z270,TODAY(),"Y"))),IF(Z270&lt;=43252,43466,43831))))+365*(année-2018)+IF(année&gt;=2020,1))-62)&lt;TODAY(),365))))</f>
        <v/>
      </c>
      <c r="AJ270" s="89" t="str">
        <f t="shared" ref="AJ249:AJ312" si="248">IF(G270="Annulation","",IF(Z270="","",AI270-62))</f>
        <v/>
      </c>
      <c r="AK270" s="89" t="str">
        <f t="shared" ref="AK249:AK312" si="249">IF(G270="Annulation","",IF(Z270="","",AI270-92))</f>
        <v/>
      </c>
      <c r="AL270" s="81" t="str">
        <f t="shared" ref="AL249:AL312" si="250">(IF(COUNT(Z270)=0,"",IF(G270="Annulation","",IF(Z270&gt;0,(Z270-AI270)/(-365),0))))</f>
        <v/>
      </c>
      <c r="AM270" s="74">
        <f t="shared" ref="AM249:AM312" si="251">IF(G270="Annulation","",IF(Z270&lt;42736,M270,0))</f>
        <v>0</v>
      </c>
      <c r="AN270" s="74">
        <f t="shared" ref="AN249:AN312" si="252">IF(G270="Annulation","",IF(Z270&gt;=42736,IF(Z270&lt;43101,M270,0),0))</f>
        <v>0</v>
      </c>
      <c r="AO270" s="82">
        <f t="shared" ref="AO249:AO312" si="253">IF(G270="Annulation","",IF(AM270&gt;0,IF(AM270&gt;0,(AM270-AN270)/AM270*(-1),),0))</f>
        <v>0</v>
      </c>
      <c r="AP270" s="74">
        <f t="shared" ref="AP249:AP312" si="254">IF(G270="Annulation","",IF(Z270&gt;=43101,IF(Z270&lt;43466,M270,0),0))</f>
        <v>0</v>
      </c>
      <c r="AQ270" s="82">
        <f t="shared" ref="AQ249:AQ312" si="255">IF(G270="Annulation","",IF(AN270&gt;0,(AN270-AP270)/AN270*(-1),))</f>
        <v>0</v>
      </c>
      <c r="AR270" s="83">
        <f t="shared" ref="AR249:AR312" si="256">IF(G270="Annulation","",IF(AND(AM270&lt;=0,AN270&lt;=0,AO270&lt;=0),0,IF(AND(AM270&lt;=0,AN270&lt;=0,AO270&gt;0),(AP270-AO270)/AO270,0+IF(AND(AM270&lt;=0,AN270&gt;0,AO270&lt;=0),(AP270-AN270)/AN270,0+IF(AND(AM270&gt;0,AN270&lt;=0,AO270&lt;=0),(AP270-AM270)/AM270,0+IF(AND(AM270&lt;=0,AN270&gt;0,AO270&gt;0),(AP270-AN270)/AN270,0+IF(AND(AM270&gt;0,AN270&lt;=0,AO270&gt;0),(AP270-AM270)/AM270,0+IF(AND(AM270&lt;=0,AN270&gt;0,AO270&gt;0),(AP270-AN270)/AN270,0+IF(AND(AM270&gt;0,AN270&gt;0,AO270&lt;=0),(AP270-AM270)/AM270,0+IF(AND(AM270&gt;0,AN270&gt;0,AO270&gt;0),(AP270-AM270)/AM270,0))))))))))</f>
        <v>0</v>
      </c>
      <c r="AS270" s="74">
        <f t="shared" ref="AS249:AS312" si="257">IF(G270="Annulation","",IF(Z270&gt;=43466,IF(Z270&lt;43831,M270,0),0))</f>
        <v>0</v>
      </c>
      <c r="AT270" s="82">
        <f t="shared" ref="AT249:AT312" si="258">IF(G270="Annulation","",IF(AP270&gt;0,(AP270-AS270)/AP270*(-1),0))</f>
        <v>0</v>
      </c>
      <c r="AU270" s="83">
        <f t="shared" ref="AU249:AU312" si="259">IF(G270="Annulation","",IF(AS270&gt;0,IF(AM270&gt;0,(AM270-AS270)/(-AM270),IF(AN270&gt;0,(AN270-AS270)/(-AN270),IF(AP270&gt;0,(AP270-AS270)/(-AP270),0))),0))</f>
        <v>0</v>
      </c>
      <c r="AV270" s="74">
        <f t="shared" ref="AV249:AV312" si="260">IF(G270="Annulation","",IF(Z270&gt;=43831,IF(Z270&lt;44197,M270,0),0))</f>
        <v>0</v>
      </c>
      <c r="AW270" s="82">
        <f t="shared" ref="AW249:AW312" si="261">IF(G270="Annulation","",IF(AS270&gt;0,(AS270-AV270)/AS270*(-1),0))</f>
        <v>0</v>
      </c>
      <c r="AX270" s="83">
        <f t="shared" ref="AX249:AX312" si="262">IF(G270="Annulation","",(IF(AM270&gt;0,(AM270-AV270)/(-AM270),IF(AN270&gt;0,(AN270-AV270)/(-AN270),IF(AP270&gt;0,(AP270-AV270)/(-AP270),IF(AS270&gt;0,(AS270-AV270)/(-AS270),0))))))</f>
        <v>0</v>
      </c>
      <c r="AY270" s="63"/>
      <c r="AZ270" s="84"/>
      <c r="BA270" s="85"/>
      <c r="BB270" s="95"/>
      <c r="BC270" s="86"/>
      <c r="BD270" s="86"/>
      <c r="BE270" s="96"/>
      <c r="BF270" s="69"/>
      <c r="BG270" s="114"/>
      <c r="BH270" s="63">
        <v>1</v>
      </c>
      <c r="BI270" s="68">
        <v>0</v>
      </c>
      <c r="BJ270" s="71"/>
      <c r="BK270" s="87"/>
      <c r="BL270" s="64" t="str">
        <f t="shared" ref="BL249:BL312" ca="1" si="263">IF(DATEDIF(BJ270,TODAY(),"Y")=118,"",DATEDIF(BJ270,TODAY(),"Y"))</f>
        <v/>
      </c>
      <c r="BM270" s="65"/>
      <c r="BN270" s="66"/>
      <c r="BO270" s="67" t="str">
        <f t="shared" ref="BO249:BO312" ca="1" si="264">IF(DATEDIF(BM270,TODAY(),"Y")=118,"",DATEDIF(BM270,TODAY(),"Y"))</f>
        <v/>
      </c>
      <c r="BP270" s="65"/>
      <c r="BQ270" s="66"/>
      <c r="BR270" s="67" t="str">
        <f t="shared" ref="BR249:BR312" ca="1" si="265">IF(DATEDIF(BP270,TODAY(),"Y")=118,"",DATEDIF(BP270,TODAY(),"Y"))</f>
        <v/>
      </c>
      <c r="BS270" s="65"/>
      <c r="BT270" s="66"/>
      <c r="BU270" s="67" t="str">
        <f t="shared" ref="BU249:BU312" ca="1" si="266">IF(DATEDIF(BS270,TODAY(),"Y")=118,"",DATEDIF(BS270,TODAY(),"Y"))</f>
        <v/>
      </c>
      <c r="BV270" s="65"/>
      <c r="BW270" s="66"/>
      <c r="BX270" s="67" t="str">
        <f t="shared" ref="BX249:BX312" ca="1" si="267">IF(DATEDIF(BV270,TODAY(),"Y")=118,"",DATEDIF(BV270,TODAY(),"Y"))</f>
        <v/>
      </c>
      <c r="BY270" s="65"/>
      <c r="BZ270" s="66"/>
      <c r="CA270" s="67" t="str">
        <f t="shared" ref="CA249:CA312" ca="1" si="268">IF(DATEDIF(BY270,TODAY(),"Y")=118,"",DATEDIF(BY270,TODAY(),"Y"))</f>
        <v/>
      </c>
      <c r="CB270" s="65"/>
      <c r="CC270" s="66"/>
      <c r="CD270" s="67" t="str">
        <f t="shared" ref="CD249:CD312" ca="1" si="269">IF(DATEDIF(CB270,TODAY(),"Y")=118,"",DATEDIF(CB270,TODAY(),"Y"))</f>
        <v/>
      </c>
      <c r="CE270" s="65"/>
      <c r="CF270" s="66"/>
      <c r="CG270" s="67" t="str">
        <f t="shared" ref="CG249:CG312" ca="1" si="270">IF(DATEDIF(CE270,TODAY(),"Y")=118,"",DATEDIF(CE270,TODAY(),"Y"))</f>
        <v/>
      </c>
      <c r="CH270" s="65"/>
      <c r="CI270" s="66"/>
      <c r="CJ270" s="67" t="str">
        <f t="shared" ref="CJ249:CJ312" ca="1" si="271">IF(DATEDIF(CH270,TODAY(),"Y")=118,"",DATEDIF(CH270,TODAY(),"Y"))</f>
        <v/>
      </c>
      <c r="CK270" s="57"/>
      <c r="CL270" s="59"/>
      <c r="CM270" s="59"/>
      <c r="CN270" s="59"/>
      <c r="CO270" s="59"/>
      <c r="CP270" s="59"/>
      <c r="CQ270" s="59"/>
      <c r="CR270" s="57"/>
      <c r="CS270" s="58"/>
      <c r="CT270" s="90" t="str">
        <f t="shared" ref="CT249:CT312" si="272">IF(J270="Prev. Pro",IF(BL270=118,"",BL270),"")</f>
        <v/>
      </c>
      <c r="CU270" s="59"/>
      <c r="CV270" s="60"/>
      <c r="CW270" s="59"/>
      <c r="CX270" s="59"/>
      <c r="CY270" s="59" t="str">
        <f t="shared" ref="CY249:CY312" si="273">IF(J270&lt;&gt;"Prev. Pro","",IF(AC270="","Non",IF(J270="Prev. Pro","Oui","Non")))</f>
        <v/>
      </c>
      <c r="CZ270" s="59"/>
      <c r="DA270" s="59"/>
      <c r="DB270" s="61"/>
      <c r="DC270" s="59"/>
      <c r="DD270" s="59"/>
      <c r="DE270" s="61"/>
      <c r="DF270" s="61"/>
      <c r="DG270" s="59"/>
      <c r="DH270" s="61"/>
      <c r="DI270" s="61"/>
      <c r="DJ270" s="59"/>
      <c r="DK270" s="59"/>
      <c r="DL270" s="62"/>
      <c r="DM270" s="56">
        <f t="shared" ref="DM248:DM311" si="274">Infoman</f>
        <v>0</v>
      </c>
      <c r="DN270" s="88" t="str">
        <f t="shared" ref="DN249:DN312" si="275">IF(C270=0,"",IF((IF(C270=0,"",IF(BJ270=0,"KO",IF(J270="Santé Individuelle",IF(COUNTBLANK(C270)+COUNTBLANK(K270)+COUNTBLANK(N270)+COUNTBLANK(L270)+COUNTBLANK(AZ270)+COUNTBLANK(BB270)+COUNTBLANK(BE270)+COUNTBLANK(BF270)+COUNTBLANK(Z270)+COUNTBLANK(BA270)+COUNTBLANK(BC270)+COUNTBLANK(BJ270)+COUNTBLANK(BK270)+COUNTBLANK(BM270)+COUNTBLANK(BN270)+COUNTBLANK(BP270)+COUNTBLANK(BQ270)+COUNTBLANK(BS270)+COUNTBLANK(BT270)+COUNTBLANK(BV270)+COUNTBLANK(BW270)+COUNTBLANK(BY270)+COUNTBLANK(BZ270)+COUNTBLANK(CB270)+COUNTBLANK(CC270)+COUNTBLANK(CE270)+COUNTBLANK(CF270)+COUNTBLANK(CH270)+COUNTBLANK(CI270)=18-2*(BH270+BI270),"OK",IF(COUNTBLANK(L270)+COUNTBLANK(AZ270)+COUNTBLANK(BB270)+COUNTBLANK(BE270)+COUNTBLANK(J270)+COUNTBLANK(C270)+COUNTBLANK(K270)+COUNTBLANK(N270)+COUNTBLANK(Z270)+COUNTBLANK(BC270)+COUNTBLANK(BA270)+COUNTBLANK(BJ270)+COUNTBLANK(BK270)=4,"Mini",IF(COUNTBLANK(C270)+COUNTBLANK(K270)+COUNTBLANK(N270)+COUNTBLANK(Z270)+COUNTBLANK(BA270)+COUNTBLANK(BC270)+COUNTBLANK(BJ270)+COUNTBLANK(BK270)+COUNTBLANK(BM270)+COUNTBLANK(BN270)+COUNTBLANK(BP270)+COUNTBLANK(BQ270)+COUNTBLANK(BS270)+COUNTBLANK(BT270)+COUNTBLANK(BV270)+COUNTBLANK(BW270)+COUNTBLANK(BY270)+COUNTBLANK(BZ270)+COUNTBLANK(CB270)+COUNTBLANK(CC270)+COUNTBLANK(CE270)+COUNTBLANK(CF270)+COUNTBLANK(CH270)+COUNTBLANK(CI270)=18-2*(BH270+BI270),"Mini","KO"))),IF(COUNTBLANK(L270)+COUNTBLANK(AZ270)+COUNTBLANK(BB270)+COUNTBLANK(BE270)+COUNTBLANK(J270)+COUNTBLANK(C270)+COUNTBLANK(K270)+COUNTBLANK(N270)+COUNTBLANK(Z270)+COUNTBLANK(BC270)+COUNTBLANK(BA270)+COUNTBLANK(BJ270)+COUNTBLANK(BK270)=0,"OK",IF(COUNTBLANK(J270)+COUNTBLANK(C270)+COUNTBLANK(K270)+COUNTBLANK(N270)+COUNTBLANK(Z270)+COUNTBLANK(BC270)+COUNTBLANK(BA270)+COUNTBLANK(BJ270)+COUNTBLANK(BK270)=0,"Mini","KO"))))))="OK",IF(G270="Pré 2018 OK","AJ",(IF(C270=0,"",IF(BJ270=0,"KO",IF(J270="Santé Individuelle",IF(COUNTBLANK(C270)+COUNTBLANK(K270)+COUNTBLANK(N270)+COUNTBLANK(L270)+COUNTBLANK(AZ270)+COUNTBLANK(BB270)+COUNTBLANK(BE270)+COUNTBLANK(BF270)+COUNTBLANK(Z270)+COUNTBLANK(BA270)+COUNTBLANK(BC270)+COUNTBLANK(BJ270)+COUNTBLANK(BK270)+COUNTBLANK(BM270)+COUNTBLANK(BN270)+COUNTBLANK(BP270)+COUNTBLANK(BQ270)+COUNTBLANK(BS270)+COUNTBLANK(BT270)+COUNTBLANK(BV270)+COUNTBLANK(BW270)+COUNTBLANK(BY270)+COUNTBLANK(BZ270)+COUNTBLANK(CB270)+COUNTBLANK(CC270)+COUNTBLANK(CE270)+COUNTBLANK(CF270)+COUNTBLANK(CH270)+COUNTBLANK(CI270)=18-2*(BH270+BI270),"OK",IF(COUNTBLANK(L270)+COUNTBLANK(AZ270)+COUNTBLANK(BB270)+COUNTBLANK(BE270)+COUNTBLANK(J270)+COUNTBLANK(C270)+COUNTBLANK(K270)+COUNTBLANK(N270)+COUNTBLANK(Z270)+COUNTBLANK(BC270)+COUNTBLANK(BA270)+COUNTBLANK(BJ270)+COUNTBLANK(BK270)=4,"Mini",IF(COUNTBLANK(C270)+COUNTBLANK(K270)+COUNTBLANK(N270)+COUNTBLANK(Z270)+COUNTBLANK(BA270)+COUNTBLANK(BC270)+COUNTBLANK(BJ270)+COUNTBLANK(BK270)+COUNTBLANK(BM270)+COUNTBLANK(BN270)+COUNTBLANK(BP270)+COUNTBLANK(BQ270)+COUNTBLANK(BS270)+COUNTBLANK(BT270)+COUNTBLANK(BV270)+COUNTBLANK(BW270)+COUNTBLANK(BY270)+COUNTBLANK(BZ270)+COUNTBLANK(CB270)+COUNTBLANK(CC270)+COUNTBLANK(CE270)+COUNTBLANK(CF270)+COUNTBLANK(CH270)+COUNTBLANK(CI270)=18-2*(BH270+BI270),"Mini","KO"))),IF(COUNTBLANK(L270)+COUNTBLANK(AZ270)+COUNTBLANK(BB270)+COUNTBLANK(BE270)+COUNTBLANK(J270)+COUNTBLANK(C270)+COUNTBLANK(K270)+COUNTBLANK(N270)+COUNTBLANK(Z270)+COUNTBLANK(BC270)+COUNTBLANK(BA270)+COUNTBLANK(BJ270)+COUNTBLANK(BK270)=0,"OK",IF(COUNTBLANK(J270)+COUNTBLANK(C270)+COUNTBLANK(K270)+COUNTBLANK(N270)+COUNTBLANK(Z270)+COUNTBLANK(BC270)+COUNTBLANK(BA270)+COUNTBLANK(BJ270)+COUNTBLANK(BK270)=0,"Mini","KO"))))))),(IF(C270=0,"",IF(BJ270=0,"KO",IF(J270="Santé Individuelle",IF(COUNTBLANK(C270)+COUNTBLANK(K270)+COUNTBLANK(N270)+COUNTBLANK(L270)+COUNTBLANK(AZ270)+COUNTBLANK(BB270)+COUNTBLANK(BE270)+COUNTBLANK(BF270)+COUNTBLANK(Z270)+COUNTBLANK(BA270)+COUNTBLANK(BC270)+COUNTBLANK(BJ270)+COUNTBLANK(BK270)+COUNTBLANK(BM270)+COUNTBLANK(BN270)+COUNTBLANK(BP270)+COUNTBLANK(BQ270)+COUNTBLANK(BS270)+COUNTBLANK(BT270)+COUNTBLANK(BV270)+COUNTBLANK(BW270)+COUNTBLANK(BY270)+COUNTBLANK(BZ270)+COUNTBLANK(CB270)+COUNTBLANK(CC270)+COUNTBLANK(CE270)+COUNTBLANK(CF270)+COUNTBLANK(CH270)+COUNTBLANK(CI270)=18-2*(BH270+BI270),"OK",IF(COUNTBLANK(L270)+COUNTBLANK(AZ270)+COUNTBLANK(BB270)+COUNTBLANK(BE270)+COUNTBLANK(J270)+COUNTBLANK(C270)+COUNTBLANK(K270)+COUNTBLANK(N270)+COUNTBLANK(Z270)+COUNTBLANK(BC270)+COUNTBLANK(BA270)+COUNTBLANK(BJ270)+COUNTBLANK(BK270)=4,"Mini",IF(COUNTBLANK(C270)+COUNTBLANK(K270)+COUNTBLANK(N270)+COUNTBLANK(Z270)+COUNTBLANK(BA270)+COUNTBLANK(BC270)+COUNTBLANK(BJ270)+COUNTBLANK(BK270)+COUNTBLANK(BM270)+COUNTBLANK(BN270)+COUNTBLANK(BP270)+COUNTBLANK(BQ270)+COUNTBLANK(BS270)+COUNTBLANK(BT270)+COUNTBLANK(BV270)+COUNTBLANK(BW270)+COUNTBLANK(BY270)+COUNTBLANK(BZ270)+COUNTBLANK(CB270)+COUNTBLANK(CC270)+COUNTBLANK(CE270)+COUNTBLANK(CF270)+COUNTBLANK(CH270)+COUNTBLANK(CI270)=18-2*(BH270+BI270),"Mini","KO"))),IF(COUNTBLANK(L270)+COUNTBLANK(AZ270)+COUNTBLANK(BB270)+COUNTBLANK(BE270)+COUNTBLANK(J270)+COUNTBLANK(C270)+COUNTBLANK(K270)+COUNTBLANK(N270)+COUNTBLANK(Z270)+COUNTBLANK(BC270)+COUNTBLANK(BA270)+COUNTBLANK(BJ270)+COUNTBLANK(BK270)=0,"OK",IF(COUNTBLANK(J270)+COUNTBLANK(C270)+COUNTBLANK(K270)+COUNTBLANK(N270)+COUNTBLANK(Z270)+COUNTBLANK(BC270)+COUNTBLANK(BA270)+COUNTBLANK(BJ270)+COUNTBLANK(BK270)=0,"Mini","KO"))))))))</f>
        <v/>
      </c>
      <c r="DO270" s="119" t="str">
        <f t="shared" ref="DO249:DO312" si="276">IF(C270="","",C270)</f>
        <v/>
      </c>
      <c r="DP270" s="119" t="str">
        <f t="shared" ref="DP249:DP312" si="277">IF(BB270="","",BB270)</f>
        <v/>
      </c>
      <c r="DQ270" s="122" t="str">
        <f t="shared" ref="DQ249:DQ312" si="278">IF(C270="","",IF(J270="Santé Individuelle",CONCATENATE((IF(BH270=1,CONCATENATE("Étude Mutuelles 2019 pour ",F270," ",C270),IF(BH270=2,CONCATENATE("Étude Mutuelles 2019 pour Monsieur et Madame ",C270)))),(IF(BI270=0," [ Mathieu CEDELLE - ASSURE DIRECT ]",IF(BI270=1," + 1 Enfant [ Mathieu CEDELLE - ASSURE DIRECT ]",IF(BI270&gt;1,CONCATENATE(" + ",BI270," Enfants [ Mathieu CEDELLE - ASSURE DIRECT ]")))))),IF(J270="Prev. Pro",CONCATENATE((IF(BH270=1,CONCATENATE("Étude Prévoyance Pro 2019 pour ",F270," ",C270),IF(BH270=2,CONCATENATE("Étude Prévoyance Pro 2019 pour Monsieur et Madame ",C270)))),(IF(BI270=0," [ Mathieu CEDELLE - ASSURE DIRECT ]",IF(BI270=1," + 1 Enfant [ Mathieu CEDELLE - ASSURE DIRECT ]",IF(BI270&gt;1,CONCATENATE(" + ",BI270," Enfants [ Mathieu CEDELLE - ASSURE DIRECT ]")))))),CONCATENATE((IF(BH270=1,CONCATENATE("Étude Assurances 2019 pour ",F270," ",C270),IF(BH270=2,CONCATENATE("Étude Assurances 2019 pour Monsieur et Madame ",C270)))),(IF(BI270=0," [ Mathieu CEDELLE - ASSURE DIRECT ]",IF(BI270=1," + 1 Enfant [ Mathieu CEDELLE - ASSURE DIRECT ]",IF(BI270&gt;1,CONCATENATE(" + ",BI270," Enfants [ Mathieu CEDELLE - ASSURE DIRECT ]")))))))))</f>
        <v/>
      </c>
      <c r="DR270" s="122" t="str">
        <f t="shared" ref="DR249:DR312" si="279">IF(M270="","",CONCATENATE("Bonjour ",F270," ",C270,",
Tout d'abord, constatant que vous êtes toujours client chez la mutuelle ",K270," (mutuelle que nous avions choisie ensemble), je tiens à vous remercier de votre fidélité. 
Ensuite, plutôt que de vous faire attendre votre futur échéancier, je tiens à vous informer que ",K270," a depuis peu annoncé ses augmentations pour janvier 2019. Dans votre cas, votre tarif passera à ",AS270,"€/mois. 
Sachant que nous avions initialement souscrit au tarif de ",M270,"€/mois cela fera une augmentation totale de ",ROUND(AU270*100,1)," % ce qui me semble un peu trop élevé en si peu de temps. C'est donc pourquoi je prends les devants pour éviter de devoir changer dans la précipitation."))</f>
        <v/>
      </c>
    </row>
    <row r="271" spans="1:122" x14ac:dyDescent="0.25">
      <c r="A271" s="184" t="str">
        <f t="shared" si="234"/>
        <v xml:space="preserve">  -  - </v>
      </c>
      <c r="B271" s="98"/>
      <c r="C271" s="97"/>
      <c r="D271" s="93"/>
      <c r="E271" s="71"/>
      <c r="F271" s="73"/>
      <c r="G271" s="103"/>
      <c r="H271" s="71"/>
      <c r="I271" s="105" t="str">
        <f t="shared" si="235"/>
        <v/>
      </c>
      <c r="J271" s="104"/>
      <c r="K271" s="63"/>
      <c r="L271" s="72"/>
      <c r="M271" s="74"/>
      <c r="N271" s="75"/>
      <c r="O271" s="75"/>
      <c r="P271" s="121"/>
      <c r="Q271" s="76" t="str">
        <f t="shared" si="236"/>
        <v/>
      </c>
      <c r="R271" s="77">
        <f t="shared" si="237"/>
        <v>0</v>
      </c>
      <c r="S271" s="63"/>
      <c r="T271" s="78">
        <f t="shared" si="238"/>
        <v>0</v>
      </c>
      <c r="U271" s="79">
        <f>IF(M271=0,0,IF(G271="Annulation","",IF(assurance="ALPTIS",M271*12*T271/100*#REF!,IF(assurance="APRIL",M271*12*T271/100*#REF!,IF(assurance="ASAF",M271*12*T271/100*#REF!,IF(assurance="NEOLIANE",(#REF!+M271*12*#REF!)*T271/100,IF(assurance="NEOLIANE Prev",(#REF!+M271*12*#REF!)*T271/100,IF(assurance="SWISSLIFE",M271*12*T271/100*#REF!,IF(assurance="AVIVA",M271*12*T271/100*#REF!,IF(assurance="CIPRES",M271*12*T271/100*#REF!,IF(assurance="CEGEMA",M271*12*T271/100*#REF!,IF(assurance=0,0))))))))))))</f>
        <v>0</v>
      </c>
      <c r="V271" s="91" t="str">
        <f t="shared" si="239"/>
        <v/>
      </c>
      <c r="W271" s="91" t="str">
        <f t="shared" si="240"/>
        <v/>
      </c>
      <c r="X271" s="92">
        <f t="shared" si="241"/>
        <v>0</v>
      </c>
      <c r="Y271" s="108">
        <f t="shared" si="242"/>
        <v>0</v>
      </c>
      <c r="Z271" s="106"/>
      <c r="AA271" s="105" t="str">
        <f t="shared" si="243"/>
        <v/>
      </c>
      <c r="AB271" s="63" t="s">
        <v>12</v>
      </c>
      <c r="AC271" s="72"/>
      <c r="AD271" s="101"/>
      <c r="AE271" s="80" t="str">
        <f t="shared" si="244"/>
        <v/>
      </c>
      <c r="AF271" s="72"/>
      <c r="AG271" s="70" t="str">
        <f t="shared" si="245"/>
        <v/>
      </c>
      <c r="AH271" s="81" t="str">
        <f t="shared" ca="1" si="246"/>
        <v/>
      </c>
      <c r="AI271" s="111" t="str">
        <f t="shared" ca="1" si="247"/>
        <v/>
      </c>
      <c r="AJ271" s="89" t="str">
        <f t="shared" si="248"/>
        <v/>
      </c>
      <c r="AK271" s="89" t="str">
        <f t="shared" si="249"/>
        <v/>
      </c>
      <c r="AL271" s="81" t="str">
        <f t="shared" si="250"/>
        <v/>
      </c>
      <c r="AM271" s="74">
        <f t="shared" si="251"/>
        <v>0</v>
      </c>
      <c r="AN271" s="74">
        <f t="shared" si="252"/>
        <v>0</v>
      </c>
      <c r="AO271" s="82">
        <f t="shared" si="253"/>
        <v>0</v>
      </c>
      <c r="AP271" s="74">
        <f t="shared" si="254"/>
        <v>0</v>
      </c>
      <c r="AQ271" s="82">
        <f t="shared" si="255"/>
        <v>0</v>
      </c>
      <c r="AR271" s="83">
        <f t="shared" si="256"/>
        <v>0</v>
      </c>
      <c r="AS271" s="74">
        <f t="shared" si="257"/>
        <v>0</v>
      </c>
      <c r="AT271" s="82">
        <f t="shared" si="258"/>
        <v>0</v>
      </c>
      <c r="AU271" s="83">
        <f t="shared" si="259"/>
        <v>0</v>
      </c>
      <c r="AV271" s="74">
        <f t="shared" si="260"/>
        <v>0</v>
      </c>
      <c r="AW271" s="82">
        <f t="shared" si="261"/>
        <v>0</v>
      </c>
      <c r="AX271" s="83">
        <f t="shared" si="262"/>
        <v>0</v>
      </c>
      <c r="AY271" s="63"/>
      <c r="AZ271" s="84"/>
      <c r="BA271" s="85"/>
      <c r="BB271" s="95"/>
      <c r="BC271" s="86"/>
      <c r="BD271" s="86"/>
      <c r="BE271" s="96"/>
      <c r="BF271" s="69"/>
      <c r="BG271" s="114"/>
      <c r="BH271" s="63">
        <v>1</v>
      </c>
      <c r="BI271" s="68">
        <v>0</v>
      </c>
      <c r="BJ271" s="71"/>
      <c r="BK271" s="87"/>
      <c r="BL271" s="64" t="str">
        <f t="shared" ca="1" si="263"/>
        <v/>
      </c>
      <c r="BM271" s="65"/>
      <c r="BN271" s="66"/>
      <c r="BO271" s="67" t="str">
        <f t="shared" ca="1" si="264"/>
        <v/>
      </c>
      <c r="BP271" s="65"/>
      <c r="BQ271" s="66"/>
      <c r="BR271" s="67" t="str">
        <f t="shared" ca="1" si="265"/>
        <v/>
      </c>
      <c r="BS271" s="65"/>
      <c r="BT271" s="66"/>
      <c r="BU271" s="67" t="str">
        <f t="shared" ca="1" si="266"/>
        <v/>
      </c>
      <c r="BV271" s="65"/>
      <c r="BW271" s="66"/>
      <c r="BX271" s="67" t="str">
        <f t="shared" ca="1" si="267"/>
        <v/>
      </c>
      <c r="BY271" s="65"/>
      <c r="BZ271" s="66"/>
      <c r="CA271" s="67" t="str">
        <f t="shared" ca="1" si="268"/>
        <v/>
      </c>
      <c r="CB271" s="65"/>
      <c r="CC271" s="66"/>
      <c r="CD271" s="67" t="str">
        <f t="shared" ca="1" si="269"/>
        <v/>
      </c>
      <c r="CE271" s="65"/>
      <c r="CF271" s="66"/>
      <c r="CG271" s="67" t="str">
        <f t="shared" ca="1" si="270"/>
        <v/>
      </c>
      <c r="CH271" s="65"/>
      <c r="CI271" s="66"/>
      <c r="CJ271" s="67" t="str">
        <f t="shared" ca="1" si="271"/>
        <v/>
      </c>
      <c r="CK271" s="57"/>
      <c r="CL271" s="59"/>
      <c r="CM271" s="59"/>
      <c r="CN271" s="59"/>
      <c r="CO271" s="59"/>
      <c r="CP271" s="59"/>
      <c r="CQ271" s="59"/>
      <c r="CR271" s="57"/>
      <c r="CS271" s="58"/>
      <c r="CT271" s="90" t="str">
        <f t="shared" si="272"/>
        <v/>
      </c>
      <c r="CU271" s="59"/>
      <c r="CV271" s="60"/>
      <c r="CW271" s="59"/>
      <c r="CX271" s="59"/>
      <c r="CY271" s="59" t="str">
        <f t="shared" si="273"/>
        <v/>
      </c>
      <c r="CZ271" s="59"/>
      <c r="DA271" s="59"/>
      <c r="DB271" s="61"/>
      <c r="DC271" s="59"/>
      <c r="DD271" s="59"/>
      <c r="DE271" s="61"/>
      <c r="DF271" s="61"/>
      <c r="DG271" s="59"/>
      <c r="DH271" s="61"/>
      <c r="DI271" s="61"/>
      <c r="DJ271" s="59"/>
      <c r="DK271" s="59"/>
      <c r="DL271" s="62"/>
      <c r="DM271" s="56">
        <f t="shared" si="274"/>
        <v>0</v>
      </c>
      <c r="DN271" s="88" t="str">
        <f t="shared" si="275"/>
        <v/>
      </c>
      <c r="DO271" s="119" t="str">
        <f t="shared" si="276"/>
        <v/>
      </c>
      <c r="DP271" s="119" t="str">
        <f t="shared" si="277"/>
        <v/>
      </c>
      <c r="DQ271" s="122" t="str">
        <f t="shared" si="278"/>
        <v/>
      </c>
      <c r="DR271" s="122" t="str">
        <f t="shared" si="279"/>
        <v/>
      </c>
    </row>
    <row r="272" spans="1:122" x14ac:dyDescent="0.25">
      <c r="A272" s="184" t="str">
        <f t="shared" si="234"/>
        <v xml:space="preserve">  -  - </v>
      </c>
      <c r="B272" s="98"/>
      <c r="C272" s="97"/>
      <c r="D272" s="93"/>
      <c r="E272" s="71"/>
      <c r="F272" s="73"/>
      <c r="G272" s="103"/>
      <c r="H272" s="71"/>
      <c r="I272" s="105" t="str">
        <f t="shared" si="235"/>
        <v/>
      </c>
      <c r="J272" s="104"/>
      <c r="K272" s="63"/>
      <c r="L272" s="72"/>
      <c r="M272" s="74"/>
      <c r="N272" s="75"/>
      <c r="O272" s="75"/>
      <c r="P272" s="121"/>
      <c r="Q272" s="76" t="str">
        <f t="shared" si="236"/>
        <v/>
      </c>
      <c r="R272" s="77">
        <f t="shared" si="237"/>
        <v>0</v>
      </c>
      <c r="S272" s="63"/>
      <c r="T272" s="78">
        <f t="shared" si="238"/>
        <v>0</v>
      </c>
      <c r="U272" s="79">
        <f>IF(M272=0,0,IF(G272="Annulation","",IF(assurance="ALPTIS",M272*12*T272/100*#REF!,IF(assurance="APRIL",M272*12*T272/100*#REF!,IF(assurance="ASAF",M272*12*T272/100*#REF!,IF(assurance="NEOLIANE",(#REF!+M272*12*#REF!)*T272/100,IF(assurance="NEOLIANE Prev",(#REF!+M272*12*#REF!)*T272/100,IF(assurance="SWISSLIFE",M272*12*T272/100*#REF!,IF(assurance="AVIVA",M272*12*T272/100*#REF!,IF(assurance="CIPRES",M272*12*T272/100*#REF!,IF(assurance="CEGEMA",M272*12*T272/100*#REF!,IF(assurance=0,0))))))))))))</f>
        <v>0</v>
      </c>
      <c r="V272" s="91" t="str">
        <f t="shared" si="239"/>
        <v/>
      </c>
      <c r="W272" s="91" t="str">
        <f t="shared" si="240"/>
        <v/>
      </c>
      <c r="X272" s="92">
        <f t="shared" si="241"/>
        <v>0</v>
      </c>
      <c r="Y272" s="108">
        <f t="shared" si="242"/>
        <v>0</v>
      </c>
      <c r="Z272" s="106"/>
      <c r="AA272" s="105" t="str">
        <f t="shared" si="243"/>
        <v/>
      </c>
      <c r="AB272" s="63" t="s">
        <v>12</v>
      </c>
      <c r="AC272" s="72"/>
      <c r="AD272" s="101"/>
      <c r="AE272" s="80" t="str">
        <f t="shared" si="244"/>
        <v/>
      </c>
      <c r="AF272" s="72"/>
      <c r="AG272" s="70" t="str">
        <f t="shared" si="245"/>
        <v/>
      </c>
      <c r="AH272" s="81" t="str">
        <f t="shared" ca="1" si="246"/>
        <v/>
      </c>
      <c r="AI272" s="111" t="str">
        <f t="shared" ca="1" si="247"/>
        <v/>
      </c>
      <c r="AJ272" s="89" t="str">
        <f t="shared" si="248"/>
        <v/>
      </c>
      <c r="AK272" s="89" t="str">
        <f t="shared" si="249"/>
        <v/>
      </c>
      <c r="AL272" s="81" t="str">
        <f t="shared" si="250"/>
        <v/>
      </c>
      <c r="AM272" s="74">
        <f t="shared" si="251"/>
        <v>0</v>
      </c>
      <c r="AN272" s="74">
        <f t="shared" si="252"/>
        <v>0</v>
      </c>
      <c r="AO272" s="82">
        <f t="shared" si="253"/>
        <v>0</v>
      </c>
      <c r="AP272" s="74">
        <f t="shared" si="254"/>
        <v>0</v>
      </c>
      <c r="AQ272" s="82">
        <f t="shared" si="255"/>
        <v>0</v>
      </c>
      <c r="AR272" s="83">
        <f t="shared" si="256"/>
        <v>0</v>
      </c>
      <c r="AS272" s="74">
        <f t="shared" si="257"/>
        <v>0</v>
      </c>
      <c r="AT272" s="82">
        <f t="shared" si="258"/>
        <v>0</v>
      </c>
      <c r="AU272" s="83">
        <f t="shared" si="259"/>
        <v>0</v>
      </c>
      <c r="AV272" s="74">
        <f t="shared" si="260"/>
        <v>0</v>
      </c>
      <c r="AW272" s="82">
        <f t="shared" si="261"/>
        <v>0</v>
      </c>
      <c r="AX272" s="83">
        <f t="shared" si="262"/>
        <v>0</v>
      </c>
      <c r="AY272" s="63"/>
      <c r="AZ272" s="84"/>
      <c r="BA272" s="85"/>
      <c r="BB272" s="95"/>
      <c r="BC272" s="86"/>
      <c r="BD272" s="86"/>
      <c r="BE272" s="96"/>
      <c r="BF272" s="69"/>
      <c r="BG272" s="114"/>
      <c r="BH272" s="63">
        <v>1</v>
      </c>
      <c r="BI272" s="68">
        <v>0</v>
      </c>
      <c r="BJ272" s="71"/>
      <c r="BK272" s="87"/>
      <c r="BL272" s="64" t="str">
        <f t="shared" ca="1" si="263"/>
        <v/>
      </c>
      <c r="BM272" s="65"/>
      <c r="BN272" s="66"/>
      <c r="BO272" s="67" t="str">
        <f t="shared" ca="1" si="264"/>
        <v/>
      </c>
      <c r="BP272" s="65"/>
      <c r="BQ272" s="66"/>
      <c r="BR272" s="67" t="str">
        <f t="shared" ca="1" si="265"/>
        <v/>
      </c>
      <c r="BS272" s="65"/>
      <c r="BT272" s="66"/>
      <c r="BU272" s="67" t="str">
        <f t="shared" ca="1" si="266"/>
        <v/>
      </c>
      <c r="BV272" s="65"/>
      <c r="BW272" s="66"/>
      <c r="BX272" s="67" t="str">
        <f t="shared" ca="1" si="267"/>
        <v/>
      </c>
      <c r="BY272" s="65"/>
      <c r="BZ272" s="66"/>
      <c r="CA272" s="67" t="str">
        <f t="shared" ca="1" si="268"/>
        <v/>
      </c>
      <c r="CB272" s="65"/>
      <c r="CC272" s="66"/>
      <c r="CD272" s="67" t="str">
        <f t="shared" ca="1" si="269"/>
        <v/>
      </c>
      <c r="CE272" s="65"/>
      <c r="CF272" s="66"/>
      <c r="CG272" s="67" t="str">
        <f t="shared" ca="1" si="270"/>
        <v/>
      </c>
      <c r="CH272" s="65"/>
      <c r="CI272" s="66"/>
      <c r="CJ272" s="67" t="str">
        <f t="shared" ca="1" si="271"/>
        <v/>
      </c>
      <c r="CK272" s="57"/>
      <c r="CL272" s="59"/>
      <c r="CM272" s="59"/>
      <c r="CN272" s="59"/>
      <c r="CO272" s="59"/>
      <c r="CP272" s="59"/>
      <c r="CQ272" s="59"/>
      <c r="CR272" s="57"/>
      <c r="CS272" s="58"/>
      <c r="CT272" s="90" t="str">
        <f t="shared" si="272"/>
        <v/>
      </c>
      <c r="CU272" s="59"/>
      <c r="CV272" s="60"/>
      <c r="CW272" s="59"/>
      <c r="CX272" s="59"/>
      <c r="CY272" s="59" t="str">
        <f t="shared" si="273"/>
        <v/>
      </c>
      <c r="CZ272" s="59"/>
      <c r="DA272" s="59"/>
      <c r="DB272" s="61"/>
      <c r="DC272" s="59"/>
      <c r="DD272" s="59"/>
      <c r="DE272" s="61"/>
      <c r="DF272" s="61"/>
      <c r="DG272" s="59"/>
      <c r="DH272" s="61"/>
      <c r="DI272" s="61"/>
      <c r="DJ272" s="59"/>
      <c r="DK272" s="59"/>
      <c r="DL272" s="62"/>
      <c r="DM272" s="56">
        <f t="shared" si="274"/>
        <v>0</v>
      </c>
      <c r="DN272" s="88" t="str">
        <f t="shared" si="275"/>
        <v/>
      </c>
      <c r="DO272" s="119" t="str">
        <f t="shared" si="276"/>
        <v/>
      </c>
      <c r="DP272" s="119" t="str">
        <f t="shared" si="277"/>
        <v/>
      </c>
      <c r="DQ272" s="122" t="str">
        <f t="shared" si="278"/>
        <v/>
      </c>
      <c r="DR272" s="122" t="str">
        <f t="shared" si="279"/>
        <v/>
      </c>
    </row>
    <row r="273" spans="1:122" x14ac:dyDescent="0.25">
      <c r="A273" s="184" t="str">
        <f t="shared" si="234"/>
        <v xml:space="preserve">  -  - </v>
      </c>
      <c r="B273" s="98"/>
      <c r="C273" s="97"/>
      <c r="D273" s="93"/>
      <c r="E273" s="71"/>
      <c r="F273" s="73"/>
      <c r="G273" s="103"/>
      <c r="H273" s="71"/>
      <c r="I273" s="105" t="str">
        <f t="shared" si="235"/>
        <v/>
      </c>
      <c r="J273" s="104"/>
      <c r="K273" s="63"/>
      <c r="L273" s="72"/>
      <c r="M273" s="74"/>
      <c r="N273" s="75"/>
      <c r="O273" s="75"/>
      <c r="P273" s="121"/>
      <c r="Q273" s="76" t="str">
        <f t="shared" si="236"/>
        <v/>
      </c>
      <c r="R273" s="77">
        <f t="shared" si="237"/>
        <v>0</v>
      </c>
      <c r="S273" s="63"/>
      <c r="T273" s="78">
        <f t="shared" si="238"/>
        <v>0</v>
      </c>
      <c r="U273" s="79">
        <f>IF(M273=0,0,IF(G273="Annulation","",IF(assurance="ALPTIS",M273*12*T273/100*#REF!,IF(assurance="APRIL",M273*12*T273/100*#REF!,IF(assurance="ASAF",M273*12*T273/100*#REF!,IF(assurance="NEOLIANE",(#REF!+M273*12*#REF!)*T273/100,IF(assurance="NEOLIANE Prev",(#REF!+M273*12*#REF!)*T273/100,IF(assurance="SWISSLIFE",M273*12*T273/100*#REF!,IF(assurance="AVIVA",M273*12*T273/100*#REF!,IF(assurance="CIPRES",M273*12*T273/100*#REF!,IF(assurance="CEGEMA",M273*12*T273/100*#REF!,IF(assurance=0,0))))))))))))</f>
        <v>0</v>
      </c>
      <c r="V273" s="91" t="str">
        <f t="shared" si="239"/>
        <v/>
      </c>
      <c r="W273" s="91" t="str">
        <f t="shared" si="240"/>
        <v/>
      </c>
      <c r="X273" s="92">
        <f t="shared" si="241"/>
        <v>0</v>
      </c>
      <c r="Y273" s="108">
        <f t="shared" si="242"/>
        <v>0</v>
      </c>
      <c r="Z273" s="106"/>
      <c r="AA273" s="105" t="str">
        <f t="shared" si="243"/>
        <v/>
      </c>
      <c r="AB273" s="63" t="s">
        <v>12</v>
      </c>
      <c r="AC273" s="72"/>
      <c r="AD273" s="101"/>
      <c r="AE273" s="80" t="str">
        <f t="shared" si="244"/>
        <v/>
      </c>
      <c r="AF273" s="72"/>
      <c r="AG273" s="70" t="str">
        <f t="shared" si="245"/>
        <v/>
      </c>
      <c r="AH273" s="81" t="str">
        <f t="shared" ca="1" si="246"/>
        <v/>
      </c>
      <c r="AI273" s="111" t="str">
        <f t="shared" ca="1" si="247"/>
        <v/>
      </c>
      <c r="AJ273" s="89" t="str">
        <f t="shared" si="248"/>
        <v/>
      </c>
      <c r="AK273" s="89" t="str">
        <f t="shared" si="249"/>
        <v/>
      </c>
      <c r="AL273" s="81" t="str">
        <f t="shared" si="250"/>
        <v/>
      </c>
      <c r="AM273" s="74">
        <f t="shared" si="251"/>
        <v>0</v>
      </c>
      <c r="AN273" s="74">
        <f t="shared" si="252"/>
        <v>0</v>
      </c>
      <c r="AO273" s="82">
        <f t="shared" si="253"/>
        <v>0</v>
      </c>
      <c r="AP273" s="74">
        <f t="shared" si="254"/>
        <v>0</v>
      </c>
      <c r="AQ273" s="82">
        <f t="shared" si="255"/>
        <v>0</v>
      </c>
      <c r="AR273" s="83">
        <f t="shared" si="256"/>
        <v>0</v>
      </c>
      <c r="AS273" s="74">
        <f t="shared" si="257"/>
        <v>0</v>
      </c>
      <c r="AT273" s="82">
        <f t="shared" si="258"/>
        <v>0</v>
      </c>
      <c r="AU273" s="83">
        <f t="shared" si="259"/>
        <v>0</v>
      </c>
      <c r="AV273" s="74">
        <f t="shared" si="260"/>
        <v>0</v>
      </c>
      <c r="AW273" s="82">
        <f t="shared" si="261"/>
        <v>0</v>
      </c>
      <c r="AX273" s="83">
        <f t="shared" si="262"/>
        <v>0</v>
      </c>
      <c r="AY273" s="63"/>
      <c r="AZ273" s="84"/>
      <c r="BA273" s="85"/>
      <c r="BB273" s="95"/>
      <c r="BC273" s="86"/>
      <c r="BD273" s="86"/>
      <c r="BE273" s="96"/>
      <c r="BF273" s="69"/>
      <c r="BG273" s="114"/>
      <c r="BH273" s="63">
        <v>1</v>
      </c>
      <c r="BI273" s="68">
        <v>0</v>
      </c>
      <c r="BJ273" s="71"/>
      <c r="BK273" s="87"/>
      <c r="BL273" s="64" t="str">
        <f t="shared" ca="1" si="263"/>
        <v/>
      </c>
      <c r="BM273" s="65"/>
      <c r="BN273" s="66"/>
      <c r="BO273" s="67" t="str">
        <f t="shared" ca="1" si="264"/>
        <v/>
      </c>
      <c r="BP273" s="65"/>
      <c r="BQ273" s="66"/>
      <c r="BR273" s="67" t="str">
        <f t="shared" ca="1" si="265"/>
        <v/>
      </c>
      <c r="BS273" s="65"/>
      <c r="BT273" s="66"/>
      <c r="BU273" s="67" t="str">
        <f t="shared" ca="1" si="266"/>
        <v/>
      </c>
      <c r="BV273" s="65"/>
      <c r="BW273" s="66"/>
      <c r="BX273" s="67" t="str">
        <f t="shared" ca="1" si="267"/>
        <v/>
      </c>
      <c r="BY273" s="65"/>
      <c r="BZ273" s="66"/>
      <c r="CA273" s="67" t="str">
        <f t="shared" ca="1" si="268"/>
        <v/>
      </c>
      <c r="CB273" s="65"/>
      <c r="CC273" s="66"/>
      <c r="CD273" s="67" t="str">
        <f t="shared" ca="1" si="269"/>
        <v/>
      </c>
      <c r="CE273" s="65"/>
      <c r="CF273" s="66"/>
      <c r="CG273" s="67" t="str">
        <f t="shared" ca="1" si="270"/>
        <v/>
      </c>
      <c r="CH273" s="65"/>
      <c r="CI273" s="66"/>
      <c r="CJ273" s="67" t="str">
        <f t="shared" ca="1" si="271"/>
        <v/>
      </c>
      <c r="CK273" s="57"/>
      <c r="CL273" s="59"/>
      <c r="CM273" s="59"/>
      <c r="CN273" s="59"/>
      <c r="CO273" s="59"/>
      <c r="CP273" s="59"/>
      <c r="CQ273" s="59"/>
      <c r="CR273" s="57"/>
      <c r="CS273" s="58"/>
      <c r="CT273" s="90" t="str">
        <f t="shared" si="272"/>
        <v/>
      </c>
      <c r="CU273" s="59"/>
      <c r="CV273" s="60"/>
      <c r="CW273" s="59"/>
      <c r="CX273" s="59"/>
      <c r="CY273" s="59" t="str">
        <f t="shared" si="273"/>
        <v/>
      </c>
      <c r="CZ273" s="59"/>
      <c r="DA273" s="59"/>
      <c r="DB273" s="61"/>
      <c r="DC273" s="59"/>
      <c r="DD273" s="59"/>
      <c r="DE273" s="61"/>
      <c r="DF273" s="61"/>
      <c r="DG273" s="59"/>
      <c r="DH273" s="61"/>
      <c r="DI273" s="61"/>
      <c r="DJ273" s="59"/>
      <c r="DK273" s="59"/>
      <c r="DL273" s="62"/>
      <c r="DM273" s="56">
        <f t="shared" si="274"/>
        <v>0</v>
      </c>
      <c r="DN273" s="88" t="str">
        <f t="shared" si="275"/>
        <v/>
      </c>
      <c r="DO273" s="119" t="str">
        <f t="shared" si="276"/>
        <v/>
      </c>
      <c r="DP273" s="119" t="str">
        <f t="shared" si="277"/>
        <v/>
      </c>
      <c r="DQ273" s="122" t="str">
        <f t="shared" si="278"/>
        <v/>
      </c>
      <c r="DR273" s="122" t="str">
        <f t="shared" si="279"/>
        <v/>
      </c>
    </row>
    <row r="274" spans="1:122" x14ac:dyDescent="0.25">
      <c r="A274" s="184" t="str">
        <f t="shared" si="234"/>
        <v xml:space="preserve">  -  - </v>
      </c>
      <c r="B274" s="98"/>
      <c r="C274" s="97"/>
      <c r="D274" s="93"/>
      <c r="E274" s="71"/>
      <c r="F274" s="73"/>
      <c r="G274" s="103"/>
      <c r="H274" s="71"/>
      <c r="I274" s="105" t="str">
        <f t="shared" si="235"/>
        <v/>
      </c>
      <c r="J274" s="104"/>
      <c r="K274" s="63"/>
      <c r="L274" s="72"/>
      <c r="M274" s="74"/>
      <c r="N274" s="75"/>
      <c r="O274" s="75"/>
      <c r="P274" s="121"/>
      <c r="Q274" s="76" t="str">
        <f t="shared" si="236"/>
        <v/>
      </c>
      <c r="R274" s="77">
        <f t="shared" si="237"/>
        <v>0</v>
      </c>
      <c r="S274" s="63"/>
      <c r="T274" s="78">
        <f t="shared" si="238"/>
        <v>0</v>
      </c>
      <c r="U274" s="79">
        <f>IF(M274=0,0,IF(G274="Annulation","",IF(assurance="ALPTIS",M274*12*T274/100*#REF!,IF(assurance="APRIL",M274*12*T274/100*#REF!,IF(assurance="ASAF",M274*12*T274/100*#REF!,IF(assurance="NEOLIANE",(#REF!+M274*12*#REF!)*T274/100,IF(assurance="NEOLIANE Prev",(#REF!+M274*12*#REF!)*T274/100,IF(assurance="SWISSLIFE",M274*12*T274/100*#REF!,IF(assurance="AVIVA",M274*12*T274/100*#REF!,IF(assurance="CIPRES",M274*12*T274/100*#REF!,IF(assurance="CEGEMA",M274*12*T274/100*#REF!,IF(assurance=0,0))))))))))))</f>
        <v>0</v>
      </c>
      <c r="V274" s="91" t="str">
        <f t="shared" si="239"/>
        <v/>
      </c>
      <c r="W274" s="91" t="str">
        <f t="shared" si="240"/>
        <v/>
      </c>
      <c r="X274" s="92">
        <f t="shared" si="241"/>
        <v>0</v>
      </c>
      <c r="Y274" s="108">
        <f t="shared" si="242"/>
        <v>0</v>
      </c>
      <c r="Z274" s="106"/>
      <c r="AA274" s="105" t="str">
        <f t="shared" si="243"/>
        <v/>
      </c>
      <c r="AB274" s="63" t="s">
        <v>12</v>
      </c>
      <c r="AC274" s="72"/>
      <c r="AD274" s="101"/>
      <c r="AE274" s="80" t="str">
        <f t="shared" si="244"/>
        <v/>
      </c>
      <c r="AF274" s="72"/>
      <c r="AG274" s="70" t="str">
        <f t="shared" si="245"/>
        <v/>
      </c>
      <c r="AH274" s="81" t="str">
        <f t="shared" ca="1" si="246"/>
        <v/>
      </c>
      <c r="AI274" s="111" t="str">
        <f t="shared" ca="1" si="247"/>
        <v/>
      </c>
      <c r="AJ274" s="89" t="str">
        <f t="shared" si="248"/>
        <v/>
      </c>
      <c r="AK274" s="89" t="str">
        <f t="shared" si="249"/>
        <v/>
      </c>
      <c r="AL274" s="81" t="str">
        <f t="shared" si="250"/>
        <v/>
      </c>
      <c r="AM274" s="74">
        <f t="shared" si="251"/>
        <v>0</v>
      </c>
      <c r="AN274" s="74">
        <f t="shared" si="252"/>
        <v>0</v>
      </c>
      <c r="AO274" s="82">
        <f t="shared" si="253"/>
        <v>0</v>
      </c>
      <c r="AP274" s="74">
        <f t="shared" si="254"/>
        <v>0</v>
      </c>
      <c r="AQ274" s="82">
        <f t="shared" si="255"/>
        <v>0</v>
      </c>
      <c r="AR274" s="83">
        <f t="shared" si="256"/>
        <v>0</v>
      </c>
      <c r="AS274" s="74">
        <f t="shared" si="257"/>
        <v>0</v>
      </c>
      <c r="AT274" s="82">
        <f t="shared" si="258"/>
        <v>0</v>
      </c>
      <c r="AU274" s="83">
        <f t="shared" si="259"/>
        <v>0</v>
      </c>
      <c r="AV274" s="74">
        <f t="shared" si="260"/>
        <v>0</v>
      </c>
      <c r="AW274" s="82">
        <f t="shared" si="261"/>
        <v>0</v>
      </c>
      <c r="AX274" s="83">
        <f t="shared" si="262"/>
        <v>0</v>
      </c>
      <c r="AY274" s="63"/>
      <c r="AZ274" s="84"/>
      <c r="BA274" s="85"/>
      <c r="BB274" s="95"/>
      <c r="BC274" s="86"/>
      <c r="BD274" s="86"/>
      <c r="BE274" s="96"/>
      <c r="BF274" s="69"/>
      <c r="BG274" s="114"/>
      <c r="BH274" s="63">
        <v>1</v>
      </c>
      <c r="BI274" s="68">
        <v>0</v>
      </c>
      <c r="BJ274" s="71"/>
      <c r="BK274" s="87"/>
      <c r="BL274" s="64" t="str">
        <f t="shared" ca="1" si="263"/>
        <v/>
      </c>
      <c r="BM274" s="65"/>
      <c r="BN274" s="66"/>
      <c r="BO274" s="67" t="str">
        <f t="shared" ca="1" si="264"/>
        <v/>
      </c>
      <c r="BP274" s="65"/>
      <c r="BQ274" s="66"/>
      <c r="BR274" s="67" t="str">
        <f t="shared" ca="1" si="265"/>
        <v/>
      </c>
      <c r="BS274" s="65"/>
      <c r="BT274" s="66"/>
      <c r="BU274" s="67" t="str">
        <f t="shared" ca="1" si="266"/>
        <v/>
      </c>
      <c r="BV274" s="65"/>
      <c r="BW274" s="66"/>
      <c r="BX274" s="67" t="str">
        <f t="shared" ca="1" si="267"/>
        <v/>
      </c>
      <c r="BY274" s="65"/>
      <c r="BZ274" s="66"/>
      <c r="CA274" s="67" t="str">
        <f t="shared" ca="1" si="268"/>
        <v/>
      </c>
      <c r="CB274" s="65"/>
      <c r="CC274" s="66"/>
      <c r="CD274" s="67" t="str">
        <f t="shared" ca="1" si="269"/>
        <v/>
      </c>
      <c r="CE274" s="65"/>
      <c r="CF274" s="66"/>
      <c r="CG274" s="67" t="str">
        <f t="shared" ca="1" si="270"/>
        <v/>
      </c>
      <c r="CH274" s="65"/>
      <c r="CI274" s="66"/>
      <c r="CJ274" s="67" t="str">
        <f t="shared" ca="1" si="271"/>
        <v/>
      </c>
      <c r="CK274" s="57"/>
      <c r="CL274" s="59"/>
      <c r="CM274" s="59"/>
      <c r="CN274" s="59"/>
      <c r="CO274" s="59"/>
      <c r="CP274" s="59"/>
      <c r="CQ274" s="59"/>
      <c r="CR274" s="57"/>
      <c r="CS274" s="58"/>
      <c r="CT274" s="90" t="str">
        <f t="shared" si="272"/>
        <v/>
      </c>
      <c r="CU274" s="59"/>
      <c r="CV274" s="60"/>
      <c r="CW274" s="59"/>
      <c r="CX274" s="59"/>
      <c r="CY274" s="59" t="str">
        <f t="shared" si="273"/>
        <v/>
      </c>
      <c r="CZ274" s="59"/>
      <c r="DA274" s="59"/>
      <c r="DB274" s="61"/>
      <c r="DC274" s="59"/>
      <c r="DD274" s="59"/>
      <c r="DE274" s="61"/>
      <c r="DF274" s="61"/>
      <c r="DG274" s="59"/>
      <c r="DH274" s="61"/>
      <c r="DI274" s="61"/>
      <c r="DJ274" s="59"/>
      <c r="DK274" s="59"/>
      <c r="DL274" s="62"/>
      <c r="DM274" s="56">
        <f t="shared" si="274"/>
        <v>0</v>
      </c>
      <c r="DN274" s="88" t="str">
        <f t="shared" si="275"/>
        <v/>
      </c>
      <c r="DO274" s="119" t="str">
        <f t="shared" si="276"/>
        <v/>
      </c>
      <c r="DP274" s="119" t="str">
        <f t="shared" si="277"/>
        <v/>
      </c>
      <c r="DQ274" s="122" t="str">
        <f t="shared" si="278"/>
        <v/>
      </c>
      <c r="DR274" s="122" t="str">
        <f t="shared" si="279"/>
        <v/>
      </c>
    </row>
    <row r="275" spans="1:122" x14ac:dyDescent="0.25">
      <c r="A275" s="184" t="str">
        <f t="shared" si="234"/>
        <v xml:space="preserve">  -  - </v>
      </c>
      <c r="B275" s="98"/>
      <c r="C275" s="97"/>
      <c r="D275" s="93"/>
      <c r="E275" s="71"/>
      <c r="F275" s="73"/>
      <c r="G275" s="103"/>
      <c r="H275" s="71"/>
      <c r="I275" s="105" t="str">
        <f t="shared" si="235"/>
        <v/>
      </c>
      <c r="J275" s="104"/>
      <c r="K275" s="63"/>
      <c r="L275" s="72"/>
      <c r="M275" s="74"/>
      <c r="N275" s="75"/>
      <c r="O275" s="75"/>
      <c r="P275" s="121"/>
      <c r="Q275" s="76" t="str">
        <f t="shared" si="236"/>
        <v/>
      </c>
      <c r="R275" s="77">
        <f t="shared" si="237"/>
        <v>0</v>
      </c>
      <c r="S275" s="63"/>
      <c r="T275" s="78">
        <f t="shared" si="238"/>
        <v>0</v>
      </c>
      <c r="U275" s="79">
        <f>IF(M275=0,0,IF(G275="Annulation","",IF(assurance="ALPTIS",M275*12*T275/100*#REF!,IF(assurance="APRIL",M275*12*T275/100*#REF!,IF(assurance="ASAF",M275*12*T275/100*#REF!,IF(assurance="NEOLIANE",(#REF!+M275*12*#REF!)*T275/100,IF(assurance="NEOLIANE Prev",(#REF!+M275*12*#REF!)*T275/100,IF(assurance="SWISSLIFE",M275*12*T275/100*#REF!,IF(assurance="AVIVA",M275*12*T275/100*#REF!,IF(assurance="CIPRES",M275*12*T275/100*#REF!,IF(assurance="CEGEMA",M275*12*T275/100*#REF!,IF(assurance=0,0))))))))))))</f>
        <v>0</v>
      </c>
      <c r="V275" s="91" t="str">
        <f t="shared" si="239"/>
        <v/>
      </c>
      <c r="W275" s="91" t="str">
        <f t="shared" si="240"/>
        <v/>
      </c>
      <c r="X275" s="92">
        <f t="shared" si="241"/>
        <v>0</v>
      </c>
      <c r="Y275" s="108">
        <f t="shared" si="242"/>
        <v>0</v>
      </c>
      <c r="Z275" s="106"/>
      <c r="AA275" s="105" t="str">
        <f t="shared" si="243"/>
        <v/>
      </c>
      <c r="AB275" s="63" t="s">
        <v>12</v>
      </c>
      <c r="AC275" s="72"/>
      <c r="AD275" s="101"/>
      <c r="AE275" s="80" t="str">
        <f t="shared" si="244"/>
        <v/>
      </c>
      <c r="AF275" s="72"/>
      <c r="AG275" s="70" t="str">
        <f t="shared" si="245"/>
        <v/>
      </c>
      <c r="AH275" s="81" t="str">
        <f t="shared" ca="1" si="246"/>
        <v/>
      </c>
      <c r="AI275" s="111" t="str">
        <f t="shared" ca="1" si="247"/>
        <v/>
      </c>
      <c r="AJ275" s="89" t="str">
        <f t="shared" si="248"/>
        <v/>
      </c>
      <c r="AK275" s="89" t="str">
        <f t="shared" si="249"/>
        <v/>
      </c>
      <c r="AL275" s="81" t="str">
        <f t="shared" si="250"/>
        <v/>
      </c>
      <c r="AM275" s="74">
        <f t="shared" si="251"/>
        <v>0</v>
      </c>
      <c r="AN275" s="74">
        <f t="shared" si="252"/>
        <v>0</v>
      </c>
      <c r="AO275" s="82">
        <f t="shared" si="253"/>
        <v>0</v>
      </c>
      <c r="AP275" s="74">
        <f t="shared" si="254"/>
        <v>0</v>
      </c>
      <c r="AQ275" s="82">
        <f t="shared" si="255"/>
        <v>0</v>
      </c>
      <c r="AR275" s="83">
        <f t="shared" si="256"/>
        <v>0</v>
      </c>
      <c r="AS275" s="74">
        <f t="shared" si="257"/>
        <v>0</v>
      </c>
      <c r="AT275" s="82">
        <f t="shared" si="258"/>
        <v>0</v>
      </c>
      <c r="AU275" s="83">
        <f t="shared" si="259"/>
        <v>0</v>
      </c>
      <c r="AV275" s="74">
        <f t="shared" si="260"/>
        <v>0</v>
      </c>
      <c r="AW275" s="82">
        <f t="shared" si="261"/>
        <v>0</v>
      </c>
      <c r="AX275" s="83">
        <f t="shared" si="262"/>
        <v>0</v>
      </c>
      <c r="AY275" s="63"/>
      <c r="AZ275" s="84"/>
      <c r="BA275" s="85"/>
      <c r="BB275" s="95"/>
      <c r="BC275" s="86"/>
      <c r="BD275" s="86"/>
      <c r="BE275" s="96"/>
      <c r="BF275" s="69"/>
      <c r="BG275" s="114"/>
      <c r="BH275" s="63">
        <v>1</v>
      </c>
      <c r="BI275" s="68">
        <v>0</v>
      </c>
      <c r="BJ275" s="71"/>
      <c r="BK275" s="87"/>
      <c r="BL275" s="64" t="str">
        <f t="shared" ca="1" si="263"/>
        <v/>
      </c>
      <c r="BM275" s="65"/>
      <c r="BN275" s="66"/>
      <c r="BO275" s="67" t="str">
        <f t="shared" ca="1" si="264"/>
        <v/>
      </c>
      <c r="BP275" s="65"/>
      <c r="BQ275" s="66"/>
      <c r="BR275" s="67" t="str">
        <f t="shared" ca="1" si="265"/>
        <v/>
      </c>
      <c r="BS275" s="65"/>
      <c r="BT275" s="66"/>
      <c r="BU275" s="67" t="str">
        <f t="shared" ca="1" si="266"/>
        <v/>
      </c>
      <c r="BV275" s="65"/>
      <c r="BW275" s="66"/>
      <c r="BX275" s="67" t="str">
        <f t="shared" ca="1" si="267"/>
        <v/>
      </c>
      <c r="BY275" s="65"/>
      <c r="BZ275" s="66"/>
      <c r="CA275" s="67" t="str">
        <f t="shared" ca="1" si="268"/>
        <v/>
      </c>
      <c r="CB275" s="65"/>
      <c r="CC275" s="66"/>
      <c r="CD275" s="67" t="str">
        <f t="shared" ca="1" si="269"/>
        <v/>
      </c>
      <c r="CE275" s="65"/>
      <c r="CF275" s="66"/>
      <c r="CG275" s="67" t="str">
        <f t="shared" ca="1" si="270"/>
        <v/>
      </c>
      <c r="CH275" s="65"/>
      <c r="CI275" s="66"/>
      <c r="CJ275" s="67" t="str">
        <f t="shared" ca="1" si="271"/>
        <v/>
      </c>
      <c r="CK275" s="57"/>
      <c r="CL275" s="59"/>
      <c r="CM275" s="59"/>
      <c r="CN275" s="59"/>
      <c r="CO275" s="59"/>
      <c r="CP275" s="59"/>
      <c r="CQ275" s="59"/>
      <c r="CR275" s="57"/>
      <c r="CS275" s="58"/>
      <c r="CT275" s="90" t="str">
        <f t="shared" si="272"/>
        <v/>
      </c>
      <c r="CU275" s="59"/>
      <c r="CV275" s="60"/>
      <c r="CW275" s="59"/>
      <c r="CX275" s="59"/>
      <c r="CY275" s="59" t="str">
        <f t="shared" si="273"/>
        <v/>
      </c>
      <c r="CZ275" s="59"/>
      <c r="DA275" s="59"/>
      <c r="DB275" s="61"/>
      <c r="DC275" s="59"/>
      <c r="DD275" s="59"/>
      <c r="DE275" s="61"/>
      <c r="DF275" s="61"/>
      <c r="DG275" s="59"/>
      <c r="DH275" s="61"/>
      <c r="DI275" s="61"/>
      <c r="DJ275" s="59"/>
      <c r="DK275" s="59"/>
      <c r="DL275" s="62"/>
      <c r="DM275" s="56">
        <f t="shared" si="274"/>
        <v>0</v>
      </c>
      <c r="DN275" s="88" t="str">
        <f t="shared" si="275"/>
        <v/>
      </c>
      <c r="DO275" s="119" t="str">
        <f t="shared" si="276"/>
        <v/>
      </c>
      <c r="DP275" s="119" t="str">
        <f t="shared" si="277"/>
        <v/>
      </c>
      <c r="DQ275" s="122" t="str">
        <f t="shared" si="278"/>
        <v/>
      </c>
      <c r="DR275" s="122" t="str">
        <f t="shared" si="279"/>
        <v/>
      </c>
    </row>
    <row r="276" spans="1:122" x14ac:dyDescent="0.25">
      <c r="A276" s="184" t="str">
        <f t="shared" si="234"/>
        <v xml:space="preserve">  -  - </v>
      </c>
      <c r="B276" s="98"/>
      <c r="C276" s="97"/>
      <c r="D276" s="93"/>
      <c r="E276" s="71"/>
      <c r="F276" s="73"/>
      <c r="G276" s="103"/>
      <c r="H276" s="71"/>
      <c r="I276" s="105" t="str">
        <f t="shared" si="235"/>
        <v/>
      </c>
      <c r="J276" s="104"/>
      <c r="K276" s="63"/>
      <c r="L276" s="72"/>
      <c r="M276" s="74"/>
      <c r="N276" s="75"/>
      <c r="O276" s="75"/>
      <c r="P276" s="121"/>
      <c r="Q276" s="76" t="str">
        <f t="shared" si="236"/>
        <v/>
      </c>
      <c r="R276" s="77">
        <f t="shared" si="237"/>
        <v>0</v>
      </c>
      <c r="S276" s="63"/>
      <c r="T276" s="78">
        <f t="shared" si="238"/>
        <v>0</v>
      </c>
      <c r="U276" s="79">
        <f>IF(M276=0,0,IF(G276="Annulation","",IF(assurance="ALPTIS",M276*12*T276/100*#REF!,IF(assurance="APRIL",M276*12*T276/100*#REF!,IF(assurance="ASAF",M276*12*T276/100*#REF!,IF(assurance="NEOLIANE",(#REF!+M276*12*#REF!)*T276/100,IF(assurance="NEOLIANE Prev",(#REF!+M276*12*#REF!)*T276/100,IF(assurance="SWISSLIFE",M276*12*T276/100*#REF!,IF(assurance="AVIVA",M276*12*T276/100*#REF!,IF(assurance="CIPRES",M276*12*T276/100*#REF!,IF(assurance="CEGEMA",M276*12*T276/100*#REF!,IF(assurance=0,0))))))))))))</f>
        <v>0</v>
      </c>
      <c r="V276" s="91" t="str">
        <f t="shared" si="239"/>
        <v/>
      </c>
      <c r="W276" s="91" t="str">
        <f t="shared" si="240"/>
        <v/>
      </c>
      <c r="X276" s="92">
        <f t="shared" si="241"/>
        <v>0</v>
      </c>
      <c r="Y276" s="108">
        <f t="shared" si="242"/>
        <v>0</v>
      </c>
      <c r="Z276" s="106"/>
      <c r="AA276" s="105" t="str">
        <f t="shared" si="243"/>
        <v/>
      </c>
      <c r="AB276" s="63" t="s">
        <v>12</v>
      </c>
      <c r="AC276" s="72"/>
      <c r="AD276" s="101"/>
      <c r="AE276" s="80" t="str">
        <f t="shared" si="244"/>
        <v/>
      </c>
      <c r="AF276" s="72"/>
      <c r="AG276" s="70" t="str">
        <f t="shared" si="245"/>
        <v/>
      </c>
      <c r="AH276" s="81" t="str">
        <f t="shared" ca="1" si="246"/>
        <v/>
      </c>
      <c r="AI276" s="111" t="str">
        <f t="shared" ca="1" si="247"/>
        <v/>
      </c>
      <c r="AJ276" s="89" t="str">
        <f t="shared" si="248"/>
        <v/>
      </c>
      <c r="AK276" s="89" t="str">
        <f t="shared" si="249"/>
        <v/>
      </c>
      <c r="AL276" s="81" t="str">
        <f t="shared" si="250"/>
        <v/>
      </c>
      <c r="AM276" s="74">
        <f t="shared" si="251"/>
        <v>0</v>
      </c>
      <c r="AN276" s="74">
        <f t="shared" si="252"/>
        <v>0</v>
      </c>
      <c r="AO276" s="82">
        <f t="shared" si="253"/>
        <v>0</v>
      </c>
      <c r="AP276" s="74">
        <f t="shared" si="254"/>
        <v>0</v>
      </c>
      <c r="AQ276" s="82">
        <f t="shared" si="255"/>
        <v>0</v>
      </c>
      <c r="AR276" s="83">
        <f t="shared" si="256"/>
        <v>0</v>
      </c>
      <c r="AS276" s="74">
        <f t="shared" si="257"/>
        <v>0</v>
      </c>
      <c r="AT276" s="82">
        <f t="shared" si="258"/>
        <v>0</v>
      </c>
      <c r="AU276" s="83">
        <f t="shared" si="259"/>
        <v>0</v>
      </c>
      <c r="AV276" s="74">
        <f t="shared" si="260"/>
        <v>0</v>
      </c>
      <c r="AW276" s="82">
        <f t="shared" si="261"/>
        <v>0</v>
      </c>
      <c r="AX276" s="83">
        <f t="shared" si="262"/>
        <v>0</v>
      </c>
      <c r="AY276" s="63"/>
      <c r="AZ276" s="84"/>
      <c r="BA276" s="85"/>
      <c r="BB276" s="95"/>
      <c r="BC276" s="86"/>
      <c r="BD276" s="86"/>
      <c r="BE276" s="96"/>
      <c r="BF276" s="69"/>
      <c r="BG276" s="114"/>
      <c r="BH276" s="63">
        <v>1</v>
      </c>
      <c r="BI276" s="68">
        <v>0</v>
      </c>
      <c r="BJ276" s="71"/>
      <c r="BK276" s="87"/>
      <c r="BL276" s="64" t="str">
        <f t="shared" ca="1" si="263"/>
        <v/>
      </c>
      <c r="BM276" s="65"/>
      <c r="BN276" s="66"/>
      <c r="BO276" s="67" t="str">
        <f t="shared" ca="1" si="264"/>
        <v/>
      </c>
      <c r="BP276" s="65"/>
      <c r="BQ276" s="66"/>
      <c r="BR276" s="67" t="str">
        <f t="shared" ca="1" si="265"/>
        <v/>
      </c>
      <c r="BS276" s="65"/>
      <c r="BT276" s="66"/>
      <c r="BU276" s="67" t="str">
        <f t="shared" ca="1" si="266"/>
        <v/>
      </c>
      <c r="BV276" s="65"/>
      <c r="BW276" s="66"/>
      <c r="BX276" s="67" t="str">
        <f t="shared" ca="1" si="267"/>
        <v/>
      </c>
      <c r="BY276" s="65"/>
      <c r="BZ276" s="66"/>
      <c r="CA276" s="67" t="str">
        <f t="shared" ca="1" si="268"/>
        <v/>
      </c>
      <c r="CB276" s="65"/>
      <c r="CC276" s="66"/>
      <c r="CD276" s="67" t="str">
        <f t="shared" ca="1" si="269"/>
        <v/>
      </c>
      <c r="CE276" s="65"/>
      <c r="CF276" s="66"/>
      <c r="CG276" s="67" t="str">
        <f t="shared" ca="1" si="270"/>
        <v/>
      </c>
      <c r="CH276" s="65"/>
      <c r="CI276" s="66"/>
      <c r="CJ276" s="67" t="str">
        <f t="shared" ca="1" si="271"/>
        <v/>
      </c>
      <c r="CK276" s="57"/>
      <c r="CL276" s="59"/>
      <c r="CM276" s="59"/>
      <c r="CN276" s="59"/>
      <c r="CO276" s="59"/>
      <c r="CP276" s="59"/>
      <c r="CQ276" s="59"/>
      <c r="CR276" s="57"/>
      <c r="CS276" s="58"/>
      <c r="CT276" s="90" t="str">
        <f t="shared" si="272"/>
        <v/>
      </c>
      <c r="CU276" s="59"/>
      <c r="CV276" s="60"/>
      <c r="CW276" s="59"/>
      <c r="CX276" s="59"/>
      <c r="CY276" s="59" t="str">
        <f t="shared" si="273"/>
        <v/>
      </c>
      <c r="CZ276" s="59"/>
      <c r="DA276" s="59"/>
      <c r="DB276" s="61"/>
      <c r="DC276" s="59"/>
      <c r="DD276" s="59"/>
      <c r="DE276" s="61"/>
      <c r="DF276" s="61"/>
      <c r="DG276" s="59"/>
      <c r="DH276" s="61"/>
      <c r="DI276" s="61"/>
      <c r="DJ276" s="59"/>
      <c r="DK276" s="59"/>
      <c r="DL276" s="62"/>
      <c r="DM276" s="56">
        <f t="shared" si="274"/>
        <v>0</v>
      </c>
      <c r="DN276" s="88" t="str">
        <f t="shared" si="275"/>
        <v/>
      </c>
      <c r="DO276" s="119" t="str">
        <f t="shared" si="276"/>
        <v/>
      </c>
      <c r="DP276" s="119" t="str">
        <f t="shared" si="277"/>
        <v/>
      </c>
      <c r="DQ276" s="122" t="str">
        <f t="shared" si="278"/>
        <v/>
      </c>
      <c r="DR276" s="122" t="str">
        <f t="shared" si="279"/>
        <v/>
      </c>
    </row>
    <row r="277" spans="1:122" x14ac:dyDescent="0.25">
      <c r="A277" s="184" t="str">
        <f t="shared" si="234"/>
        <v xml:space="preserve">  -  - </v>
      </c>
      <c r="B277" s="98"/>
      <c r="C277" s="97"/>
      <c r="D277" s="93"/>
      <c r="E277" s="71"/>
      <c r="F277" s="73"/>
      <c r="G277" s="103"/>
      <c r="H277" s="71"/>
      <c r="I277" s="105" t="str">
        <f t="shared" si="235"/>
        <v/>
      </c>
      <c r="J277" s="104"/>
      <c r="K277" s="63"/>
      <c r="L277" s="72"/>
      <c r="M277" s="74"/>
      <c r="N277" s="75"/>
      <c r="O277" s="75"/>
      <c r="P277" s="121"/>
      <c r="Q277" s="76" t="str">
        <f t="shared" si="236"/>
        <v/>
      </c>
      <c r="R277" s="77">
        <f t="shared" si="237"/>
        <v>0</v>
      </c>
      <c r="S277" s="63"/>
      <c r="T277" s="78">
        <f t="shared" si="238"/>
        <v>0</v>
      </c>
      <c r="U277" s="79">
        <f>IF(M277=0,0,IF(G277="Annulation","",IF(assurance="ALPTIS",M277*12*T277/100*#REF!,IF(assurance="APRIL",M277*12*T277/100*#REF!,IF(assurance="ASAF",M277*12*T277/100*#REF!,IF(assurance="NEOLIANE",(#REF!+M277*12*#REF!)*T277/100,IF(assurance="NEOLIANE Prev",(#REF!+M277*12*#REF!)*T277/100,IF(assurance="SWISSLIFE",M277*12*T277/100*#REF!,IF(assurance="AVIVA",M277*12*T277/100*#REF!,IF(assurance="CIPRES",M277*12*T277/100*#REF!,IF(assurance="CEGEMA",M277*12*T277/100*#REF!,IF(assurance=0,0))))))))))))</f>
        <v>0</v>
      </c>
      <c r="V277" s="91" t="str">
        <f t="shared" si="239"/>
        <v/>
      </c>
      <c r="W277" s="91" t="str">
        <f t="shared" si="240"/>
        <v/>
      </c>
      <c r="X277" s="92">
        <f t="shared" si="241"/>
        <v>0</v>
      </c>
      <c r="Y277" s="108">
        <f t="shared" si="242"/>
        <v>0</v>
      </c>
      <c r="Z277" s="106"/>
      <c r="AA277" s="105" t="str">
        <f t="shared" si="243"/>
        <v/>
      </c>
      <c r="AB277" s="63" t="s">
        <v>12</v>
      </c>
      <c r="AC277" s="72"/>
      <c r="AD277" s="101"/>
      <c r="AE277" s="80" t="str">
        <f t="shared" si="244"/>
        <v/>
      </c>
      <c r="AF277" s="72"/>
      <c r="AG277" s="70" t="str">
        <f t="shared" si="245"/>
        <v/>
      </c>
      <c r="AH277" s="81" t="str">
        <f t="shared" ca="1" si="246"/>
        <v/>
      </c>
      <c r="AI277" s="111" t="str">
        <f t="shared" ca="1" si="247"/>
        <v/>
      </c>
      <c r="AJ277" s="89" t="str">
        <f t="shared" si="248"/>
        <v/>
      </c>
      <c r="AK277" s="89" t="str">
        <f t="shared" si="249"/>
        <v/>
      </c>
      <c r="AL277" s="81" t="str">
        <f t="shared" si="250"/>
        <v/>
      </c>
      <c r="AM277" s="74">
        <f t="shared" si="251"/>
        <v>0</v>
      </c>
      <c r="AN277" s="74">
        <f t="shared" si="252"/>
        <v>0</v>
      </c>
      <c r="AO277" s="82">
        <f t="shared" si="253"/>
        <v>0</v>
      </c>
      <c r="AP277" s="74">
        <f t="shared" si="254"/>
        <v>0</v>
      </c>
      <c r="AQ277" s="82">
        <f t="shared" si="255"/>
        <v>0</v>
      </c>
      <c r="AR277" s="83">
        <f t="shared" si="256"/>
        <v>0</v>
      </c>
      <c r="AS277" s="74">
        <f t="shared" si="257"/>
        <v>0</v>
      </c>
      <c r="AT277" s="82">
        <f t="shared" si="258"/>
        <v>0</v>
      </c>
      <c r="AU277" s="83">
        <f t="shared" si="259"/>
        <v>0</v>
      </c>
      <c r="AV277" s="74">
        <f t="shared" si="260"/>
        <v>0</v>
      </c>
      <c r="AW277" s="82">
        <f t="shared" si="261"/>
        <v>0</v>
      </c>
      <c r="AX277" s="83">
        <f t="shared" si="262"/>
        <v>0</v>
      </c>
      <c r="AY277" s="63"/>
      <c r="AZ277" s="84"/>
      <c r="BA277" s="85"/>
      <c r="BB277" s="95"/>
      <c r="BC277" s="86"/>
      <c r="BD277" s="86"/>
      <c r="BE277" s="96"/>
      <c r="BF277" s="69"/>
      <c r="BG277" s="114"/>
      <c r="BH277" s="63">
        <v>1</v>
      </c>
      <c r="BI277" s="68">
        <v>0</v>
      </c>
      <c r="BJ277" s="71"/>
      <c r="BK277" s="87"/>
      <c r="BL277" s="64" t="str">
        <f t="shared" ca="1" si="263"/>
        <v/>
      </c>
      <c r="BM277" s="65"/>
      <c r="BN277" s="66"/>
      <c r="BO277" s="67" t="str">
        <f t="shared" ca="1" si="264"/>
        <v/>
      </c>
      <c r="BP277" s="65"/>
      <c r="BQ277" s="66"/>
      <c r="BR277" s="67" t="str">
        <f t="shared" ca="1" si="265"/>
        <v/>
      </c>
      <c r="BS277" s="65"/>
      <c r="BT277" s="66"/>
      <c r="BU277" s="67" t="str">
        <f t="shared" ca="1" si="266"/>
        <v/>
      </c>
      <c r="BV277" s="65"/>
      <c r="BW277" s="66"/>
      <c r="BX277" s="67" t="str">
        <f t="shared" ca="1" si="267"/>
        <v/>
      </c>
      <c r="BY277" s="65"/>
      <c r="BZ277" s="66"/>
      <c r="CA277" s="67" t="str">
        <f t="shared" ca="1" si="268"/>
        <v/>
      </c>
      <c r="CB277" s="65"/>
      <c r="CC277" s="66"/>
      <c r="CD277" s="67" t="str">
        <f t="shared" ca="1" si="269"/>
        <v/>
      </c>
      <c r="CE277" s="65"/>
      <c r="CF277" s="66"/>
      <c r="CG277" s="67" t="str">
        <f t="shared" ca="1" si="270"/>
        <v/>
      </c>
      <c r="CH277" s="65"/>
      <c r="CI277" s="66"/>
      <c r="CJ277" s="67" t="str">
        <f t="shared" ca="1" si="271"/>
        <v/>
      </c>
      <c r="CK277" s="57"/>
      <c r="CL277" s="59"/>
      <c r="CM277" s="59"/>
      <c r="CN277" s="59"/>
      <c r="CO277" s="59"/>
      <c r="CP277" s="59"/>
      <c r="CQ277" s="59"/>
      <c r="CR277" s="57"/>
      <c r="CS277" s="58"/>
      <c r="CT277" s="90" t="str">
        <f t="shared" si="272"/>
        <v/>
      </c>
      <c r="CU277" s="59"/>
      <c r="CV277" s="60"/>
      <c r="CW277" s="59"/>
      <c r="CX277" s="59"/>
      <c r="CY277" s="59" t="str">
        <f t="shared" si="273"/>
        <v/>
      </c>
      <c r="CZ277" s="59"/>
      <c r="DA277" s="59"/>
      <c r="DB277" s="61"/>
      <c r="DC277" s="59"/>
      <c r="DD277" s="59"/>
      <c r="DE277" s="61"/>
      <c r="DF277" s="61"/>
      <c r="DG277" s="59"/>
      <c r="DH277" s="61"/>
      <c r="DI277" s="61"/>
      <c r="DJ277" s="59"/>
      <c r="DK277" s="59"/>
      <c r="DL277" s="62"/>
      <c r="DM277" s="56">
        <f t="shared" si="274"/>
        <v>0</v>
      </c>
      <c r="DN277" s="88" t="str">
        <f t="shared" si="275"/>
        <v/>
      </c>
      <c r="DO277" s="119" t="str">
        <f t="shared" si="276"/>
        <v/>
      </c>
      <c r="DP277" s="119" t="str">
        <f t="shared" si="277"/>
        <v/>
      </c>
      <c r="DQ277" s="122" t="str">
        <f t="shared" si="278"/>
        <v/>
      </c>
      <c r="DR277" s="122" t="str">
        <f t="shared" si="279"/>
        <v/>
      </c>
    </row>
    <row r="278" spans="1:122" x14ac:dyDescent="0.25">
      <c r="A278" s="184" t="str">
        <f t="shared" si="234"/>
        <v xml:space="preserve">  -  - </v>
      </c>
      <c r="B278" s="98"/>
      <c r="C278" s="97"/>
      <c r="D278" s="93"/>
      <c r="E278" s="71"/>
      <c r="F278" s="73"/>
      <c r="G278" s="103"/>
      <c r="H278" s="71"/>
      <c r="I278" s="105" t="str">
        <f t="shared" si="235"/>
        <v/>
      </c>
      <c r="J278" s="104"/>
      <c r="K278" s="63"/>
      <c r="L278" s="72"/>
      <c r="M278" s="74"/>
      <c r="N278" s="75"/>
      <c r="O278" s="75"/>
      <c r="P278" s="121"/>
      <c r="Q278" s="76" t="str">
        <f t="shared" si="236"/>
        <v/>
      </c>
      <c r="R278" s="77">
        <f t="shared" si="237"/>
        <v>0</v>
      </c>
      <c r="S278" s="63"/>
      <c r="T278" s="78">
        <f t="shared" si="238"/>
        <v>0</v>
      </c>
      <c r="U278" s="79">
        <f>IF(M278=0,0,IF(G278="Annulation","",IF(assurance="ALPTIS",M278*12*T278/100*#REF!,IF(assurance="APRIL",M278*12*T278/100*#REF!,IF(assurance="ASAF",M278*12*T278/100*#REF!,IF(assurance="NEOLIANE",(#REF!+M278*12*#REF!)*T278/100,IF(assurance="NEOLIANE Prev",(#REF!+M278*12*#REF!)*T278/100,IF(assurance="SWISSLIFE",M278*12*T278/100*#REF!,IF(assurance="AVIVA",M278*12*T278/100*#REF!,IF(assurance="CIPRES",M278*12*T278/100*#REF!,IF(assurance="CEGEMA",M278*12*T278/100*#REF!,IF(assurance=0,0))))))))))))</f>
        <v>0</v>
      </c>
      <c r="V278" s="91" t="str">
        <f t="shared" si="239"/>
        <v/>
      </c>
      <c r="W278" s="91" t="str">
        <f t="shared" si="240"/>
        <v/>
      </c>
      <c r="X278" s="92">
        <f t="shared" si="241"/>
        <v>0</v>
      </c>
      <c r="Y278" s="108">
        <f t="shared" si="242"/>
        <v>0</v>
      </c>
      <c r="Z278" s="106"/>
      <c r="AA278" s="105" t="str">
        <f t="shared" si="243"/>
        <v/>
      </c>
      <c r="AB278" s="63" t="s">
        <v>12</v>
      </c>
      <c r="AC278" s="72"/>
      <c r="AD278" s="101"/>
      <c r="AE278" s="80" t="str">
        <f t="shared" si="244"/>
        <v/>
      </c>
      <c r="AF278" s="72"/>
      <c r="AG278" s="70" t="str">
        <f t="shared" si="245"/>
        <v/>
      </c>
      <c r="AH278" s="81" t="str">
        <f t="shared" ca="1" si="246"/>
        <v/>
      </c>
      <c r="AI278" s="111" t="str">
        <f t="shared" ca="1" si="247"/>
        <v/>
      </c>
      <c r="AJ278" s="89" t="str">
        <f t="shared" si="248"/>
        <v/>
      </c>
      <c r="AK278" s="89" t="str">
        <f t="shared" si="249"/>
        <v/>
      </c>
      <c r="AL278" s="81" t="str">
        <f t="shared" si="250"/>
        <v/>
      </c>
      <c r="AM278" s="74">
        <f t="shared" si="251"/>
        <v>0</v>
      </c>
      <c r="AN278" s="74">
        <f t="shared" si="252"/>
        <v>0</v>
      </c>
      <c r="AO278" s="82">
        <f t="shared" si="253"/>
        <v>0</v>
      </c>
      <c r="AP278" s="74">
        <f t="shared" si="254"/>
        <v>0</v>
      </c>
      <c r="AQ278" s="82">
        <f t="shared" si="255"/>
        <v>0</v>
      </c>
      <c r="AR278" s="83">
        <f t="shared" si="256"/>
        <v>0</v>
      </c>
      <c r="AS278" s="74">
        <f t="shared" si="257"/>
        <v>0</v>
      </c>
      <c r="AT278" s="82">
        <f t="shared" si="258"/>
        <v>0</v>
      </c>
      <c r="AU278" s="83">
        <f t="shared" si="259"/>
        <v>0</v>
      </c>
      <c r="AV278" s="74">
        <f t="shared" si="260"/>
        <v>0</v>
      </c>
      <c r="AW278" s="82">
        <f t="shared" si="261"/>
        <v>0</v>
      </c>
      <c r="AX278" s="83">
        <f t="shared" si="262"/>
        <v>0</v>
      </c>
      <c r="AY278" s="63"/>
      <c r="AZ278" s="84"/>
      <c r="BA278" s="85"/>
      <c r="BB278" s="95"/>
      <c r="BC278" s="86"/>
      <c r="BD278" s="86"/>
      <c r="BE278" s="96"/>
      <c r="BF278" s="69"/>
      <c r="BG278" s="114"/>
      <c r="BH278" s="63">
        <v>1</v>
      </c>
      <c r="BI278" s="68">
        <v>0</v>
      </c>
      <c r="BJ278" s="71"/>
      <c r="BK278" s="87"/>
      <c r="BL278" s="64" t="str">
        <f t="shared" ca="1" si="263"/>
        <v/>
      </c>
      <c r="BM278" s="65"/>
      <c r="BN278" s="66"/>
      <c r="BO278" s="67" t="str">
        <f t="shared" ca="1" si="264"/>
        <v/>
      </c>
      <c r="BP278" s="65"/>
      <c r="BQ278" s="66"/>
      <c r="BR278" s="67" t="str">
        <f t="shared" ca="1" si="265"/>
        <v/>
      </c>
      <c r="BS278" s="65"/>
      <c r="BT278" s="66"/>
      <c r="BU278" s="67" t="str">
        <f t="shared" ca="1" si="266"/>
        <v/>
      </c>
      <c r="BV278" s="65"/>
      <c r="BW278" s="66"/>
      <c r="BX278" s="67" t="str">
        <f t="shared" ca="1" si="267"/>
        <v/>
      </c>
      <c r="BY278" s="65"/>
      <c r="BZ278" s="66"/>
      <c r="CA278" s="67" t="str">
        <f t="shared" ca="1" si="268"/>
        <v/>
      </c>
      <c r="CB278" s="65"/>
      <c r="CC278" s="66"/>
      <c r="CD278" s="67" t="str">
        <f t="shared" ca="1" si="269"/>
        <v/>
      </c>
      <c r="CE278" s="65"/>
      <c r="CF278" s="66"/>
      <c r="CG278" s="67" t="str">
        <f t="shared" ca="1" si="270"/>
        <v/>
      </c>
      <c r="CH278" s="65"/>
      <c r="CI278" s="66"/>
      <c r="CJ278" s="67" t="str">
        <f t="shared" ca="1" si="271"/>
        <v/>
      </c>
      <c r="CK278" s="57"/>
      <c r="CL278" s="59"/>
      <c r="CM278" s="59"/>
      <c r="CN278" s="59"/>
      <c r="CO278" s="59"/>
      <c r="CP278" s="59"/>
      <c r="CQ278" s="59"/>
      <c r="CR278" s="57"/>
      <c r="CS278" s="58"/>
      <c r="CT278" s="90" t="str">
        <f t="shared" si="272"/>
        <v/>
      </c>
      <c r="CU278" s="59"/>
      <c r="CV278" s="60"/>
      <c r="CW278" s="59"/>
      <c r="CX278" s="59"/>
      <c r="CY278" s="59" t="str">
        <f t="shared" si="273"/>
        <v/>
      </c>
      <c r="CZ278" s="59"/>
      <c r="DA278" s="59"/>
      <c r="DB278" s="61"/>
      <c r="DC278" s="59"/>
      <c r="DD278" s="59"/>
      <c r="DE278" s="61"/>
      <c r="DF278" s="61"/>
      <c r="DG278" s="59"/>
      <c r="DH278" s="61"/>
      <c r="DI278" s="61"/>
      <c r="DJ278" s="59"/>
      <c r="DK278" s="59"/>
      <c r="DL278" s="62"/>
      <c r="DM278" s="56">
        <f t="shared" si="274"/>
        <v>0</v>
      </c>
      <c r="DN278" s="88" t="str">
        <f t="shared" si="275"/>
        <v/>
      </c>
      <c r="DO278" s="119" t="str">
        <f t="shared" si="276"/>
        <v/>
      </c>
      <c r="DP278" s="119" t="str">
        <f t="shared" si="277"/>
        <v/>
      </c>
      <c r="DQ278" s="122" t="str">
        <f t="shared" si="278"/>
        <v/>
      </c>
      <c r="DR278" s="122" t="str">
        <f t="shared" si="279"/>
        <v/>
      </c>
    </row>
    <row r="279" spans="1:122" x14ac:dyDescent="0.25">
      <c r="A279" s="184" t="str">
        <f t="shared" si="234"/>
        <v xml:space="preserve">  -  - </v>
      </c>
      <c r="B279" s="98"/>
      <c r="C279" s="97"/>
      <c r="D279" s="93"/>
      <c r="E279" s="71"/>
      <c r="F279" s="73"/>
      <c r="G279" s="103"/>
      <c r="H279" s="71"/>
      <c r="I279" s="105" t="str">
        <f t="shared" si="235"/>
        <v/>
      </c>
      <c r="J279" s="104"/>
      <c r="K279" s="63"/>
      <c r="L279" s="72"/>
      <c r="M279" s="74"/>
      <c r="N279" s="75"/>
      <c r="O279" s="75"/>
      <c r="P279" s="121"/>
      <c r="Q279" s="76" t="str">
        <f t="shared" si="236"/>
        <v/>
      </c>
      <c r="R279" s="77">
        <f t="shared" si="237"/>
        <v>0</v>
      </c>
      <c r="S279" s="63"/>
      <c r="T279" s="78">
        <f t="shared" si="238"/>
        <v>0</v>
      </c>
      <c r="U279" s="79">
        <f>IF(M279=0,0,IF(G279="Annulation","",IF(assurance="ALPTIS",M279*12*T279/100*#REF!,IF(assurance="APRIL",M279*12*T279/100*#REF!,IF(assurance="ASAF",M279*12*T279/100*#REF!,IF(assurance="NEOLIANE",(#REF!+M279*12*#REF!)*T279/100,IF(assurance="NEOLIANE Prev",(#REF!+M279*12*#REF!)*T279/100,IF(assurance="SWISSLIFE",M279*12*T279/100*#REF!,IF(assurance="AVIVA",M279*12*T279/100*#REF!,IF(assurance="CIPRES",M279*12*T279/100*#REF!,IF(assurance="CEGEMA",M279*12*T279/100*#REF!,IF(assurance=0,0))))))))))))</f>
        <v>0</v>
      </c>
      <c r="V279" s="91" t="str">
        <f t="shared" si="239"/>
        <v/>
      </c>
      <c r="W279" s="91" t="str">
        <f t="shared" si="240"/>
        <v/>
      </c>
      <c r="X279" s="92">
        <f t="shared" si="241"/>
        <v>0</v>
      </c>
      <c r="Y279" s="108">
        <f t="shared" si="242"/>
        <v>0</v>
      </c>
      <c r="Z279" s="106"/>
      <c r="AA279" s="105" t="str">
        <f t="shared" si="243"/>
        <v/>
      </c>
      <c r="AB279" s="63" t="s">
        <v>12</v>
      </c>
      <c r="AC279" s="72"/>
      <c r="AD279" s="101"/>
      <c r="AE279" s="80" t="str">
        <f t="shared" si="244"/>
        <v/>
      </c>
      <c r="AF279" s="72"/>
      <c r="AG279" s="70" t="str">
        <f t="shared" si="245"/>
        <v/>
      </c>
      <c r="AH279" s="81" t="str">
        <f t="shared" ca="1" si="246"/>
        <v/>
      </c>
      <c r="AI279" s="111" t="str">
        <f t="shared" ca="1" si="247"/>
        <v/>
      </c>
      <c r="AJ279" s="89" t="str">
        <f t="shared" si="248"/>
        <v/>
      </c>
      <c r="AK279" s="89" t="str">
        <f t="shared" si="249"/>
        <v/>
      </c>
      <c r="AL279" s="81" t="str">
        <f t="shared" si="250"/>
        <v/>
      </c>
      <c r="AM279" s="74">
        <f t="shared" si="251"/>
        <v>0</v>
      </c>
      <c r="AN279" s="74">
        <f t="shared" si="252"/>
        <v>0</v>
      </c>
      <c r="AO279" s="82">
        <f t="shared" si="253"/>
        <v>0</v>
      </c>
      <c r="AP279" s="74">
        <f t="shared" si="254"/>
        <v>0</v>
      </c>
      <c r="AQ279" s="82">
        <f t="shared" si="255"/>
        <v>0</v>
      </c>
      <c r="AR279" s="83">
        <f t="shared" si="256"/>
        <v>0</v>
      </c>
      <c r="AS279" s="74">
        <f t="shared" si="257"/>
        <v>0</v>
      </c>
      <c r="AT279" s="82">
        <f t="shared" si="258"/>
        <v>0</v>
      </c>
      <c r="AU279" s="83">
        <f t="shared" si="259"/>
        <v>0</v>
      </c>
      <c r="AV279" s="74">
        <f t="shared" si="260"/>
        <v>0</v>
      </c>
      <c r="AW279" s="82">
        <f t="shared" si="261"/>
        <v>0</v>
      </c>
      <c r="AX279" s="83">
        <f t="shared" si="262"/>
        <v>0</v>
      </c>
      <c r="AY279" s="63"/>
      <c r="AZ279" s="84"/>
      <c r="BA279" s="85"/>
      <c r="BB279" s="95"/>
      <c r="BC279" s="86"/>
      <c r="BD279" s="86"/>
      <c r="BE279" s="96"/>
      <c r="BF279" s="69"/>
      <c r="BG279" s="114"/>
      <c r="BH279" s="63">
        <v>1</v>
      </c>
      <c r="BI279" s="68">
        <v>0</v>
      </c>
      <c r="BJ279" s="71"/>
      <c r="BK279" s="87"/>
      <c r="BL279" s="64" t="str">
        <f t="shared" ca="1" si="263"/>
        <v/>
      </c>
      <c r="BM279" s="65"/>
      <c r="BN279" s="66"/>
      <c r="BO279" s="67" t="str">
        <f t="shared" ca="1" si="264"/>
        <v/>
      </c>
      <c r="BP279" s="65"/>
      <c r="BQ279" s="66"/>
      <c r="BR279" s="67" t="str">
        <f t="shared" ca="1" si="265"/>
        <v/>
      </c>
      <c r="BS279" s="65"/>
      <c r="BT279" s="66"/>
      <c r="BU279" s="67" t="str">
        <f t="shared" ca="1" si="266"/>
        <v/>
      </c>
      <c r="BV279" s="65"/>
      <c r="BW279" s="66"/>
      <c r="BX279" s="67" t="str">
        <f t="shared" ca="1" si="267"/>
        <v/>
      </c>
      <c r="BY279" s="65"/>
      <c r="BZ279" s="66"/>
      <c r="CA279" s="67" t="str">
        <f t="shared" ca="1" si="268"/>
        <v/>
      </c>
      <c r="CB279" s="65"/>
      <c r="CC279" s="66"/>
      <c r="CD279" s="67" t="str">
        <f t="shared" ca="1" si="269"/>
        <v/>
      </c>
      <c r="CE279" s="65"/>
      <c r="CF279" s="66"/>
      <c r="CG279" s="67" t="str">
        <f t="shared" ca="1" si="270"/>
        <v/>
      </c>
      <c r="CH279" s="65"/>
      <c r="CI279" s="66"/>
      <c r="CJ279" s="67" t="str">
        <f t="shared" ca="1" si="271"/>
        <v/>
      </c>
      <c r="CK279" s="57"/>
      <c r="CL279" s="59"/>
      <c r="CM279" s="59"/>
      <c r="CN279" s="59"/>
      <c r="CO279" s="59"/>
      <c r="CP279" s="59"/>
      <c r="CQ279" s="59"/>
      <c r="CR279" s="57"/>
      <c r="CS279" s="58"/>
      <c r="CT279" s="90" t="str">
        <f t="shared" si="272"/>
        <v/>
      </c>
      <c r="CU279" s="59"/>
      <c r="CV279" s="60"/>
      <c r="CW279" s="59"/>
      <c r="CX279" s="59"/>
      <c r="CY279" s="59" t="str">
        <f t="shared" si="273"/>
        <v/>
      </c>
      <c r="CZ279" s="59"/>
      <c r="DA279" s="59"/>
      <c r="DB279" s="61"/>
      <c r="DC279" s="59"/>
      <c r="DD279" s="59"/>
      <c r="DE279" s="61"/>
      <c r="DF279" s="61"/>
      <c r="DG279" s="59"/>
      <c r="DH279" s="61"/>
      <c r="DI279" s="61"/>
      <c r="DJ279" s="59"/>
      <c r="DK279" s="59"/>
      <c r="DL279" s="62"/>
      <c r="DM279" s="56">
        <f t="shared" si="274"/>
        <v>0</v>
      </c>
      <c r="DN279" s="88" t="str">
        <f t="shared" si="275"/>
        <v/>
      </c>
      <c r="DO279" s="119" t="str">
        <f t="shared" si="276"/>
        <v/>
      </c>
      <c r="DP279" s="119" t="str">
        <f t="shared" si="277"/>
        <v/>
      </c>
      <c r="DQ279" s="122" t="str">
        <f t="shared" si="278"/>
        <v/>
      </c>
      <c r="DR279" s="122" t="str">
        <f t="shared" si="279"/>
        <v/>
      </c>
    </row>
    <row r="280" spans="1:122" x14ac:dyDescent="0.25">
      <c r="A280" s="184" t="str">
        <f t="shared" si="234"/>
        <v xml:space="preserve">  -  - </v>
      </c>
      <c r="B280" s="98"/>
      <c r="C280" s="97"/>
      <c r="D280" s="93"/>
      <c r="E280" s="71"/>
      <c r="F280" s="73"/>
      <c r="G280" s="103"/>
      <c r="H280" s="71"/>
      <c r="I280" s="105" t="str">
        <f t="shared" si="235"/>
        <v/>
      </c>
      <c r="J280" s="104"/>
      <c r="K280" s="63"/>
      <c r="L280" s="72"/>
      <c r="M280" s="74"/>
      <c r="N280" s="75"/>
      <c r="O280" s="75"/>
      <c r="P280" s="121"/>
      <c r="Q280" s="76" t="str">
        <f t="shared" si="236"/>
        <v/>
      </c>
      <c r="R280" s="77">
        <f t="shared" si="237"/>
        <v>0</v>
      </c>
      <c r="S280" s="63"/>
      <c r="T280" s="78">
        <f t="shared" si="238"/>
        <v>0</v>
      </c>
      <c r="U280" s="79">
        <f>IF(M280=0,0,IF(G280="Annulation","",IF(assurance="ALPTIS",M280*12*T280/100*#REF!,IF(assurance="APRIL",M280*12*T280/100*#REF!,IF(assurance="ASAF",M280*12*T280/100*#REF!,IF(assurance="NEOLIANE",(#REF!+M280*12*#REF!)*T280/100,IF(assurance="NEOLIANE Prev",(#REF!+M280*12*#REF!)*T280/100,IF(assurance="SWISSLIFE",M280*12*T280/100*#REF!,IF(assurance="AVIVA",M280*12*T280/100*#REF!,IF(assurance="CIPRES",M280*12*T280/100*#REF!,IF(assurance="CEGEMA",M280*12*T280/100*#REF!,IF(assurance=0,0))))))))))))</f>
        <v>0</v>
      </c>
      <c r="V280" s="91" t="str">
        <f t="shared" si="239"/>
        <v/>
      </c>
      <c r="W280" s="91" t="str">
        <f t="shared" si="240"/>
        <v/>
      </c>
      <c r="X280" s="92">
        <f t="shared" si="241"/>
        <v>0</v>
      </c>
      <c r="Y280" s="108">
        <f t="shared" si="242"/>
        <v>0</v>
      </c>
      <c r="Z280" s="106"/>
      <c r="AA280" s="105" t="str">
        <f t="shared" si="243"/>
        <v/>
      </c>
      <c r="AB280" s="63" t="s">
        <v>12</v>
      </c>
      <c r="AC280" s="72"/>
      <c r="AD280" s="101"/>
      <c r="AE280" s="80" t="str">
        <f t="shared" si="244"/>
        <v/>
      </c>
      <c r="AF280" s="72"/>
      <c r="AG280" s="70" t="str">
        <f t="shared" si="245"/>
        <v/>
      </c>
      <c r="AH280" s="81" t="str">
        <f t="shared" ca="1" si="246"/>
        <v/>
      </c>
      <c r="AI280" s="111" t="str">
        <f t="shared" ca="1" si="247"/>
        <v/>
      </c>
      <c r="AJ280" s="89" t="str">
        <f t="shared" si="248"/>
        <v/>
      </c>
      <c r="AK280" s="89" t="str">
        <f t="shared" si="249"/>
        <v/>
      </c>
      <c r="AL280" s="81" t="str">
        <f t="shared" si="250"/>
        <v/>
      </c>
      <c r="AM280" s="74">
        <f t="shared" si="251"/>
        <v>0</v>
      </c>
      <c r="AN280" s="74">
        <f t="shared" si="252"/>
        <v>0</v>
      </c>
      <c r="AO280" s="82">
        <f t="shared" si="253"/>
        <v>0</v>
      </c>
      <c r="AP280" s="74">
        <f t="shared" si="254"/>
        <v>0</v>
      </c>
      <c r="AQ280" s="82">
        <f t="shared" si="255"/>
        <v>0</v>
      </c>
      <c r="AR280" s="83">
        <f t="shared" si="256"/>
        <v>0</v>
      </c>
      <c r="AS280" s="74">
        <f t="shared" si="257"/>
        <v>0</v>
      </c>
      <c r="AT280" s="82">
        <f t="shared" si="258"/>
        <v>0</v>
      </c>
      <c r="AU280" s="83">
        <f t="shared" si="259"/>
        <v>0</v>
      </c>
      <c r="AV280" s="74">
        <f t="shared" si="260"/>
        <v>0</v>
      </c>
      <c r="AW280" s="82">
        <f t="shared" si="261"/>
        <v>0</v>
      </c>
      <c r="AX280" s="83">
        <f t="shared" si="262"/>
        <v>0</v>
      </c>
      <c r="AY280" s="63"/>
      <c r="AZ280" s="84"/>
      <c r="BA280" s="85"/>
      <c r="BB280" s="95"/>
      <c r="BC280" s="86"/>
      <c r="BD280" s="86"/>
      <c r="BE280" s="96"/>
      <c r="BF280" s="69"/>
      <c r="BG280" s="114"/>
      <c r="BH280" s="63">
        <v>1</v>
      </c>
      <c r="BI280" s="68">
        <v>0</v>
      </c>
      <c r="BJ280" s="71"/>
      <c r="BK280" s="87"/>
      <c r="BL280" s="64" t="str">
        <f t="shared" ca="1" si="263"/>
        <v/>
      </c>
      <c r="BM280" s="65"/>
      <c r="BN280" s="66"/>
      <c r="BO280" s="67" t="str">
        <f t="shared" ca="1" si="264"/>
        <v/>
      </c>
      <c r="BP280" s="65"/>
      <c r="BQ280" s="66"/>
      <c r="BR280" s="67" t="str">
        <f t="shared" ca="1" si="265"/>
        <v/>
      </c>
      <c r="BS280" s="65"/>
      <c r="BT280" s="66"/>
      <c r="BU280" s="67" t="str">
        <f t="shared" ca="1" si="266"/>
        <v/>
      </c>
      <c r="BV280" s="65"/>
      <c r="BW280" s="66"/>
      <c r="BX280" s="67" t="str">
        <f t="shared" ca="1" si="267"/>
        <v/>
      </c>
      <c r="BY280" s="65"/>
      <c r="BZ280" s="66"/>
      <c r="CA280" s="67" t="str">
        <f t="shared" ca="1" si="268"/>
        <v/>
      </c>
      <c r="CB280" s="65"/>
      <c r="CC280" s="66"/>
      <c r="CD280" s="67" t="str">
        <f t="shared" ca="1" si="269"/>
        <v/>
      </c>
      <c r="CE280" s="65"/>
      <c r="CF280" s="66"/>
      <c r="CG280" s="67" t="str">
        <f t="shared" ca="1" si="270"/>
        <v/>
      </c>
      <c r="CH280" s="65"/>
      <c r="CI280" s="66"/>
      <c r="CJ280" s="67" t="str">
        <f t="shared" ca="1" si="271"/>
        <v/>
      </c>
      <c r="CK280" s="57"/>
      <c r="CL280" s="59"/>
      <c r="CM280" s="59"/>
      <c r="CN280" s="59"/>
      <c r="CO280" s="59"/>
      <c r="CP280" s="59"/>
      <c r="CQ280" s="59"/>
      <c r="CR280" s="57"/>
      <c r="CS280" s="58"/>
      <c r="CT280" s="90" t="str">
        <f t="shared" si="272"/>
        <v/>
      </c>
      <c r="CU280" s="59"/>
      <c r="CV280" s="60"/>
      <c r="CW280" s="59"/>
      <c r="CX280" s="59"/>
      <c r="CY280" s="59" t="str">
        <f t="shared" si="273"/>
        <v/>
      </c>
      <c r="CZ280" s="59"/>
      <c r="DA280" s="59"/>
      <c r="DB280" s="61"/>
      <c r="DC280" s="59"/>
      <c r="DD280" s="59"/>
      <c r="DE280" s="61"/>
      <c r="DF280" s="61"/>
      <c r="DG280" s="59"/>
      <c r="DH280" s="61"/>
      <c r="DI280" s="61"/>
      <c r="DJ280" s="59"/>
      <c r="DK280" s="59"/>
      <c r="DL280" s="62"/>
      <c r="DM280" s="56">
        <f t="shared" si="274"/>
        <v>0</v>
      </c>
      <c r="DN280" s="88" t="str">
        <f t="shared" si="275"/>
        <v/>
      </c>
      <c r="DO280" s="119" t="str">
        <f t="shared" si="276"/>
        <v/>
      </c>
      <c r="DP280" s="119" t="str">
        <f t="shared" si="277"/>
        <v/>
      </c>
      <c r="DQ280" s="122" t="str">
        <f t="shared" si="278"/>
        <v/>
      </c>
      <c r="DR280" s="122" t="str">
        <f t="shared" si="279"/>
        <v/>
      </c>
    </row>
    <row r="281" spans="1:122" x14ac:dyDescent="0.25">
      <c r="A281" s="184" t="str">
        <f t="shared" si="234"/>
        <v xml:space="preserve">  -  - </v>
      </c>
      <c r="B281" s="98"/>
      <c r="C281" s="97"/>
      <c r="D281" s="93"/>
      <c r="E281" s="71"/>
      <c r="F281" s="73"/>
      <c r="G281" s="103"/>
      <c r="H281" s="71"/>
      <c r="I281" s="105" t="str">
        <f t="shared" si="235"/>
        <v/>
      </c>
      <c r="J281" s="104"/>
      <c r="K281" s="63"/>
      <c r="L281" s="72"/>
      <c r="M281" s="74"/>
      <c r="N281" s="75"/>
      <c r="O281" s="75"/>
      <c r="P281" s="121"/>
      <c r="Q281" s="76" t="str">
        <f t="shared" si="236"/>
        <v/>
      </c>
      <c r="R281" s="77">
        <f t="shared" si="237"/>
        <v>0</v>
      </c>
      <c r="S281" s="63"/>
      <c r="T281" s="78">
        <f t="shared" si="238"/>
        <v>0</v>
      </c>
      <c r="U281" s="79">
        <f>IF(M281=0,0,IF(G281="Annulation","",IF(assurance="ALPTIS",M281*12*T281/100*#REF!,IF(assurance="APRIL",M281*12*T281/100*#REF!,IF(assurance="ASAF",M281*12*T281/100*#REF!,IF(assurance="NEOLIANE",(#REF!+M281*12*#REF!)*T281/100,IF(assurance="NEOLIANE Prev",(#REF!+M281*12*#REF!)*T281/100,IF(assurance="SWISSLIFE",M281*12*T281/100*#REF!,IF(assurance="AVIVA",M281*12*T281/100*#REF!,IF(assurance="CIPRES",M281*12*T281/100*#REF!,IF(assurance="CEGEMA",M281*12*T281/100*#REF!,IF(assurance=0,0))))))))))))</f>
        <v>0</v>
      </c>
      <c r="V281" s="91" t="str">
        <f t="shared" si="239"/>
        <v/>
      </c>
      <c r="W281" s="91" t="str">
        <f t="shared" si="240"/>
        <v/>
      </c>
      <c r="X281" s="92">
        <f t="shared" si="241"/>
        <v>0</v>
      </c>
      <c r="Y281" s="108">
        <f t="shared" si="242"/>
        <v>0</v>
      </c>
      <c r="Z281" s="106"/>
      <c r="AA281" s="105" t="str">
        <f t="shared" si="243"/>
        <v/>
      </c>
      <c r="AB281" s="63" t="s">
        <v>12</v>
      </c>
      <c r="AC281" s="72"/>
      <c r="AD281" s="101"/>
      <c r="AE281" s="80" t="str">
        <f t="shared" si="244"/>
        <v/>
      </c>
      <c r="AF281" s="72"/>
      <c r="AG281" s="70" t="str">
        <f t="shared" si="245"/>
        <v/>
      </c>
      <c r="AH281" s="81" t="str">
        <f t="shared" ca="1" si="246"/>
        <v/>
      </c>
      <c r="AI281" s="111" t="str">
        <f t="shared" ca="1" si="247"/>
        <v/>
      </c>
      <c r="AJ281" s="89" t="str">
        <f t="shared" si="248"/>
        <v/>
      </c>
      <c r="AK281" s="89" t="str">
        <f t="shared" si="249"/>
        <v/>
      </c>
      <c r="AL281" s="81" t="str">
        <f t="shared" si="250"/>
        <v/>
      </c>
      <c r="AM281" s="74">
        <f t="shared" si="251"/>
        <v>0</v>
      </c>
      <c r="AN281" s="74">
        <f t="shared" si="252"/>
        <v>0</v>
      </c>
      <c r="AO281" s="82">
        <f t="shared" si="253"/>
        <v>0</v>
      </c>
      <c r="AP281" s="74">
        <f t="shared" si="254"/>
        <v>0</v>
      </c>
      <c r="AQ281" s="82">
        <f t="shared" si="255"/>
        <v>0</v>
      </c>
      <c r="AR281" s="83">
        <f t="shared" si="256"/>
        <v>0</v>
      </c>
      <c r="AS281" s="74">
        <f t="shared" si="257"/>
        <v>0</v>
      </c>
      <c r="AT281" s="82">
        <f t="shared" si="258"/>
        <v>0</v>
      </c>
      <c r="AU281" s="83">
        <f t="shared" si="259"/>
        <v>0</v>
      </c>
      <c r="AV281" s="74">
        <f t="shared" si="260"/>
        <v>0</v>
      </c>
      <c r="AW281" s="82">
        <f t="shared" si="261"/>
        <v>0</v>
      </c>
      <c r="AX281" s="83">
        <f t="shared" si="262"/>
        <v>0</v>
      </c>
      <c r="AY281" s="63"/>
      <c r="AZ281" s="84"/>
      <c r="BA281" s="85"/>
      <c r="BB281" s="95"/>
      <c r="BC281" s="86"/>
      <c r="BD281" s="86"/>
      <c r="BE281" s="96"/>
      <c r="BF281" s="69"/>
      <c r="BG281" s="114"/>
      <c r="BH281" s="63">
        <v>1</v>
      </c>
      <c r="BI281" s="68">
        <v>0</v>
      </c>
      <c r="BJ281" s="71"/>
      <c r="BK281" s="87"/>
      <c r="BL281" s="64" t="str">
        <f t="shared" ca="1" si="263"/>
        <v/>
      </c>
      <c r="BM281" s="65"/>
      <c r="BN281" s="66"/>
      <c r="BO281" s="67" t="str">
        <f t="shared" ca="1" si="264"/>
        <v/>
      </c>
      <c r="BP281" s="65"/>
      <c r="BQ281" s="66"/>
      <c r="BR281" s="67" t="str">
        <f t="shared" ca="1" si="265"/>
        <v/>
      </c>
      <c r="BS281" s="65"/>
      <c r="BT281" s="66"/>
      <c r="BU281" s="67" t="str">
        <f t="shared" ca="1" si="266"/>
        <v/>
      </c>
      <c r="BV281" s="65"/>
      <c r="BW281" s="66"/>
      <c r="BX281" s="67" t="str">
        <f t="shared" ca="1" si="267"/>
        <v/>
      </c>
      <c r="BY281" s="65"/>
      <c r="BZ281" s="66"/>
      <c r="CA281" s="67" t="str">
        <f t="shared" ca="1" si="268"/>
        <v/>
      </c>
      <c r="CB281" s="65"/>
      <c r="CC281" s="66"/>
      <c r="CD281" s="67" t="str">
        <f t="shared" ca="1" si="269"/>
        <v/>
      </c>
      <c r="CE281" s="65"/>
      <c r="CF281" s="66"/>
      <c r="CG281" s="67" t="str">
        <f t="shared" ca="1" si="270"/>
        <v/>
      </c>
      <c r="CH281" s="65"/>
      <c r="CI281" s="66"/>
      <c r="CJ281" s="67" t="str">
        <f t="shared" ca="1" si="271"/>
        <v/>
      </c>
      <c r="CK281" s="57"/>
      <c r="CL281" s="59"/>
      <c r="CM281" s="59"/>
      <c r="CN281" s="59"/>
      <c r="CO281" s="59"/>
      <c r="CP281" s="59"/>
      <c r="CQ281" s="59"/>
      <c r="CR281" s="57"/>
      <c r="CS281" s="58"/>
      <c r="CT281" s="90" t="str">
        <f t="shared" si="272"/>
        <v/>
      </c>
      <c r="CU281" s="59"/>
      <c r="CV281" s="60"/>
      <c r="CW281" s="59"/>
      <c r="CX281" s="59"/>
      <c r="CY281" s="59" t="str">
        <f t="shared" si="273"/>
        <v/>
      </c>
      <c r="CZ281" s="59"/>
      <c r="DA281" s="59"/>
      <c r="DB281" s="61"/>
      <c r="DC281" s="59"/>
      <c r="DD281" s="59"/>
      <c r="DE281" s="61"/>
      <c r="DF281" s="61"/>
      <c r="DG281" s="59"/>
      <c r="DH281" s="61"/>
      <c r="DI281" s="61"/>
      <c r="DJ281" s="59"/>
      <c r="DK281" s="59"/>
      <c r="DL281" s="62"/>
      <c r="DM281" s="56">
        <f t="shared" si="274"/>
        <v>0</v>
      </c>
      <c r="DN281" s="88" t="str">
        <f t="shared" si="275"/>
        <v/>
      </c>
      <c r="DO281" s="119" t="str">
        <f t="shared" si="276"/>
        <v/>
      </c>
      <c r="DP281" s="119" t="str">
        <f t="shared" si="277"/>
        <v/>
      </c>
      <c r="DQ281" s="122" t="str">
        <f t="shared" si="278"/>
        <v/>
      </c>
      <c r="DR281" s="122" t="str">
        <f t="shared" si="279"/>
        <v/>
      </c>
    </row>
    <row r="282" spans="1:122" x14ac:dyDescent="0.25">
      <c r="A282" s="184" t="str">
        <f t="shared" si="234"/>
        <v xml:space="preserve">  -  - </v>
      </c>
      <c r="B282" s="98"/>
      <c r="C282" s="97"/>
      <c r="D282" s="93"/>
      <c r="E282" s="71"/>
      <c r="F282" s="73"/>
      <c r="G282" s="103"/>
      <c r="H282" s="71"/>
      <c r="I282" s="105" t="str">
        <f t="shared" si="235"/>
        <v/>
      </c>
      <c r="J282" s="104"/>
      <c r="K282" s="63"/>
      <c r="L282" s="72"/>
      <c r="M282" s="74"/>
      <c r="N282" s="75"/>
      <c r="O282" s="75"/>
      <c r="P282" s="121"/>
      <c r="Q282" s="76" t="str">
        <f t="shared" si="236"/>
        <v/>
      </c>
      <c r="R282" s="77">
        <f t="shared" si="237"/>
        <v>0</v>
      </c>
      <c r="S282" s="63"/>
      <c r="T282" s="78">
        <f t="shared" si="238"/>
        <v>0</v>
      </c>
      <c r="U282" s="79">
        <f>IF(M282=0,0,IF(G282="Annulation","",IF(assurance="ALPTIS",M282*12*T282/100*#REF!,IF(assurance="APRIL",M282*12*T282/100*#REF!,IF(assurance="ASAF",M282*12*T282/100*#REF!,IF(assurance="NEOLIANE",(#REF!+M282*12*#REF!)*T282/100,IF(assurance="NEOLIANE Prev",(#REF!+M282*12*#REF!)*T282/100,IF(assurance="SWISSLIFE",M282*12*T282/100*#REF!,IF(assurance="AVIVA",M282*12*T282/100*#REF!,IF(assurance="CIPRES",M282*12*T282/100*#REF!,IF(assurance="CEGEMA",M282*12*T282/100*#REF!,IF(assurance=0,0))))))))))))</f>
        <v>0</v>
      </c>
      <c r="V282" s="91" t="str">
        <f t="shared" si="239"/>
        <v/>
      </c>
      <c r="W282" s="91" t="str">
        <f t="shared" si="240"/>
        <v/>
      </c>
      <c r="X282" s="92">
        <f t="shared" si="241"/>
        <v>0</v>
      </c>
      <c r="Y282" s="108">
        <f t="shared" si="242"/>
        <v>0</v>
      </c>
      <c r="Z282" s="106"/>
      <c r="AA282" s="105" t="str">
        <f t="shared" si="243"/>
        <v/>
      </c>
      <c r="AB282" s="63" t="s">
        <v>12</v>
      </c>
      <c r="AC282" s="72"/>
      <c r="AD282" s="101"/>
      <c r="AE282" s="80" t="str">
        <f t="shared" si="244"/>
        <v/>
      </c>
      <c r="AF282" s="72"/>
      <c r="AG282" s="70" t="str">
        <f t="shared" si="245"/>
        <v/>
      </c>
      <c r="AH282" s="81" t="str">
        <f t="shared" ca="1" si="246"/>
        <v/>
      </c>
      <c r="AI282" s="111" t="str">
        <f t="shared" ca="1" si="247"/>
        <v/>
      </c>
      <c r="AJ282" s="89" t="str">
        <f t="shared" si="248"/>
        <v/>
      </c>
      <c r="AK282" s="89" t="str">
        <f t="shared" si="249"/>
        <v/>
      </c>
      <c r="AL282" s="81" t="str">
        <f t="shared" si="250"/>
        <v/>
      </c>
      <c r="AM282" s="74">
        <f t="shared" si="251"/>
        <v>0</v>
      </c>
      <c r="AN282" s="74">
        <f t="shared" si="252"/>
        <v>0</v>
      </c>
      <c r="AO282" s="82">
        <f t="shared" si="253"/>
        <v>0</v>
      </c>
      <c r="AP282" s="74">
        <f t="shared" si="254"/>
        <v>0</v>
      </c>
      <c r="AQ282" s="82">
        <f t="shared" si="255"/>
        <v>0</v>
      </c>
      <c r="AR282" s="83">
        <f t="shared" si="256"/>
        <v>0</v>
      </c>
      <c r="AS282" s="74">
        <f t="shared" si="257"/>
        <v>0</v>
      </c>
      <c r="AT282" s="82">
        <f t="shared" si="258"/>
        <v>0</v>
      </c>
      <c r="AU282" s="83">
        <f t="shared" si="259"/>
        <v>0</v>
      </c>
      <c r="AV282" s="74">
        <f t="shared" si="260"/>
        <v>0</v>
      </c>
      <c r="AW282" s="82">
        <f t="shared" si="261"/>
        <v>0</v>
      </c>
      <c r="AX282" s="83">
        <f t="shared" si="262"/>
        <v>0</v>
      </c>
      <c r="AY282" s="63"/>
      <c r="AZ282" s="84"/>
      <c r="BA282" s="85"/>
      <c r="BB282" s="95"/>
      <c r="BC282" s="86"/>
      <c r="BD282" s="86"/>
      <c r="BE282" s="96"/>
      <c r="BF282" s="69"/>
      <c r="BG282" s="114"/>
      <c r="BH282" s="63">
        <v>1</v>
      </c>
      <c r="BI282" s="68">
        <v>0</v>
      </c>
      <c r="BJ282" s="71"/>
      <c r="BK282" s="87"/>
      <c r="BL282" s="64" t="str">
        <f t="shared" ca="1" si="263"/>
        <v/>
      </c>
      <c r="BM282" s="65"/>
      <c r="BN282" s="66"/>
      <c r="BO282" s="67" t="str">
        <f t="shared" ca="1" si="264"/>
        <v/>
      </c>
      <c r="BP282" s="65"/>
      <c r="BQ282" s="66"/>
      <c r="BR282" s="67" t="str">
        <f t="shared" ca="1" si="265"/>
        <v/>
      </c>
      <c r="BS282" s="65"/>
      <c r="BT282" s="66"/>
      <c r="BU282" s="67" t="str">
        <f t="shared" ca="1" si="266"/>
        <v/>
      </c>
      <c r="BV282" s="65"/>
      <c r="BW282" s="66"/>
      <c r="BX282" s="67" t="str">
        <f t="shared" ca="1" si="267"/>
        <v/>
      </c>
      <c r="BY282" s="65"/>
      <c r="BZ282" s="66"/>
      <c r="CA282" s="67" t="str">
        <f t="shared" ca="1" si="268"/>
        <v/>
      </c>
      <c r="CB282" s="65"/>
      <c r="CC282" s="66"/>
      <c r="CD282" s="67" t="str">
        <f t="shared" ca="1" si="269"/>
        <v/>
      </c>
      <c r="CE282" s="65"/>
      <c r="CF282" s="66"/>
      <c r="CG282" s="67" t="str">
        <f t="shared" ca="1" si="270"/>
        <v/>
      </c>
      <c r="CH282" s="65"/>
      <c r="CI282" s="66"/>
      <c r="CJ282" s="67" t="str">
        <f t="shared" ca="1" si="271"/>
        <v/>
      </c>
      <c r="CK282" s="57"/>
      <c r="CL282" s="59"/>
      <c r="CM282" s="59"/>
      <c r="CN282" s="59"/>
      <c r="CO282" s="59"/>
      <c r="CP282" s="59"/>
      <c r="CQ282" s="59"/>
      <c r="CR282" s="57"/>
      <c r="CS282" s="58"/>
      <c r="CT282" s="90" t="str">
        <f t="shared" si="272"/>
        <v/>
      </c>
      <c r="CU282" s="59"/>
      <c r="CV282" s="60"/>
      <c r="CW282" s="59"/>
      <c r="CX282" s="59"/>
      <c r="CY282" s="59" t="str">
        <f t="shared" si="273"/>
        <v/>
      </c>
      <c r="CZ282" s="59"/>
      <c r="DA282" s="59"/>
      <c r="DB282" s="61"/>
      <c r="DC282" s="59"/>
      <c r="DD282" s="59"/>
      <c r="DE282" s="61"/>
      <c r="DF282" s="61"/>
      <c r="DG282" s="59"/>
      <c r="DH282" s="61"/>
      <c r="DI282" s="61"/>
      <c r="DJ282" s="59"/>
      <c r="DK282" s="59"/>
      <c r="DL282" s="62"/>
      <c r="DM282" s="56">
        <f t="shared" si="274"/>
        <v>0</v>
      </c>
      <c r="DN282" s="88" t="str">
        <f t="shared" si="275"/>
        <v/>
      </c>
      <c r="DO282" s="119" t="str">
        <f t="shared" si="276"/>
        <v/>
      </c>
      <c r="DP282" s="119" t="str">
        <f t="shared" si="277"/>
        <v/>
      </c>
      <c r="DQ282" s="122" t="str">
        <f t="shared" si="278"/>
        <v/>
      </c>
      <c r="DR282" s="122" t="str">
        <f t="shared" si="279"/>
        <v/>
      </c>
    </row>
    <row r="283" spans="1:122" x14ac:dyDescent="0.25">
      <c r="A283" s="184" t="str">
        <f t="shared" si="234"/>
        <v xml:space="preserve">  -  - </v>
      </c>
      <c r="B283" s="98"/>
      <c r="C283" s="97"/>
      <c r="D283" s="93"/>
      <c r="E283" s="71"/>
      <c r="F283" s="73"/>
      <c r="G283" s="103"/>
      <c r="H283" s="71"/>
      <c r="I283" s="105" t="str">
        <f t="shared" si="235"/>
        <v/>
      </c>
      <c r="J283" s="104"/>
      <c r="K283" s="63"/>
      <c r="L283" s="72"/>
      <c r="M283" s="74"/>
      <c r="N283" s="75"/>
      <c r="O283" s="75"/>
      <c r="P283" s="121"/>
      <c r="Q283" s="76" t="str">
        <f t="shared" si="236"/>
        <v/>
      </c>
      <c r="R283" s="77">
        <f t="shared" si="237"/>
        <v>0</v>
      </c>
      <c r="S283" s="63"/>
      <c r="T283" s="78">
        <f t="shared" si="238"/>
        <v>0</v>
      </c>
      <c r="U283" s="79">
        <f>IF(M283=0,0,IF(G283="Annulation","",IF(assurance="ALPTIS",M283*12*T283/100*#REF!,IF(assurance="APRIL",M283*12*T283/100*#REF!,IF(assurance="ASAF",M283*12*T283/100*#REF!,IF(assurance="NEOLIANE",(#REF!+M283*12*#REF!)*T283/100,IF(assurance="NEOLIANE Prev",(#REF!+M283*12*#REF!)*T283/100,IF(assurance="SWISSLIFE",M283*12*T283/100*#REF!,IF(assurance="AVIVA",M283*12*T283/100*#REF!,IF(assurance="CIPRES",M283*12*T283/100*#REF!,IF(assurance="CEGEMA",M283*12*T283/100*#REF!,IF(assurance=0,0))))))))))))</f>
        <v>0</v>
      </c>
      <c r="V283" s="91" t="str">
        <f t="shared" si="239"/>
        <v/>
      </c>
      <c r="W283" s="91" t="str">
        <f t="shared" si="240"/>
        <v/>
      </c>
      <c r="X283" s="92">
        <f t="shared" si="241"/>
        <v>0</v>
      </c>
      <c r="Y283" s="108">
        <f t="shared" si="242"/>
        <v>0</v>
      </c>
      <c r="Z283" s="106"/>
      <c r="AA283" s="105" t="str">
        <f t="shared" si="243"/>
        <v/>
      </c>
      <c r="AB283" s="63" t="s">
        <v>12</v>
      </c>
      <c r="AC283" s="72"/>
      <c r="AD283" s="101"/>
      <c r="AE283" s="80" t="str">
        <f t="shared" si="244"/>
        <v/>
      </c>
      <c r="AF283" s="72"/>
      <c r="AG283" s="70" t="str">
        <f t="shared" si="245"/>
        <v/>
      </c>
      <c r="AH283" s="81" t="str">
        <f t="shared" ca="1" si="246"/>
        <v/>
      </c>
      <c r="AI283" s="111" t="str">
        <f t="shared" ca="1" si="247"/>
        <v/>
      </c>
      <c r="AJ283" s="89" t="str">
        <f t="shared" si="248"/>
        <v/>
      </c>
      <c r="AK283" s="89" t="str">
        <f t="shared" si="249"/>
        <v/>
      </c>
      <c r="AL283" s="81" t="str">
        <f t="shared" si="250"/>
        <v/>
      </c>
      <c r="AM283" s="74">
        <f t="shared" si="251"/>
        <v>0</v>
      </c>
      <c r="AN283" s="74">
        <f t="shared" si="252"/>
        <v>0</v>
      </c>
      <c r="AO283" s="82">
        <f t="shared" si="253"/>
        <v>0</v>
      </c>
      <c r="AP283" s="74">
        <f t="shared" si="254"/>
        <v>0</v>
      </c>
      <c r="AQ283" s="82">
        <f t="shared" si="255"/>
        <v>0</v>
      </c>
      <c r="AR283" s="83">
        <f t="shared" si="256"/>
        <v>0</v>
      </c>
      <c r="AS283" s="74">
        <f t="shared" si="257"/>
        <v>0</v>
      </c>
      <c r="AT283" s="82">
        <f t="shared" si="258"/>
        <v>0</v>
      </c>
      <c r="AU283" s="83">
        <f t="shared" si="259"/>
        <v>0</v>
      </c>
      <c r="AV283" s="74">
        <f t="shared" si="260"/>
        <v>0</v>
      </c>
      <c r="AW283" s="82">
        <f t="shared" si="261"/>
        <v>0</v>
      </c>
      <c r="AX283" s="83">
        <f t="shared" si="262"/>
        <v>0</v>
      </c>
      <c r="AY283" s="63"/>
      <c r="AZ283" s="84"/>
      <c r="BA283" s="85"/>
      <c r="BB283" s="95"/>
      <c r="BC283" s="86"/>
      <c r="BD283" s="86"/>
      <c r="BE283" s="96"/>
      <c r="BF283" s="69"/>
      <c r="BG283" s="114"/>
      <c r="BH283" s="63">
        <v>1</v>
      </c>
      <c r="BI283" s="68">
        <v>0</v>
      </c>
      <c r="BJ283" s="71"/>
      <c r="BK283" s="87"/>
      <c r="BL283" s="64" t="str">
        <f t="shared" ca="1" si="263"/>
        <v/>
      </c>
      <c r="BM283" s="65"/>
      <c r="BN283" s="66"/>
      <c r="BO283" s="67" t="str">
        <f t="shared" ca="1" si="264"/>
        <v/>
      </c>
      <c r="BP283" s="65"/>
      <c r="BQ283" s="66"/>
      <c r="BR283" s="67" t="str">
        <f t="shared" ca="1" si="265"/>
        <v/>
      </c>
      <c r="BS283" s="65"/>
      <c r="BT283" s="66"/>
      <c r="BU283" s="67" t="str">
        <f t="shared" ca="1" si="266"/>
        <v/>
      </c>
      <c r="BV283" s="65"/>
      <c r="BW283" s="66"/>
      <c r="BX283" s="67" t="str">
        <f t="shared" ca="1" si="267"/>
        <v/>
      </c>
      <c r="BY283" s="65"/>
      <c r="BZ283" s="66"/>
      <c r="CA283" s="67" t="str">
        <f t="shared" ca="1" si="268"/>
        <v/>
      </c>
      <c r="CB283" s="65"/>
      <c r="CC283" s="66"/>
      <c r="CD283" s="67" t="str">
        <f t="shared" ca="1" si="269"/>
        <v/>
      </c>
      <c r="CE283" s="65"/>
      <c r="CF283" s="66"/>
      <c r="CG283" s="67" t="str">
        <f t="shared" ca="1" si="270"/>
        <v/>
      </c>
      <c r="CH283" s="65"/>
      <c r="CI283" s="66"/>
      <c r="CJ283" s="67" t="str">
        <f t="shared" ca="1" si="271"/>
        <v/>
      </c>
      <c r="CK283" s="57"/>
      <c r="CL283" s="59"/>
      <c r="CM283" s="59"/>
      <c r="CN283" s="59"/>
      <c r="CO283" s="59"/>
      <c r="CP283" s="59"/>
      <c r="CQ283" s="59"/>
      <c r="CR283" s="57"/>
      <c r="CS283" s="58"/>
      <c r="CT283" s="90" t="str">
        <f t="shared" si="272"/>
        <v/>
      </c>
      <c r="CU283" s="59"/>
      <c r="CV283" s="60"/>
      <c r="CW283" s="59"/>
      <c r="CX283" s="59"/>
      <c r="CY283" s="59" t="str">
        <f t="shared" si="273"/>
        <v/>
      </c>
      <c r="CZ283" s="59"/>
      <c r="DA283" s="59"/>
      <c r="DB283" s="61"/>
      <c r="DC283" s="59"/>
      <c r="DD283" s="59"/>
      <c r="DE283" s="61"/>
      <c r="DF283" s="61"/>
      <c r="DG283" s="59"/>
      <c r="DH283" s="61"/>
      <c r="DI283" s="61"/>
      <c r="DJ283" s="59"/>
      <c r="DK283" s="59"/>
      <c r="DL283" s="62"/>
      <c r="DM283" s="56">
        <f t="shared" si="274"/>
        <v>0</v>
      </c>
      <c r="DN283" s="88" t="str">
        <f t="shared" si="275"/>
        <v/>
      </c>
      <c r="DO283" s="119" t="str">
        <f t="shared" si="276"/>
        <v/>
      </c>
      <c r="DP283" s="119" t="str">
        <f t="shared" si="277"/>
        <v/>
      </c>
      <c r="DQ283" s="122" t="str">
        <f t="shared" si="278"/>
        <v/>
      </c>
      <c r="DR283" s="122" t="str">
        <f t="shared" si="279"/>
        <v/>
      </c>
    </row>
    <row r="284" spans="1:122" x14ac:dyDescent="0.25">
      <c r="A284" s="184" t="str">
        <f t="shared" si="234"/>
        <v xml:space="preserve">  -  - </v>
      </c>
      <c r="B284" s="98"/>
      <c r="C284" s="97"/>
      <c r="D284" s="93"/>
      <c r="E284" s="71"/>
      <c r="F284" s="73"/>
      <c r="G284" s="103"/>
      <c r="H284" s="71"/>
      <c r="I284" s="105" t="str">
        <f t="shared" si="235"/>
        <v/>
      </c>
      <c r="J284" s="104"/>
      <c r="K284" s="63"/>
      <c r="L284" s="72"/>
      <c r="M284" s="74"/>
      <c r="N284" s="75"/>
      <c r="O284" s="75"/>
      <c r="P284" s="121"/>
      <c r="Q284" s="76" t="str">
        <f t="shared" si="236"/>
        <v/>
      </c>
      <c r="R284" s="77">
        <f t="shared" si="237"/>
        <v>0</v>
      </c>
      <c r="S284" s="63"/>
      <c r="T284" s="78">
        <f t="shared" si="238"/>
        <v>0</v>
      </c>
      <c r="U284" s="79">
        <f>IF(M284=0,0,IF(G284="Annulation","",IF(assurance="ALPTIS",M284*12*T284/100*#REF!,IF(assurance="APRIL",M284*12*T284/100*#REF!,IF(assurance="ASAF",M284*12*T284/100*#REF!,IF(assurance="NEOLIANE",(#REF!+M284*12*#REF!)*T284/100,IF(assurance="NEOLIANE Prev",(#REF!+M284*12*#REF!)*T284/100,IF(assurance="SWISSLIFE",M284*12*T284/100*#REF!,IF(assurance="AVIVA",M284*12*T284/100*#REF!,IF(assurance="CIPRES",M284*12*T284/100*#REF!,IF(assurance="CEGEMA",M284*12*T284/100*#REF!,IF(assurance=0,0))))))))))))</f>
        <v>0</v>
      </c>
      <c r="V284" s="91" t="str">
        <f t="shared" si="239"/>
        <v/>
      </c>
      <c r="W284" s="91" t="str">
        <f t="shared" si="240"/>
        <v/>
      </c>
      <c r="X284" s="92">
        <f t="shared" si="241"/>
        <v>0</v>
      </c>
      <c r="Y284" s="108">
        <f t="shared" si="242"/>
        <v>0</v>
      </c>
      <c r="Z284" s="106"/>
      <c r="AA284" s="105" t="str">
        <f t="shared" si="243"/>
        <v/>
      </c>
      <c r="AB284" s="63" t="s">
        <v>12</v>
      </c>
      <c r="AC284" s="72"/>
      <c r="AD284" s="101"/>
      <c r="AE284" s="80" t="str">
        <f t="shared" si="244"/>
        <v/>
      </c>
      <c r="AF284" s="72"/>
      <c r="AG284" s="70" t="str">
        <f t="shared" si="245"/>
        <v/>
      </c>
      <c r="AH284" s="81" t="str">
        <f t="shared" ca="1" si="246"/>
        <v/>
      </c>
      <c r="AI284" s="111" t="str">
        <f t="shared" ca="1" si="247"/>
        <v/>
      </c>
      <c r="AJ284" s="89" t="str">
        <f t="shared" si="248"/>
        <v/>
      </c>
      <c r="AK284" s="89" t="str">
        <f t="shared" si="249"/>
        <v/>
      </c>
      <c r="AL284" s="81" t="str">
        <f t="shared" si="250"/>
        <v/>
      </c>
      <c r="AM284" s="74">
        <f t="shared" si="251"/>
        <v>0</v>
      </c>
      <c r="AN284" s="74">
        <f t="shared" si="252"/>
        <v>0</v>
      </c>
      <c r="AO284" s="82">
        <f t="shared" si="253"/>
        <v>0</v>
      </c>
      <c r="AP284" s="74">
        <f t="shared" si="254"/>
        <v>0</v>
      </c>
      <c r="AQ284" s="82">
        <f t="shared" si="255"/>
        <v>0</v>
      </c>
      <c r="AR284" s="83">
        <f t="shared" si="256"/>
        <v>0</v>
      </c>
      <c r="AS284" s="74">
        <f t="shared" si="257"/>
        <v>0</v>
      </c>
      <c r="AT284" s="82">
        <f t="shared" si="258"/>
        <v>0</v>
      </c>
      <c r="AU284" s="83">
        <f t="shared" si="259"/>
        <v>0</v>
      </c>
      <c r="AV284" s="74">
        <f t="shared" si="260"/>
        <v>0</v>
      </c>
      <c r="AW284" s="82">
        <f t="shared" si="261"/>
        <v>0</v>
      </c>
      <c r="AX284" s="83">
        <f t="shared" si="262"/>
        <v>0</v>
      </c>
      <c r="AY284" s="63"/>
      <c r="AZ284" s="84"/>
      <c r="BA284" s="85"/>
      <c r="BB284" s="95"/>
      <c r="BC284" s="86"/>
      <c r="BD284" s="86"/>
      <c r="BE284" s="96"/>
      <c r="BF284" s="69"/>
      <c r="BG284" s="114"/>
      <c r="BH284" s="63">
        <v>1</v>
      </c>
      <c r="BI284" s="68">
        <v>0</v>
      </c>
      <c r="BJ284" s="71"/>
      <c r="BK284" s="87"/>
      <c r="BL284" s="64" t="str">
        <f t="shared" ca="1" si="263"/>
        <v/>
      </c>
      <c r="BM284" s="65"/>
      <c r="BN284" s="66"/>
      <c r="BO284" s="67" t="str">
        <f t="shared" ca="1" si="264"/>
        <v/>
      </c>
      <c r="BP284" s="65"/>
      <c r="BQ284" s="66"/>
      <c r="BR284" s="67" t="str">
        <f t="shared" ca="1" si="265"/>
        <v/>
      </c>
      <c r="BS284" s="65"/>
      <c r="BT284" s="66"/>
      <c r="BU284" s="67" t="str">
        <f t="shared" ca="1" si="266"/>
        <v/>
      </c>
      <c r="BV284" s="65"/>
      <c r="BW284" s="66"/>
      <c r="BX284" s="67" t="str">
        <f t="shared" ca="1" si="267"/>
        <v/>
      </c>
      <c r="BY284" s="65"/>
      <c r="BZ284" s="66"/>
      <c r="CA284" s="67" t="str">
        <f t="shared" ca="1" si="268"/>
        <v/>
      </c>
      <c r="CB284" s="65"/>
      <c r="CC284" s="66"/>
      <c r="CD284" s="67" t="str">
        <f t="shared" ca="1" si="269"/>
        <v/>
      </c>
      <c r="CE284" s="65"/>
      <c r="CF284" s="66"/>
      <c r="CG284" s="67" t="str">
        <f t="shared" ca="1" si="270"/>
        <v/>
      </c>
      <c r="CH284" s="65"/>
      <c r="CI284" s="66"/>
      <c r="CJ284" s="67" t="str">
        <f t="shared" ca="1" si="271"/>
        <v/>
      </c>
      <c r="CK284" s="57"/>
      <c r="CL284" s="59"/>
      <c r="CM284" s="59"/>
      <c r="CN284" s="59"/>
      <c r="CO284" s="59"/>
      <c r="CP284" s="59"/>
      <c r="CQ284" s="59"/>
      <c r="CR284" s="57"/>
      <c r="CS284" s="58"/>
      <c r="CT284" s="90" t="str">
        <f t="shared" si="272"/>
        <v/>
      </c>
      <c r="CU284" s="59"/>
      <c r="CV284" s="60"/>
      <c r="CW284" s="59"/>
      <c r="CX284" s="59"/>
      <c r="CY284" s="59" t="str">
        <f t="shared" si="273"/>
        <v/>
      </c>
      <c r="CZ284" s="59"/>
      <c r="DA284" s="59"/>
      <c r="DB284" s="61"/>
      <c r="DC284" s="59"/>
      <c r="DD284" s="59"/>
      <c r="DE284" s="61"/>
      <c r="DF284" s="61"/>
      <c r="DG284" s="59"/>
      <c r="DH284" s="61"/>
      <c r="DI284" s="61"/>
      <c r="DJ284" s="59"/>
      <c r="DK284" s="59"/>
      <c r="DL284" s="62"/>
      <c r="DM284" s="56">
        <f t="shared" si="274"/>
        <v>0</v>
      </c>
      <c r="DN284" s="88" t="str">
        <f t="shared" si="275"/>
        <v/>
      </c>
      <c r="DO284" s="119" t="str">
        <f t="shared" si="276"/>
        <v/>
      </c>
      <c r="DP284" s="119" t="str">
        <f t="shared" si="277"/>
        <v/>
      </c>
      <c r="DQ284" s="122" t="str">
        <f t="shared" si="278"/>
        <v/>
      </c>
      <c r="DR284" s="122" t="str">
        <f t="shared" si="279"/>
        <v/>
      </c>
    </row>
    <row r="285" spans="1:122" x14ac:dyDescent="0.25">
      <c r="A285" s="184" t="str">
        <f t="shared" si="234"/>
        <v xml:space="preserve">  -  - </v>
      </c>
      <c r="B285" s="98"/>
      <c r="C285" s="97"/>
      <c r="D285" s="93"/>
      <c r="E285" s="71"/>
      <c r="F285" s="73"/>
      <c r="G285" s="103"/>
      <c r="H285" s="71"/>
      <c r="I285" s="105" t="str">
        <f t="shared" si="235"/>
        <v/>
      </c>
      <c r="J285" s="104"/>
      <c r="K285" s="63"/>
      <c r="L285" s="72"/>
      <c r="M285" s="74"/>
      <c r="N285" s="75"/>
      <c r="O285" s="75"/>
      <c r="P285" s="121"/>
      <c r="Q285" s="76" t="str">
        <f t="shared" si="236"/>
        <v/>
      </c>
      <c r="R285" s="77">
        <f t="shared" si="237"/>
        <v>0</v>
      </c>
      <c r="S285" s="63"/>
      <c r="T285" s="78">
        <f t="shared" si="238"/>
        <v>0</v>
      </c>
      <c r="U285" s="79">
        <f>IF(M285=0,0,IF(G285="Annulation","",IF(assurance="ALPTIS",M285*12*T285/100*#REF!,IF(assurance="APRIL",M285*12*T285/100*#REF!,IF(assurance="ASAF",M285*12*T285/100*#REF!,IF(assurance="NEOLIANE",(#REF!+M285*12*#REF!)*T285/100,IF(assurance="NEOLIANE Prev",(#REF!+M285*12*#REF!)*T285/100,IF(assurance="SWISSLIFE",M285*12*T285/100*#REF!,IF(assurance="AVIVA",M285*12*T285/100*#REF!,IF(assurance="CIPRES",M285*12*T285/100*#REF!,IF(assurance="CEGEMA",M285*12*T285/100*#REF!,IF(assurance=0,0))))))))))))</f>
        <v>0</v>
      </c>
      <c r="V285" s="91" t="str">
        <f t="shared" si="239"/>
        <v/>
      </c>
      <c r="W285" s="91" t="str">
        <f t="shared" si="240"/>
        <v/>
      </c>
      <c r="X285" s="92">
        <f t="shared" si="241"/>
        <v>0</v>
      </c>
      <c r="Y285" s="108">
        <f t="shared" si="242"/>
        <v>0</v>
      </c>
      <c r="Z285" s="106"/>
      <c r="AA285" s="105" t="str">
        <f t="shared" si="243"/>
        <v/>
      </c>
      <c r="AB285" s="63" t="s">
        <v>12</v>
      </c>
      <c r="AC285" s="72"/>
      <c r="AD285" s="101"/>
      <c r="AE285" s="80" t="str">
        <f t="shared" si="244"/>
        <v/>
      </c>
      <c r="AF285" s="72"/>
      <c r="AG285" s="70" t="str">
        <f t="shared" si="245"/>
        <v/>
      </c>
      <c r="AH285" s="81" t="str">
        <f t="shared" ca="1" si="246"/>
        <v/>
      </c>
      <c r="AI285" s="111" t="str">
        <f t="shared" ca="1" si="247"/>
        <v/>
      </c>
      <c r="AJ285" s="89" t="str">
        <f t="shared" si="248"/>
        <v/>
      </c>
      <c r="AK285" s="89" t="str">
        <f t="shared" si="249"/>
        <v/>
      </c>
      <c r="AL285" s="81" t="str">
        <f t="shared" si="250"/>
        <v/>
      </c>
      <c r="AM285" s="74">
        <f t="shared" si="251"/>
        <v>0</v>
      </c>
      <c r="AN285" s="74">
        <f t="shared" si="252"/>
        <v>0</v>
      </c>
      <c r="AO285" s="82">
        <f t="shared" si="253"/>
        <v>0</v>
      </c>
      <c r="AP285" s="74">
        <f t="shared" si="254"/>
        <v>0</v>
      </c>
      <c r="AQ285" s="82">
        <f t="shared" si="255"/>
        <v>0</v>
      </c>
      <c r="AR285" s="83">
        <f t="shared" si="256"/>
        <v>0</v>
      </c>
      <c r="AS285" s="74">
        <f t="shared" si="257"/>
        <v>0</v>
      </c>
      <c r="AT285" s="82">
        <f t="shared" si="258"/>
        <v>0</v>
      </c>
      <c r="AU285" s="83">
        <f t="shared" si="259"/>
        <v>0</v>
      </c>
      <c r="AV285" s="74">
        <f t="shared" si="260"/>
        <v>0</v>
      </c>
      <c r="AW285" s="82">
        <f t="shared" si="261"/>
        <v>0</v>
      </c>
      <c r="AX285" s="83">
        <f t="shared" si="262"/>
        <v>0</v>
      </c>
      <c r="AY285" s="63"/>
      <c r="AZ285" s="84"/>
      <c r="BA285" s="85"/>
      <c r="BB285" s="95"/>
      <c r="BC285" s="86"/>
      <c r="BD285" s="86"/>
      <c r="BE285" s="96"/>
      <c r="BF285" s="69"/>
      <c r="BG285" s="114"/>
      <c r="BH285" s="63">
        <v>1</v>
      </c>
      <c r="BI285" s="68">
        <v>0</v>
      </c>
      <c r="BJ285" s="71"/>
      <c r="BK285" s="87"/>
      <c r="BL285" s="64" t="str">
        <f t="shared" ca="1" si="263"/>
        <v/>
      </c>
      <c r="BM285" s="65"/>
      <c r="BN285" s="66"/>
      <c r="BO285" s="67" t="str">
        <f t="shared" ca="1" si="264"/>
        <v/>
      </c>
      <c r="BP285" s="65"/>
      <c r="BQ285" s="66"/>
      <c r="BR285" s="67" t="str">
        <f t="shared" ca="1" si="265"/>
        <v/>
      </c>
      <c r="BS285" s="65"/>
      <c r="BT285" s="66"/>
      <c r="BU285" s="67" t="str">
        <f t="shared" ca="1" si="266"/>
        <v/>
      </c>
      <c r="BV285" s="65"/>
      <c r="BW285" s="66"/>
      <c r="BX285" s="67" t="str">
        <f t="shared" ca="1" si="267"/>
        <v/>
      </c>
      <c r="BY285" s="65"/>
      <c r="BZ285" s="66"/>
      <c r="CA285" s="67" t="str">
        <f t="shared" ca="1" si="268"/>
        <v/>
      </c>
      <c r="CB285" s="65"/>
      <c r="CC285" s="66"/>
      <c r="CD285" s="67" t="str">
        <f t="shared" ca="1" si="269"/>
        <v/>
      </c>
      <c r="CE285" s="65"/>
      <c r="CF285" s="66"/>
      <c r="CG285" s="67" t="str">
        <f t="shared" ca="1" si="270"/>
        <v/>
      </c>
      <c r="CH285" s="65"/>
      <c r="CI285" s="66"/>
      <c r="CJ285" s="67" t="str">
        <f t="shared" ca="1" si="271"/>
        <v/>
      </c>
      <c r="CK285" s="57"/>
      <c r="CL285" s="59"/>
      <c r="CM285" s="59"/>
      <c r="CN285" s="59"/>
      <c r="CO285" s="59"/>
      <c r="CP285" s="59"/>
      <c r="CQ285" s="59"/>
      <c r="CR285" s="57"/>
      <c r="CS285" s="58"/>
      <c r="CT285" s="90" t="str">
        <f t="shared" si="272"/>
        <v/>
      </c>
      <c r="CU285" s="59"/>
      <c r="CV285" s="60"/>
      <c r="CW285" s="59"/>
      <c r="CX285" s="59"/>
      <c r="CY285" s="59" t="str">
        <f t="shared" si="273"/>
        <v/>
      </c>
      <c r="CZ285" s="59"/>
      <c r="DA285" s="59"/>
      <c r="DB285" s="61"/>
      <c r="DC285" s="59"/>
      <c r="DD285" s="59"/>
      <c r="DE285" s="61"/>
      <c r="DF285" s="61"/>
      <c r="DG285" s="59"/>
      <c r="DH285" s="61"/>
      <c r="DI285" s="61"/>
      <c r="DJ285" s="59"/>
      <c r="DK285" s="59"/>
      <c r="DL285" s="62"/>
      <c r="DM285" s="56">
        <f t="shared" si="274"/>
        <v>0</v>
      </c>
      <c r="DN285" s="88" t="str">
        <f t="shared" si="275"/>
        <v/>
      </c>
      <c r="DO285" s="119" t="str">
        <f t="shared" si="276"/>
        <v/>
      </c>
      <c r="DP285" s="119" t="str">
        <f t="shared" si="277"/>
        <v/>
      </c>
      <c r="DQ285" s="122" t="str">
        <f t="shared" si="278"/>
        <v/>
      </c>
      <c r="DR285" s="122" t="str">
        <f t="shared" si="279"/>
        <v/>
      </c>
    </row>
    <row r="286" spans="1:122" x14ac:dyDescent="0.25">
      <c r="A286" s="184" t="str">
        <f t="shared" si="234"/>
        <v xml:space="preserve">  -  - </v>
      </c>
      <c r="B286" s="98"/>
      <c r="C286" s="97"/>
      <c r="D286" s="93"/>
      <c r="E286" s="71"/>
      <c r="F286" s="73"/>
      <c r="G286" s="103"/>
      <c r="H286" s="71"/>
      <c r="I286" s="105" t="str">
        <f t="shared" si="235"/>
        <v/>
      </c>
      <c r="J286" s="104"/>
      <c r="K286" s="63"/>
      <c r="L286" s="72"/>
      <c r="M286" s="74"/>
      <c r="N286" s="75"/>
      <c r="O286" s="75"/>
      <c r="P286" s="121"/>
      <c r="Q286" s="76" t="str">
        <f t="shared" si="236"/>
        <v/>
      </c>
      <c r="R286" s="77">
        <f t="shared" si="237"/>
        <v>0</v>
      </c>
      <c r="S286" s="63"/>
      <c r="T286" s="78">
        <f t="shared" si="238"/>
        <v>0</v>
      </c>
      <c r="U286" s="79">
        <f>IF(M286=0,0,IF(G286="Annulation","",IF(assurance="ALPTIS",M286*12*T286/100*#REF!,IF(assurance="APRIL",M286*12*T286/100*#REF!,IF(assurance="ASAF",M286*12*T286/100*#REF!,IF(assurance="NEOLIANE",(#REF!+M286*12*#REF!)*T286/100,IF(assurance="NEOLIANE Prev",(#REF!+M286*12*#REF!)*T286/100,IF(assurance="SWISSLIFE",M286*12*T286/100*#REF!,IF(assurance="AVIVA",M286*12*T286/100*#REF!,IF(assurance="CIPRES",M286*12*T286/100*#REF!,IF(assurance="CEGEMA",M286*12*T286/100*#REF!,IF(assurance=0,0))))))))))))</f>
        <v>0</v>
      </c>
      <c r="V286" s="91" t="str">
        <f t="shared" si="239"/>
        <v/>
      </c>
      <c r="W286" s="91" t="str">
        <f t="shared" si="240"/>
        <v/>
      </c>
      <c r="X286" s="92">
        <f t="shared" si="241"/>
        <v>0</v>
      </c>
      <c r="Y286" s="108">
        <f t="shared" si="242"/>
        <v>0</v>
      </c>
      <c r="Z286" s="106"/>
      <c r="AA286" s="105" t="str">
        <f t="shared" si="243"/>
        <v/>
      </c>
      <c r="AB286" s="63" t="s">
        <v>12</v>
      </c>
      <c r="AC286" s="72"/>
      <c r="AD286" s="101"/>
      <c r="AE286" s="80" t="str">
        <f t="shared" si="244"/>
        <v/>
      </c>
      <c r="AF286" s="72"/>
      <c r="AG286" s="70" t="str">
        <f t="shared" si="245"/>
        <v/>
      </c>
      <c r="AH286" s="81" t="str">
        <f t="shared" ca="1" si="246"/>
        <v/>
      </c>
      <c r="AI286" s="111" t="str">
        <f t="shared" ca="1" si="247"/>
        <v/>
      </c>
      <c r="AJ286" s="89" t="str">
        <f t="shared" si="248"/>
        <v/>
      </c>
      <c r="AK286" s="89" t="str">
        <f t="shared" si="249"/>
        <v/>
      </c>
      <c r="AL286" s="81" t="str">
        <f t="shared" si="250"/>
        <v/>
      </c>
      <c r="AM286" s="74">
        <f t="shared" si="251"/>
        <v>0</v>
      </c>
      <c r="AN286" s="74">
        <f t="shared" si="252"/>
        <v>0</v>
      </c>
      <c r="AO286" s="82">
        <f t="shared" si="253"/>
        <v>0</v>
      </c>
      <c r="AP286" s="74">
        <f t="shared" si="254"/>
        <v>0</v>
      </c>
      <c r="AQ286" s="82">
        <f t="shared" si="255"/>
        <v>0</v>
      </c>
      <c r="AR286" s="83">
        <f t="shared" si="256"/>
        <v>0</v>
      </c>
      <c r="AS286" s="74">
        <f t="shared" si="257"/>
        <v>0</v>
      </c>
      <c r="AT286" s="82">
        <f t="shared" si="258"/>
        <v>0</v>
      </c>
      <c r="AU286" s="83">
        <f t="shared" si="259"/>
        <v>0</v>
      </c>
      <c r="AV286" s="74">
        <f t="shared" si="260"/>
        <v>0</v>
      </c>
      <c r="AW286" s="82">
        <f t="shared" si="261"/>
        <v>0</v>
      </c>
      <c r="AX286" s="83">
        <f t="shared" si="262"/>
        <v>0</v>
      </c>
      <c r="AY286" s="63"/>
      <c r="AZ286" s="84"/>
      <c r="BA286" s="85"/>
      <c r="BB286" s="95"/>
      <c r="BC286" s="86"/>
      <c r="BD286" s="86"/>
      <c r="BE286" s="96"/>
      <c r="BF286" s="69"/>
      <c r="BG286" s="114"/>
      <c r="BH286" s="63">
        <v>1</v>
      </c>
      <c r="BI286" s="68">
        <v>0</v>
      </c>
      <c r="BJ286" s="71"/>
      <c r="BK286" s="87"/>
      <c r="BL286" s="64" t="str">
        <f t="shared" ca="1" si="263"/>
        <v/>
      </c>
      <c r="BM286" s="65"/>
      <c r="BN286" s="66"/>
      <c r="BO286" s="67" t="str">
        <f t="shared" ca="1" si="264"/>
        <v/>
      </c>
      <c r="BP286" s="65"/>
      <c r="BQ286" s="66"/>
      <c r="BR286" s="67" t="str">
        <f t="shared" ca="1" si="265"/>
        <v/>
      </c>
      <c r="BS286" s="65"/>
      <c r="BT286" s="66"/>
      <c r="BU286" s="67" t="str">
        <f t="shared" ca="1" si="266"/>
        <v/>
      </c>
      <c r="BV286" s="65"/>
      <c r="BW286" s="66"/>
      <c r="BX286" s="67" t="str">
        <f t="shared" ca="1" si="267"/>
        <v/>
      </c>
      <c r="BY286" s="65"/>
      <c r="BZ286" s="66"/>
      <c r="CA286" s="67" t="str">
        <f t="shared" ca="1" si="268"/>
        <v/>
      </c>
      <c r="CB286" s="65"/>
      <c r="CC286" s="66"/>
      <c r="CD286" s="67" t="str">
        <f t="shared" ca="1" si="269"/>
        <v/>
      </c>
      <c r="CE286" s="65"/>
      <c r="CF286" s="66"/>
      <c r="CG286" s="67" t="str">
        <f t="shared" ca="1" si="270"/>
        <v/>
      </c>
      <c r="CH286" s="65"/>
      <c r="CI286" s="66"/>
      <c r="CJ286" s="67" t="str">
        <f t="shared" ca="1" si="271"/>
        <v/>
      </c>
      <c r="CK286" s="57"/>
      <c r="CL286" s="59"/>
      <c r="CM286" s="59"/>
      <c r="CN286" s="59"/>
      <c r="CO286" s="59"/>
      <c r="CP286" s="59"/>
      <c r="CQ286" s="59"/>
      <c r="CR286" s="57"/>
      <c r="CS286" s="58"/>
      <c r="CT286" s="90" t="str">
        <f t="shared" si="272"/>
        <v/>
      </c>
      <c r="CU286" s="59"/>
      <c r="CV286" s="60"/>
      <c r="CW286" s="59"/>
      <c r="CX286" s="59"/>
      <c r="CY286" s="59" t="str">
        <f t="shared" si="273"/>
        <v/>
      </c>
      <c r="CZ286" s="59"/>
      <c r="DA286" s="59"/>
      <c r="DB286" s="61"/>
      <c r="DC286" s="59"/>
      <c r="DD286" s="59"/>
      <c r="DE286" s="61"/>
      <c r="DF286" s="61"/>
      <c r="DG286" s="59"/>
      <c r="DH286" s="61"/>
      <c r="DI286" s="61"/>
      <c r="DJ286" s="59"/>
      <c r="DK286" s="59"/>
      <c r="DL286" s="62"/>
      <c r="DM286" s="56">
        <f t="shared" si="274"/>
        <v>0</v>
      </c>
      <c r="DN286" s="88" t="str">
        <f t="shared" si="275"/>
        <v/>
      </c>
      <c r="DO286" s="119" t="str">
        <f t="shared" si="276"/>
        <v/>
      </c>
      <c r="DP286" s="119" t="str">
        <f t="shared" si="277"/>
        <v/>
      </c>
      <c r="DQ286" s="122" t="str">
        <f t="shared" si="278"/>
        <v/>
      </c>
      <c r="DR286" s="122" t="str">
        <f t="shared" si="279"/>
        <v/>
      </c>
    </row>
    <row r="287" spans="1:122" x14ac:dyDescent="0.25">
      <c r="A287" s="184" t="str">
        <f t="shared" si="234"/>
        <v xml:space="preserve">  -  - </v>
      </c>
      <c r="B287" s="98"/>
      <c r="C287" s="97"/>
      <c r="D287" s="93"/>
      <c r="E287" s="71"/>
      <c r="F287" s="73"/>
      <c r="G287" s="103"/>
      <c r="H287" s="71"/>
      <c r="I287" s="105" t="str">
        <f t="shared" si="235"/>
        <v/>
      </c>
      <c r="J287" s="104"/>
      <c r="K287" s="63"/>
      <c r="L287" s="72"/>
      <c r="M287" s="74"/>
      <c r="N287" s="75"/>
      <c r="O287" s="75"/>
      <c r="P287" s="121"/>
      <c r="Q287" s="76" t="str">
        <f t="shared" si="236"/>
        <v/>
      </c>
      <c r="R287" s="77">
        <f t="shared" si="237"/>
        <v>0</v>
      </c>
      <c r="S287" s="63"/>
      <c r="T287" s="78">
        <f t="shared" si="238"/>
        <v>0</v>
      </c>
      <c r="U287" s="79">
        <f>IF(M287=0,0,IF(G287="Annulation","",IF(assurance="ALPTIS",M287*12*T287/100*#REF!,IF(assurance="APRIL",M287*12*T287/100*#REF!,IF(assurance="ASAF",M287*12*T287/100*#REF!,IF(assurance="NEOLIANE",(#REF!+M287*12*#REF!)*T287/100,IF(assurance="NEOLIANE Prev",(#REF!+M287*12*#REF!)*T287/100,IF(assurance="SWISSLIFE",M287*12*T287/100*#REF!,IF(assurance="AVIVA",M287*12*T287/100*#REF!,IF(assurance="CIPRES",M287*12*T287/100*#REF!,IF(assurance="CEGEMA",M287*12*T287/100*#REF!,IF(assurance=0,0))))))))))))</f>
        <v>0</v>
      </c>
      <c r="V287" s="91" t="str">
        <f t="shared" si="239"/>
        <v/>
      </c>
      <c r="W287" s="91" t="str">
        <f t="shared" si="240"/>
        <v/>
      </c>
      <c r="X287" s="92">
        <f t="shared" si="241"/>
        <v>0</v>
      </c>
      <c r="Y287" s="108">
        <f t="shared" si="242"/>
        <v>0</v>
      </c>
      <c r="Z287" s="106"/>
      <c r="AA287" s="105" t="str">
        <f t="shared" si="243"/>
        <v/>
      </c>
      <c r="AB287" s="63" t="s">
        <v>12</v>
      </c>
      <c r="AC287" s="72"/>
      <c r="AD287" s="101"/>
      <c r="AE287" s="80" t="str">
        <f t="shared" si="244"/>
        <v/>
      </c>
      <c r="AF287" s="72"/>
      <c r="AG287" s="70" t="str">
        <f t="shared" si="245"/>
        <v/>
      </c>
      <c r="AH287" s="81" t="str">
        <f t="shared" ca="1" si="246"/>
        <v/>
      </c>
      <c r="AI287" s="111" t="str">
        <f t="shared" ca="1" si="247"/>
        <v/>
      </c>
      <c r="AJ287" s="89" t="str">
        <f t="shared" si="248"/>
        <v/>
      </c>
      <c r="AK287" s="89" t="str">
        <f t="shared" si="249"/>
        <v/>
      </c>
      <c r="AL287" s="81" t="str">
        <f t="shared" si="250"/>
        <v/>
      </c>
      <c r="AM287" s="74">
        <f t="shared" si="251"/>
        <v>0</v>
      </c>
      <c r="AN287" s="74">
        <f t="shared" si="252"/>
        <v>0</v>
      </c>
      <c r="AO287" s="82">
        <f t="shared" si="253"/>
        <v>0</v>
      </c>
      <c r="AP287" s="74">
        <f t="shared" si="254"/>
        <v>0</v>
      </c>
      <c r="AQ287" s="82">
        <f t="shared" si="255"/>
        <v>0</v>
      </c>
      <c r="AR287" s="83">
        <f t="shared" si="256"/>
        <v>0</v>
      </c>
      <c r="AS287" s="74">
        <f t="shared" si="257"/>
        <v>0</v>
      </c>
      <c r="AT287" s="82">
        <f t="shared" si="258"/>
        <v>0</v>
      </c>
      <c r="AU287" s="83">
        <f t="shared" si="259"/>
        <v>0</v>
      </c>
      <c r="AV287" s="74">
        <f t="shared" si="260"/>
        <v>0</v>
      </c>
      <c r="AW287" s="82">
        <f t="shared" si="261"/>
        <v>0</v>
      </c>
      <c r="AX287" s="83">
        <f t="shared" si="262"/>
        <v>0</v>
      </c>
      <c r="AY287" s="63"/>
      <c r="AZ287" s="84"/>
      <c r="BA287" s="85"/>
      <c r="BB287" s="95"/>
      <c r="BC287" s="86"/>
      <c r="BD287" s="86"/>
      <c r="BE287" s="96"/>
      <c r="BF287" s="69"/>
      <c r="BG287" s="114"/>
      <c r="BH287" s="63">
        <v>1</v>
      </c>
      <c r="BI287" s="68">
        <v>0</v>
      </c>
      <c r="BJ287" s="71"/>
      <c r="BK287" s="87"/>
      <c r="BL287" s="64" t="str">
        <f t="shared" ca="1" si="263"/>
        <v/>
      </c>
      <c r="BM287" s="65"/>
      <c r="BN287" s="66"/>
      <c r="BO287" s="67" t="str">
        <f t="shared" ca="1" si="264"/>
        <v/>
      </c>
      <c r="BP287" s="65"/>
      <c r="BQ287" s="66"/>
      <c r="BR287" s="67" t="str">
        <f t="shared" ca="1" si="265"/>
        <v/>
      </c>
      <c r="BS287" s="65"/>
      <c r="BT287" s="66"/>
      <c r="BU287" s="67" t="str">
        <f t="shared" ca="1" si="266"/>
        <v/>
      </c>
      <c r="BV287" s="65"/>
      <c r="BW287" s="66"/>
      <c r="BX287" s="67" t="str">
        <f t="shared" ca="1" si="267"/>
        <v/>
      </c>
      <c r="BY287" s="65"/>
      <c r="BZ287" s="66"/>
      <c r="CA287" s="67" t="str">
        <f t="shared" ca="1" si="268"/>
        <v/>
      </c>
      <c r="CB287" s="65"/>
      <c r="CC287" s="66"/>
      <c r="CD287" s="67" t="str">
        <f t="shared" ca="1" si="269"/>
        <v/>
      </c>
      <c r="CE287" s="65"/>
      <c r="CF287" s="66"/>
      <c r="CG287" s="67" t="str">
        <f t="shared" ca="1" si="270"/>
        <v/>
      </c>
      <c r="CH287" s="65"/>
      <c r="CI287" s="66"/>
      <c r="CJ287" s="67" t="str">
        <f t="shared" ca="1" si="271"/>
        <v/>
      </c>
      <c r="CK287" s="57"/>
      <c r="CL287" s="59"/>
      <c r="CM287" s="59"/>
      <c r="CN287" s="59"/>
      <c r="CO287" s="59"/>
      <c r="CP287" s="59"/>
      <c r="CQ287" s="59"/>
      <c r="CR287" s="57"/>
      <c r="CS287" s="58"/>
      <c r="CT287" s="90" t="str">
        <f t="shared" si="272"/>
        <v/>
      </c>
      <c r="CU287" s="59"/>
      <c r="CV287" s="60"/>
      <c r="CW287" s="59"/>
      <c r="CX287" s="59"/>
      <c r="CY287" s="59" t="str">
        <f t="shared" si="273"/>
        <v/>
      </c>
      <c r="CZ287" s="59"/>
      <c r="DA287" s="59"/>
      <c r="DB287" s="61"/>
      <c r="DC287" s="59"/>
      <c r="DD287" s="59"/>
      <c r="DE287" s="61"/>
      <c r="DF287" s="61"/>
      <c r="DG287" s="59"/>
      <c r="DH287" s="61"/>
      <c r="DI287" s="61"/>
      <c r="DJ287" s="59"/>
      <c r="DK287" s="59"/>
      <c r="DL287" s="62"/>
      <c r="DM287" s="56">
        <f t="shared" si="274"/>
        <v>0</v>
      </c>
      <c r="DN287" s="88" t="str">
        <f t="shared" si="275"/>
        <v/>
      </c>
      <c r="DO287" s="119" t="str">
        <f t="shared" si="276"/>
        <v/>
      </c>
      <c r="DP287" s="119" t="str">
        <f t="shared" si="277"/>
        <v/>
      </c>
      <c r="DQ287" s="122" t="str">
        <f t="shared" si="278"/>
        <v/>
      </c>
      <c r="DR287" s="122" t="str">
        <f t="shared" si="279"/>
        <v/>
      </c>
    </row>
    <row r="288" spans="1:122" x14ac:dyDescent="0.25">
      <c r="A288" s="184" t="str">
        <f t="shared" si="234"/>
        <v xml:space="preserve">  -  - </v>
      </c>
      <c r="B288" s="98"/>
      <c r="C288" s="97"/>
      <c r="D288" s="93"/>
      <c r="E288" s="71"/>
      <c r="F288" s="73"/>
      <c r="G288" s="103"/>
      <c r="H288" s="71"/>
      <c r="I288" s="105" t="str">
        <f t="shared" si="235"/>
        <v/>
      </c>
      <c r="J288" s="104"/>
      <c r="K288" s="63"/>
      <c r="L288" s="72"/>
      <c r="M288" s="74"/>
      <c r="N288" s="75"/>
      <c r="O288" s="75"/>
      <c r="P288" s="121"/>
      <c r="Q288" s="76" t="str">
        <f t="shared" si="236"/>
        <v/>
      </c>
      <c r="R288" s="77">
        <f t="shared" si="237"/>
        <v>0</v>
      </c>
      <c r="S288" s="63"/>
      <c r="T288" s="78">
        <f t="shared" si="238"/>
        <v>0</v>
      </c>
      <c r="U288" s="79">
        <f>IF(M288=0,0,IF(G288="Annulation","",IF(assurance="ALPTIS",M288*12*T288/100*#REF!,IF(assurance="APRIL",M288*12*T288/100*#REF!,IF(assurance="ASAF",M288*12*T288/100*#REF!,IF(assurance="NEOLIANE",(#REF!+M288*12*#REF!)*T288/100,IF(assurance="NEOLIANE Prev",(#REF!+M288*12*#REF!)*T288/100,IF(assurance="SWISSLIFE",M288*12*T288/100*#REF!,IF(assurance="AVIVA",M288*12*T288/100*#REF!,IF(assurance="CIPRES",M288*12*T288/100*#REF!,IF(assurance="CEGEMA",M288*12*T288/100*#REF!,IF(assurance=0,0))))))))))))</f>
        <v>0</v>
      </c>
      <c r="V288" s="91" t="str">
        <f t="shared" si="239"/>
        <v/>
      </c>
      <c r="W288" s="91" t="str">
        <f t="shared" si="240"/>
        <v/>
      </c>
      <c r="X288" s="92">
        <f t="shared" si="241"/>
        <v>0</v>
      </c>
      <c r="Y288" s="108">
        <f t="shared" si="242"/>
        <v>0</v>
      </c>
      <c r="Z288" s="106"/>
      <c r="AA288" s="105" t="str">
        <f t="shared" si="243"/>
        <v/>
      </c>
      <c r="AB288" s="63" t="s">
        <v>12</v>
      </c>
      <c r="AC288" s="72"/>
      <c r="AD288" s="101"/>
      <c r="AE288" s="80" t="str">
        <f t="shared" si="244"/>
        <v/>
      </c>
      <c r="AF288" s="72"/>
      <c r="AG288" s="70" t="str">
        <f t="shared" si="245"/>
        <v/>
      </c>
      <c r="AH288" s="81" t="str">
        <f t="shared" ca="1" si="246"/>
        <v/>
      </c>
      <c r="AI288" s="111" t="str">
        <f t="shared" ca="1" si="247"/>
        <v/>
      </c>
      <c r="AJ288" s="89" t="str">
        <f t="shared" si="248"/>
        <v/>
      </c>
      <c r="AK288" s="89" t="str">
        <f t="shared" si="249"/>
        <v/>
      </c>
      <c r="AL288" s="81" t="str">
        <f t="shared" si="250"/>
        <v/>
      </c>
      <c r="AM288" s="74">
        <f t="shared" si="251"/>
        <v>0</v>
      </c>
      <c r="AN288" s="74">
        <f t="shared" si="252"/>
        <v>0</v>
      </c>
      <c r="AO288" s="82">
        <f t="shared" si="253"/>
        <v>0</v>
      </c>
      <c r="AP288" s="74">
        <f t="shared" si="254"/>
        <v>0</v>
      </c>
      <c r="AQ288" s="82">
        <f t="shared" si="255"/>
        <v>0</v>
      </c>
      <c r="AR288" s="83">
        <f t="shared" si="256"/>
        <v>0</v>
      </c>
      <c r="AS288" s="74">
        <f t="shared" si="257"/>
        <v>0</v>
      </c>
      <c r="AT288" s="82">
        <f t="shared" si="258"/>
        <v>0</v>
      </c>
      <c r="AU288" s="83">
        <f t="shared" si="259"/>
        <v>0</v>
      </c>
      <c r="AV288" s="74">
        <f t="shared" si="260"/>
        <v>0</v>
      </c>
      <c r="AW288" s="82">
        <f t="shared" si="261"/>
        <v>0</v>
      </c>
      <c r="AX288" s="83">
        <f t="shared" si="262"/>
        <v>0</v>
      </c>
      <c r="AY288" s="63"/>
      <c r="AZ288" s="84"/>
      <c r="BA288" s="85"/>
      <c r="BB288" s="95"/>
      <c r="BC288" s="86"/>
      <c r="BD288" s="86"/>
      <c r="BE288" s="96"/>
      <c r="BF288" s="69"/>
      <c r="BG288" s="114"/>
      <c r="BH288" s="63">
        <v>1</v>
      </c>
      <c r="BI288" s="68">
        <v>0</v>
      </c>
      <c r="BJ288" s="71"/>
      <c r="BK288" s="87"/>
      <c r="BL288" s="64" t="str">
        <f t="shared" ca="1" si="263"/>
        <v/>
      </c>
      <c r="BM288" s="65"/>
      <c r="BN288" s="66"/>
      <c r="BO288" s="67" t="str">
        <f t="shared" ca="1" si="264"/>
        <v/>
      </c>
      <c r="BP288" s="65"/>
      <c r="BQ288" s="66"/>
      <c r="BR288" s="67" t="str">
        <f t="shared" ca="1" si="265"/>
        <v/>
      </c>
      <c r="BS288" s="65"/>
      <c r="BT288" s="66"/>
      <c r="BU288" s="67" t="str">
        <f t="shared" ca="1" si="266"/>
        <v/>
      </c>
      <c r="BV288" s="65"/>
      <c r="BW288" s="66"/>
      <c r="BX288" s="67" t="str">
        <f t="shared" ca="1" si="267"/>
        <v/>
      </c>
      <c r="BY288" s="65"/>
      <c r="BZ288" s="66"/>
      <c r="CA288" s="67" t="str">
        <f t="shared" ca="1" si="268"/>
        <v/>
      </c>
      <c r="CB288" s="65"/>
      <c r="CC288" s="66"/>
      <c r="CD288" s="67" t="str">
        <f t="shared" ca="1" si="269"/>
        <v/>
      </c>
      <c r="CE288" s="65"/>
      <c r="CF288" s="66"/>
      <c r="CG288" s="67" t="str">
        <f t="shared" ca="1" si="270"/>
        <v/>
      </c>
      <c r="CH288" s="65"/>
      <c r="CI288" s="66"/>
      <c r="CJ288" s="67" t="str">
        <f t="shared" ca="1" si="271"/>
        <v/>
      </c>
      <c r="CK288" s="57"/>
      <c r="CL288" s="59"/>
      <c r="CM288" s="59"/>
      <c r="CN288" s="59"/>
      <c r="CO288" s="59"/>
      <c r="CP288" s="59"/>
      <c r="CQ288" s="59"/>
      <c r="CR288" s="57"/>
      <c r="CS288" s="58"/>
      <c r="CT288" s="90" t="str">
        <f t="shared" si="272"/>
        <v/>
      </c>
      <c r="CU288" s="59"/>
      <c r="CV288" s="60"/>
      <c r="CW288" s="59"/>
      <c r="CX288" s="59"/>
      <c r="CY288" s="59" t="str">
        <f t="shared" si="273"/>
        <v/>
      </c>
      <c r="CZ288" s="59"/>
      <c r="DA288" s="59"/>
      <c r="DB288" s="61"/>
      <c r="DC288" s="59"/>
      <c r="DD288" s="59"/>
      <c r="DE288" s="61"/>
      <c r="DF288" s="61"/>
      <c r="DG288" s="59"/>
      <c r="DH288" s="61"/>
      <c r="DI288" s="61"/>
      <c r="DJ288" s="59"/>
      <c r="DK288" s="59"/>
      <c r="DL288" s="62"/>
      <c r="DM288" s="56">
        <f t="shared" si="274"/>
        <v>0</v>
      </c>
      <c r="DN288" s="88" t="str">
        <f t="shared" si="275"/>
        <v/>
      </c>
      <c r="DO288" s="119" t="str">
        <f t="shared" si="276"/>
        <v/>
      </c>
      <c r="DP288" s="119" t="str">
        <f t="shared" si="277"/>
        <v/>
      </c>
      <c r="DQ288" s="122" t="str">
        <f t="shared" si="278"/>
        <v/>
      </c>
      <c r="DR288" s="122" t="str">
        <f t="shared" si="279"/>
        <v/>
      </c>
    </row>
    <row r="289" spans="1:122" x14ac:dyDescent="0.25">
      <c r="A289" s="184" t="str">
        <f t="shared" si="234"/>
        <v xml:space="preserve">  -  - </v>
      </c>
      <c r="B289" s="98"/>
      <c r="C289" s="97"/>
      <c r="D289" s="93"/>
      <c r="E289" s="71"/>
      <c r="F289" s="73"/>
      <c r="G289" s="103"/>
      <c r="H289" s="71"/>
      <c r="I289" s="105" t="str">
        <f t="shared" si="235"/>
        <v/>
      </c>
      <c r="J289" s="104"/>
      <c r="K289" s="63"/>
      <c r="L289" s="72"/>
      <c r="M289" s="74"/>
      <c r="N289" s="75"/>
      <c r="O289" s="75"/>
      <c r="P289" s="121"/>
      <c r="Q289" s="76" t="str">
        <f t="shared" si="236"/>
        <v/>
      </c>
      <c r="R289" s="77">
        <f t="shared" si="237"/>
        <v>0</v>
      </c>
      <c r="S289" s="63"/>
      <c r="T289" s="78">
        <f t="shared" si="238"/>
        <v>0</v>
      </c>
      <c r="U289" s="79">
        <f>IF(M289=0,0,IF(G289="Annulation","",IF(assurance="ALPTIS",M289*12*T289/100*#REF!,IF(assurance="APRIL",M289*12*T289/100*#REF!,IF(assurance="ASAF",M289*12*T289/100*#REF!,IF(assurance="NEOLIANE",(#REF!+M289*12*#REF!)*T289/100,IF(assurance="NEOLIANE Prev",(#REF!+M289*12*#REF!)*T289/100,IF(assurance="SWISSLIFE",M289*12*T289/100*#REF!,IF(assurance="AVIVA",M289*12*T289/100*#REF!,IF(assurance="CIPRES",M289*12*T289/100*#REF!,IF(assurance="CEGEMA",M289*12*T289/100*#REF!,IF(assurance=0,0))))))))))))</f>
        <v>0</v>
      </c>
      <c r="V289" s="91" t="str">
        <f t="shared" si="239"/>
        <v/>
      </c>
      <c r="W289" s="91" t="str">
        <f t="shared" si="240"/>
        <v/>
      </c>
      <c r="X289" s="92">
        <f t="shared" si="241"/>
        <v>0</v>
      </c>
      <c r="Y289" s="108">
        <f t="shared" si="242"/>
        <v>0</v>
      </c>
      <c r="Z289" s="106"/>
      <c r="AA289" s="105" t="str">
        <f t="shared" si="243"/>
        <v/>
      </c>
      <c r="AB289" s="63" t="s">
        <v>12</v>
      </c>
      <c r="AC289" s="72"/>
      <c r="AD289" s="101"/>
      <c r="AE289" s="80" t="str">
        <f t="shared" si="244"/>
        <v/>
      </c>
      <c r="AF289" s="72"/>
      <c r="AG289" s="70" t="str">
        <f t="shared" si="245"/>
        <v/>
      </c>
      <c r="AH289" s="81" t="str">
        <f t="shared" ca="1" si="246"/>
        <v/>
      </c>
      <c r="AI289" s="111" t="str">
        <f t="shared" ca="1" si="247"/>
        <v/>
      </c>
      <c r="AJ289" s="89" t="str">
        <f t="shared" si="248"/>
        <v/>
      </c>
      <c r="AK289" s="89" t="str">
        <f t="shared" si="249"/>
        <v/>
      </c>
      <c r="AL289" s="81" t="str">
        <f t="shared" si="250"/>
        <v/>
      </c>
      <c r="AM289" s="74">
        <f t="shared" si="251"/>
        <v>0</v>
      </c>
      <c r="AN289" s="74">
        <f t="shared" si="252"/>
        <v>0</v>
      </c>
      <c r="AO289" s="82">
        <f t="shared" si="253"/>
        <v>0</v>
      </c>
      <c r="AP289" s="74">
        <f t="shared" si="254"/>
        <v>0</v>
      </c>
      <c r="AQ289" s="82">
        <f t="shared" si="255"/>
        <v>0</v>
      </c>
      <c r="AR289" s="83">
        <f t="shared" si="256"/>
        <v>0</v>
      </c>
      <c r="AS289" s="74">
        <f t="shared" si="257"/>
        <v>0</v>
      </c>
      <c r="AT289" s="82">
        <f t="shared" si="258"/>
        <v>0</v>
      </c>
      <c r="AU289" s="83">
        <f t="shared" si="259"/>
        <v>0</v>
      </c>
      <c r="AV289" s="74">
        <f t="shared" si="260"/>
        <v>0</v>
      </c>
      <c r="AW289" s="82">
        <f t="shared" si="261"/>
        <v>0</v>
      </c>
      <c r="AX289" s="83">
        <f t="shared" si="262"/>
        <v>0</v>
      </c>
      <c r="AY289" s="63"/>
      <c r="AZ289" s="84"/>
      <c r="BA289" s="85"/>
      <c r="BB289" s="95"/>
      <c r="BC289" s="86"/>
      <c r="BD289" s="86"/>
      <c r="BE289" s="96"/>
      <c r="BF289" s="69"/>
      <c r="BG289" s="114"/>
      <c r="BH289" s="63">
        <v>1</v>
      </c>
      <c r="BI289" s="68">
        <v>0</v>
      </c>
      <c r="BJ289" s="71"/>
      <c r="BK289" s="87"/>
      <c r="BL289" s="64" t="str">
        <f t="shared" ca="1" si="263"/>
        <v/>
      </c>
      <c r="BM289" s="65"/>
      <c r="BN289" s="66"/>
      <c r="BO289" s="67" t="str">
        <f t="shared" ca="1" si="264"/>
        <v/>
      </c>
      <c r="BP289" s="65"/>
      <c r="BQ289" s="66"/>
      <c r="BR289" s="67" t="str">
        <f t="shared" ca="1" si="265"/>
        <v/>
      </c>
      <c r="BS289" s="65"/>
      <c r="BT289" s="66"/>
      <c r="BU289" s="67" t="str">
        <f t="shared" ca="1" si="266"/>
        <v/>
      </c>
      <c r="BV289" s="65"/>
      <c r="BW289" s="66"/>
      <c r="BX289" s="67" t="str">
        <f t="shared" ca="1" si="267"/>
        <v/>
      </c>
      <c r="BY289" s="65"/>
      <c r="BZ289" s="66"/>
      <c r="CA289" s="67" t="str">
        <f t="shared" ca="1" si="268"/>
        <v/>
      </c>
      <c r="CB289" s="65"/>
      <c r="CC289" s="66"/>
      <c r="CD289" s="67" t="str">
        <f t="shared" ca="1" si="269"/>
        <v/>
      </c>
      <c r="CE289" s="65"/>
      <c r="CF289" s="66"/>
      <c r="CG289" s="67" t="str">
        <f t="shared" ca="1" si="270"/>
        <v/>
      </c>
      <c r="CH289" s="65"/>
      <c r="CI289" s="66"/>
      <c r="CJ289" s="67" t="str">
        <f t="shared" ca="1" si="271"/>
        <v/>
      </c>
      <c r="CK289" s="57"/>
      <c r="CL289" s="59"/>
      <c r="CM289" s="59"/>
      <c r="CN289" s="59"/>
      <c r="CO289" s="59"/>
      <c r="CP289" s="59"/>
      <c r="CQ289" s="59"/>
      <c r="CR289" s="57"/>
      <c r="CS289" s="58"/>
      <c r="CT289" s="90" t="str">
        <f t="shared" si="272"/>
        <v/>
      </c>
      <c r="CU289" s="59"/>
      <c r="CV289" s="60"/>
      <c r="CW289" s="59"/>
      <c r="CX289" s="59"/>
      <c r="CY289" s="59" t="str">
        <f t="shared" si="273"/>
        <v/>
      </c>
      <c r="CZ289" s="59"/>
      <c r="DA289" s="59"/>
      <c r="DB289" s="61"/>
      <c r="DC289" s="59"/>
      <c r="DD289" s="59"/>
      <c r="DE289" s="61"/>
      <c r="DF289" s="61"/>
      <c r="DG289" s="59"/>
      <c r="DH289" s="61"/>
      <c r="DI289" s="61"/>
      <c r="DJ289" s="59"/>
      <c r="DK289" s="59"/>
      <c r="DL289" s="62"/>
      <c r="DM289" s="56">
        <f t="shared" si="274"/>
        <v>0</v>
      </c>
      <c r="DN289" s="88" t="str">
        <f t="shared" si="275"/>
        <v/>
      </c>
      <c r="DO289" s="119" t="str">
        <f t="shared" si="276"/>
        <v/>
      </c>
      <c r="DP289" s="119" t="str">
        <f t="shared" si="277"/>
        <v/>
      </c>
      <c r="DQ289" s="122" t="str">
        <f t="shared" si="278"/>
        <v/>
      </c>
      <c r="DR289" s="122" t="str">
        <f t="shared" si="279"/>
        <v/>
      </c>
    </row>
    <row r="290" spans="1:122" x14ac:dyDescent="0.25">
      <c r="A290" s="184" t="str">
        <f t="shared" si="234"/>
        <v xml:space="preserve">  -  - </v>
      </c>
      <c r="B290" s="98"/>
      <c r="C290" s="97"/>
      <c r="D290" s="93"/>
      <c r="E290" s="71"/>
      <c r="F290" s="73"/>
      <c r="G290" s="103"/>
      <c r="H290" s="71"/>
      <c r="I290" s="105" t="str">
        <f t="shared" si="235"/>
        <v/>
      </c>
      <c r="J290" s="104"/>
      <c r="K290" s="63"/>
      <c r="L290" s="72"/>
      <c r="M290" s="74"/>
      <c r="N290" s="75"/>
      <c r="O290" s="75"/>
      <c r="P290" s="121"/>
      <c r="Q290" s="76" t="str">
        <f t="shared" si="236"/>
        <v/>
      </c>
      <c r="R290" s="77">
        <f t="shared" si="237"/>
        <v>0</v>
      </c>
      <c r="S290" s="63"/>
      <c r="T290" s="78">
        <f t="shared" si="238"/>
        <v>0</v>
      </c>
      <c r="U290" s="79">
        <f>IF(M290=0,0,IF(G290="Annulation","",IF(assurance="ALPTIS",M290*12*T290/100*#REF!,IF(assurance="APRIL",M290*12*T290/100*#REF!,IF(assurance="ASAF",M290*12*T290/100*#REF!,IF(assurance="NEOLIANE",(#REF!+M290*12*#REF!)*T290/100,IF(assurance="NEOLIANE Prev",(#REF!+M290*12*#REF!)*T290/100,IF(assurance="SWISSLIFE",M290*12*T290/100*#REF!,IF(assurance="AVIVA",M290*12*T290/100*#REF!,IF(assurance="CIPRES",M290*12*T290/100*#REF!,IF(assurance="CEGEMA",M290*12*T290/100*#REF!,IF(assurance=0,0))))))))))))</f>
        <v>0</v>
      </c>
      <c r="V290" s="91" t="str">
        <f t="shared" si="239"/>
        <v/>
      </c>
      <c r="W290" s="91" t="str">
        <f t="shared" si="240"/>
        <v/>
      </c>
      <c r="X290" s="92">
        <f t="shared" si="241"/>
        <v>0</v>
      </c>
      <c r="Y290" s="108">
        <f t="shared" si="242"/>
        <v>0</v>
      </c>
      <c r="Z290" s="106"/>
      <c r="AA290" s="105" t="str">
        <f t="shared" si="243"/>
        <v/>
      </c>
      <c r="AB290" s="63" t="s">
        <v>12</v>
      </c>
      <c r="AC290" s="72"/>
      <c r="AD290" s="101"/>
      <c r="AE290" s="80" t="str">
        <f t="shared" si="244"/>
        <v/>
      </c>
      <c r="AF290" s="72"/>
      <c r="AG290" s="70" t="str">
        <f t="shared" si="245"/>
        <v/>
      </c>
      <c r="AH290" s="81" t="str">
        <f t="shared" ca="1" si="246"/>
        <v/>
      </c>
      <c r="AI290" s="111" t="str">
        <f t="shared" ca="1" si="247"/>
        <v/>
      </c>
      <c r="AJ290" s="89" t="str">
        <f t="shared" si="248"/>
        <v/>
      </c>
      <c r="AK290" s="89" t="str">
        <f t="shared" si="249"/>
        <v/>
      </c>
      <c r="AL290" s="81" t="str">
        <f t="shared" si="250"/>
        <v/>
      </c>
      <c r="AM290" s="74">
        <f t="shared" si="251"/>
        <v>0</v>
      </c>
      <c r="AN290" s="74">
        <f t="shared" si="252"/>
        <v>0</v>
      </c>
      <c r="AO290" s="82">
        <f t="shared" si="253"/>
        <v>0</v>
      </c>
      <c r="AP290" s="74">
        <f t="shared" si="254"/>
        <v>0</v>
      </c>
      <c r="AQ290" s="82">
        <f t="shared" si="255"/>
        <v>0</v>
      </c>
      <c r="AR290" s="83">
        <f t="shared" si="256"/>
        <v>0</v>
      </c>
      <c r="AS290" s="74">
        <f t="shared" si="257"/>
        <v>0</v>
      </c>
      <c r="AT290" s="82">
        <f t="shared" si="258"/>
        <v>0</v>
      </c>
      <c r="AU290" s="83">
        <f t="shared" si="259"/>
        <v>0</v>
      </c>
      <c r="AV290" s="74">
        <f t="shared" si="260"/>
        <v>0</v>
      </c>
      <c r="AW290" s="82">
        <f t="shared" si="261"/>
        <v>0</v>
      </c>
      <c r="AX290" s="83">
        <f t="shared" si="262"/>
        <v>0</v>
      </c>
      <c r="AY290" s="63"/>
      <c r="AZ290" s="84"/>
      <c r="BA290" s="85"/>
      <c r="BB290" s="95"/>
      <c r="BC290" s="86"/>
      <c r="BD290" s="86"/>
      <c r="BE290" s="96"/>
      <c r="BF290" s="69"/>
      <c r="BG290" s="114"/>
      <c r="BH290" s="63">
        <v>1</v>
      </c>
      <c r="BI290" s="68">
        <v>0</v>
      </c>
      <c r="BJ290" s="71"/>
      <c r="BK290" s="87"/>
      <c r="BL290" s="64" t="str">
        <f t="shared" ca="1" si="263"/>
        <v/>
      </c>
      <c r="BM290" s="65"/>
      <c r="BN290" s="66"/>
      <c r="BO290" s="67" t="str">
        <f t="shared" ca="1" si="264"/>
        <v/>
      </c>
      <c r="BP290" s="65"/>
      <c r="BQ290" s="66"/>
      <c r="BR290" s="67" t="str">
        <f t="shared" ca="1" si="265"/>
        <v/>
      </c>
      <c r="BS290" s="65"/>
      <c r="BT290" s="66"/>
      <c r="BU290" s="67" t="str">
        <f t="shared" ca="1" si="266"/>
        <v/>
      </c>
      <c r="BV290" s="65"/>
      <c r="BW290" s="66"/>
      <c r="BX290" s="67" t="str">
        <f t="shared" ca="1" si="267"/>
        <v/>
      </c>
      <c r="BY290" s="65"/>
      <c r="BZ290" s="66"/>
      <c r="CA290" s="67" t="str">
        <f t="shared" ca="1" si="268"/>
        <v/>
      </c>
      <c r="CB290" s="65"/>
      <c r="CC290" s="66"/>
      <c r="CD290" s="67" t="str">
        <f t="shared" ca="1" si="269"/>
        <v/>
      </c>
      <c r="CE290" s="65"/>
      <c r="CF290" s="66"/>
      <c r="CG290" s="67" t="str">
        <f t="shared" ca="1" si="270"/>
        <v/>
      </c>
      <c r="CH290" s="65"/>
      <c r="CI290" s="66"/>
      <c r="CJ290" s="67" t="str">
        <f t="shared" ca="1" si="271"/>
        <v/>
      </c>
      <c r="CK290" s="57"/>
      <c r="CL290" s="59"/>
      <c r="CM290" s="59"/>
      <c r="CN290" s="59"/>
      <c r="CO290" s="59"/>
      <c r="CP290" s="59"/>
      <c r="CQ290" s="59"/>
      <c r="CR290" s="57"/>
      <c r="CS290" s="58"/>
      <c r="CT290" s="90" t="str">
        <f t="shared" si="272"/>
        <v/>
      </c>
      <c r="CU290" s="59"/>
      <c r="CV290" s="60"/>
      <c r="CW290" s="59"/>
      <c r="CX290" s="59"/>
      <c r="CY290" s="59" t="str">
        <f t="shared" si="273"/>
        <v/>
      </c>
      <c r="CZ290" s="59"/>
      <c r="DA290" s="59"/>
      <c r="DB290" s="61"/>
      <c r="DC290" s="59"/>
      <c r="DD290" s="59"/>
      <c r="DE290" s="61"/>
      <c r="DF290" s="61"/>
      <c r="DG290" s="59"/>
      <c r="DH290" s="61"/>
      <c r="DI290" s="61"/>
      <c r="DJ290" s="59"/>
      <c r="DK290" s="59"/>
      <c r="DL290" s="62"/>
      <c r="DM290" s="56">
        <f t="shared" si="274"/>
        <v>0</v>
      </c>
      <c r="DN290" s="88" t="str">
        <f t="shared" si="275"/>
        <v/>
      </c>
      <c r="DO290" s="119" t="str">
        <f t="shared" si="276"/>
        <v/>
      </c>
      <c r="DP290" s="119" t="str">
        <f t="shared" si="277"/>
        <v/>
      </c>
      <c r="DQ290" s="122" t="str">
        <f t="shared" si="278"/>
        <v/>
      </c>
      <c r="DR290" s="122" t="str">
        <f t="shared" si="279"/>
        <v/>
      </c>
    </row>
    <row r="291" spans="1:122" x14ac:dyDescent="0.25">
      <c r="A291" s="184" t="str">
        <f t="shared" si="234"/>
        <v xml:space="preserve">  -  - </v>
      </c>
      <c r="B291" s="98"/>
      <c r="C291" s="97"/>
      <c r="D291" s="93"/>
      <c r="E291" s="71"/>
      <c r="F291" s="73"/>
      <c r="G291" s="103"/>
      <c r="H291" s="71"/>
      <c r="I291" s="105" t="str">
        <f t="shared" si="235"/>
        <v/>
      </c>
      <c r="J291" s="104"/>
      <c r="K291" s="63"/>
      <c r="L291" s="72"/>
      <c r="M291" s="74"/>
      <c r="N291" s="75"/>
      <c r="O291" s="75"/>
      <c r="P291" s="121"/>
      <c r="Q291" s="76" t="str">
        <f t="shared" si="236"/>
        <v/>
      </c>
      <c r="R291" s="77">
        <f t="shared" si="237"/>
        <v>0</v>
      </c>
      <c r="S291" s="63"/>
      <c r="T291" s="78">
        <f t="shared" si="238"/>
        <v>0</v>
      </c>
      <c r="U291" s="79">
        <f>IF(M291=0,0,IF(G291="Annulation","",IF(assurance="ALPTIS",M291*12*T291/100*#REF!,IF(assurance="APRIL",M291*12*T291/100*#REF!,IF(assurance="ASAF",M291*12*T291/100*#REF!,IF(assurance="NEOLIANE",(#REF!+M291*12*#REF!)*T291/100,IF(assurance="NEOLIANE Prev",(#REF!+M291*12*#REF!)*T291/100,IF(assurance="SWISSLIFE",M291*12*T291/100*#REF!,IF(assurance="AVIVA",M291*12*T291/100*#REF!,IF(assurance="CIPRES",M291*12*T291/100*#REF!,IF(assurance="CEGEMA",M291*12*T291/100*#REF!,IF(assurance=0,0))))))))))))</f>
        <v>0</v>
      </c>
      <c r="V291" s="91" t="str">
        <f t="shared" si="239"/>
        <v/>
      </c>
      <c r="W291" s="91" t="str">
        <f t="shared" si="240"/>
        <v/>
      </c>
      <c r="X291" s="92">
        <f t="shared" si="241"/>
        <v>0</v>
      </c>
      <c r="Y291" s="108">
        <f t="shared" si="242"/>
        <v>0</v>
      </c>
      <c r="Z291" s="106"/>
      <c r="AA291" s="105" t="str">
        <f t="shared" si="243"/>
        <v/>
      </c>
      <c r="AB291" s="63" t="s">
        <v>12</v>
      </c>
      <c r="AC291" s="72"/>
      <c r="AD291" s="101"/>
      <c r="AE291" s="80" t="str">
        <f t="shared" si="244"/>
        <v/>
      </c>
      <c r="AF291" s="72"/>
      <c r="AG291" s="70" t="str">
        <f t="shared" si="245"/>
        <v/>
      </c>
      <c r="AH291" s="81" t="str">
        <f t="shared" ca="1" si="246"/>
        <v/>
      </c>
      <c r="AI291" s="111" t="str">
        <f t="shared" ca="1" si="247"/>
        <v/>
      </c>
      <c r="AJ291" s="89" t="str">
        <f t="shared" si="248"/>
        <v/>
      </c>
      <c r="AK291" s="89" t="str">
        <f t="shared" si="249"/>
        <v/>
      </c>
      <c r="AL291" s="81" t="str">
        <f t="shared" si="250"/>
        <v/>
      </c>
      <c r="AM291" s="74">
        <f t="shared" si="251"/>
        <v>0</v>
      </c>
      <c r="AN291" s="74">
        <f t="shared" si="252"/>
        <v>0</v>
      </c>
      <c r="AO291" s="82">
        <f t="shared" si="253"/>
        <v>0</v>
      </c>
      <c r="AP291" s="74">
        <f t="shared" si="254"/>
        <v>0</v>
      </c>
      <c r="AQ291" s="82">
        <f t="shared" si="255"/>
        <v>0</v>
      </c>
      <c r="AR291" s="83">
        <f t="shared" si="256"/>
        <v>0</v>
      </c>
      <c r="AS291" s="74">
        <f t="shared" si="257"/>
        <v>0</v>
      </c>
      <c r="AT291" s="82">
        <f t="shared" si="258"/>
        <v>0</v>
      </c>
      <c r="AU291" s="83">
        <f t="shared" si="259"/>
        <v>0</v>
      </c>
      <c r="AV291" s="74">
        <f t="shared" si="260"/>
        <v>0</v>
      </c>
      <c r="AW291" s="82">
        <f t="shared" si="261"/>
        <v>0</v>
      </c>
      <c r="AX291" s="83">
        <f t="shared" si="262"/>
        <v>0</v>
      </c>
      <c r="AY291" s="63"/>
      <c r="AZ291" s="84"/>
      <c r="BA291" s="85"/>
      <c r="BB291" s="95"/>
      <c r="BC291" s="86"/>
      <c r="BD291" s="86"/>
      <c r="BE291" s="96"/>
      <c r="BF291" s="69"/>
      <c r="BG291" s="114"/>
      <c r="BH291" s="63">
        <v>1</v>
      </c>
      <c r="BI291" s="68">
        <v>0</v>
      </c>
      <c r="BJ291" s="71"/>
      <c r="BK291" s="87"/>
      <c r="BL291" s="64" t="str">
        <f t="shared" ca="1" si="263"/>
        <v/>
      </c>
      <c r="BM291" s="65"/>
      <c r="BN291" s="66"/>
      <c r="BO291" s="67" t="str">
        <f t="shared" ca="1" si="264"/>
        <v/>
      </c>
      <c r="BP291" s="65"/>
      <c r="BQ291" s="66"/>
      <c r="BR291" s="67" t="str">
        <f t="shared" ca="1" si="265"/>
        <v/>
      </c>
      <c r="BS291" s="65"/>
      <c r="BT291" s="66"/>
      <c r="BU291" s="67" t="str">
        <f t="shared" ca="1" si="266"/>
        <v/>
      </c>
      <c r="BV291" s="65"/>
      <c r="BW291" s="66"/>
      <c r="BX291" s="67" t="str">
        <f t="shared" ca="1" si="267"/>
        <v/>
      </c>
      <c r="BY291" s="65"/>
      <c r="BZ291" s="66"/>
      <c r="CA291" s="67" t="str">
        <f t="shared" ca="1" si="268"/>
        <v/>
      </c>
      <c r="CB291" s="65"/>
      <c r="CC291" s="66"/>
      <c r="CD291" s="67" t="str">
        <f t="shared" ca="1" si="269"/>
        <v/>
      </c>
      <c r="CE291" s="65"/>
      <c r="CF291" s="66"/>
      <c r="CG291" s="67" t="str">
        <f t="shared" ca="1" si="270"/>
        <v/>
      </c>
      <c r="CH291" s="65"/>
      <c r="CI291" s="66"/>
      <c r="CJ291" s="67" t="str">
        <f t="shared" ca="1" si="271"/>
        <v/>
      </c>
      <c r="CK291" s="57"/>
      <c r="CL291" s="59"/>
      <c r="CM291" s="59"/>
      <c r="CN291" s="59"/>
      <c r="CO291" s="59"/>
      <c r="CP291" s="59"/>
      <c r="CQ291" s="59"/>
      <c r="CR291" s="57"/>
      <c r="CS291" s="58"/>
      <c r="CT291" s="90" t="str">
        <f t="shared" si="272"/>
        <v/>
      </c>
      <c r="CU291" s="59"/>
      <c r="CV291" s="60"/>
      <c r="CW291" s="59"/>
      <c r="CX291" s="59"/>
      <c r="CY291" s="59" t="str">
        <f t="shared" si="273"/>
        <v/>
      </c>
      <c r="CZ291" s="59"/>
      <c r="DA291" s="59"/>
      <c r="DB291" s="61"/>
      <c r="DC291" s="59"/>
      <c r="DD291" s="59"/>
      <c r="DE291" s="61"/>
      <c r="DF291" s="61"/>
      <c r="DG291" s="59"/>
      <c r="DH291" s="61"/>
      <c r="DI291" s="61"/>
      <c r="DJ291" s="59"/>
      <c r="DK291" s="59"/>
      <c r="DL291" s="62"/>
      <c r="DM291" s="56">
        <f t="shared" si="274"/>
        <v>0</v>
      </c>
      <c r="DN291" s="88" t="str">
        <f t="shared" si="275"/>
        <v/>
      </c>
      <c r="DO291" s="119" t="str">
        <f t="shared" si="276"/>
        <v/>
      </c>
      <c r="DP291" s="119" t="str">
        <f t="shared" si="277"/>
        <v/>
      </c>
      <c r="DQ291" s="122" t="str">
        <f t="shared" si="278"/>
        <v/>
      </c>
      <c r="DR291" s="122" t="str">
        <f t="shared" si="279"/>
        <v/>
      </c>
    </row>
    <row r="292" spans="1:122" x14ac:dyDescent="0.25">
      <c r="A292" s="184" t="str">
        <f t="shared" si="234"/>
        <v xml:space="preserve">  -  - </v>
      </c>
      <c r="B292" s="98"/>
      <c r="C292" s="97"/>
      <c r="D292" s="93"/>
      <c r="E292" s="71"/>
      <c r="F292" s="73"/>
      <c r="G292" s="103"/>
      <c r="H292" s="71"/>
      <c r="I292" s="105" t="str">
        <f t="shared" si="235"/>
        <v/>
      </c>
      <c r="J292" s="104"/>
      <c r="K292" s="63"/>
      <c r="L292" s="72"/>
      <c r="M292" s="74"/>
      <c r="N292" s="75"/>
      <c r="O292" s="75"/>
      <c r="P292" s="121"/>
      <c r="Q292" s="76" t="str">
        <f t="shared" si="236"/>
        <v/>
      </c>
      <c r="R292" s="77">
        <f t="shared" si="237"/>
        <v>0</v>
      </c>
      <c r="S292" s="63"/>
      <c r="T292" s="78">
        <f t="shared" si="238"/>
        <v>0</v>
      </c>
      <c r="U292" s="79">
        <f>IF(M292=0,0,IF(G292="Annulation","",IF(assurance="ALPTIS",M292*12*T292/100*#REF!,IF(assurance="APRIL",M292*12*T292/100*#REF!,IF(assurance="ASAF",M292*12*T292/100*#REF!,IF(assurance="NEOLIANE",(#REF!+M292*12*#REF!)*T292/100,IF(assurance="NEOLIANE Prev",(#REF!+M292*12*#REF!)*T292/100,IF(assurance="SWISSLIFE",M292*12*T292/100*#REF!,IF(assurance="AVIVA",M292*12*T292/100*#REF!,IF(assurance="CIPRES",M292*12*T292/100*#REF!,IF(assurance="CEGEMA",M292*12*T292/100*#REF!,IF(assurance=0,0))))))))))))</f>
        <v>0</v>
      </c>
      <c r="V292" s="91" t="str">
        <f t="shared" si="239"/>
        <v/>
      </c>
      <c r="W292" s="91" t="str">
        <f t="shared" si="240"/>
        <v/>
      </c>
      <c r="X292" s="92">
        <f t="shared" si="241"/>
        <v>0</v>
      </c>
      <c r="Y292" s="108">
        <f t="shared" si="242"/>
        <v>0</v>
      </c>
      <c r="Z292" s="106"/>
      <c r="AA292" s="105" t="str">
        <f t="shared" si="243"/>
        <v/>
      </c>
      <c r="AB292" s="63" t="s">
        <v>12</v>
      </c>
      <c r="AC292" s="72"/>
      <c r="AD292" s="101"/>
      <c r="AE292" s="80" t="str">
        <f t="shared" si="244"/>
        <v/>
      </c>
      <c r="AF292" s="72"/>
      <c r="AG292" s="70" t="str">
        <f t="shared" si="245"/>
        <v/>
      </c>
      <c r="AH292" s="81" t="str">
        <f t="shared" ca="1" si="246"/>
        <v/>
      </c>
      <c r="AI292" s="111" t="str">
        <f t="shared" ca="1" si="247"/>
        <v/>
      </c>
      <c r="AJ292" s="89" t="str">
        <f t="shared" si="248"/>
        <v/>
      </c>
      <c r="AK292" s="89" t="str">
        <f t="shared" si="249"/>
        <v/>
      </c>
      <c r="AL292" s="81" t="str">
        <f t="shared" si="250"/>
        <v/>
      </c>
      <c r="AM292" s="74">
        <f t="shared" si="251"/>
        <v>0</v>
      </c>
      <c r="AN292" s="74">
        <f t="shared" si="252"/>
        <v>0</v>
      </c>
      <c r="AO292" s="82">
        <f t="shared" si="253"/>
        <v>0</v>
      </c>
      <c r="AP292" s="74">
        <f t="shared" si="254"/>
        <v>0</v>
      </c>
      <c r="AQ292" s="82">
        <f t="shared" si="255"/>
        <v>0</v>
      </c>
      <c r="AR292" s="83">
        <f t="shared" si="256"/>
        <v>0</v>
      </c>
      <c r="AS292" s="74">
        <f t="shared" si="257"/>
        <v>0</v>
      </c>
      <c r="AT292" s="82">
        <f t="shared" si="258"/>
        <v>0</v>
      </c>
      <c r="AU292" s="83">
        <f t="shared" si="259"/>
        <v>0</v>
      </c>
      <c r="AV292" s="74">
        <f t="shared" si="260"/>
        <v>0</v>
      </c>
      <c r="AW292" s="82">
        <f t="shared" si="261"/>
        <v>0</v>
      </c>
      <c r="AX292" s="83">
        <f t="shared" si="262"/>
        <v>0</v>
      </c>
      <c r="AY292" s="63"/>
      <c r="AZ292" s="84"/>
      <c r="BA292" s="85"/>
      <c r="BB292" s="95"/>
      <c r="BC292" s="86"/>
      <c r="BD292" s="86"/>
      <c r="BE292" s="96"/>
      <c r="BF292" s="69"/>
      <c r="BG292" s="114"/>
      <c r="BH292" s="63">
        <v>1</v>
      </c>
      <c r="BI292" s="68">
        <v>0</v>
      </c>
      <c r="BJ292" s="71"/>
      <c r="BK292" s="87"/>
      <c r="BL292" s="64" t="str">
        <f t="shared" ca="1" si="263"/>
        <v/>
      </c>
      <c r="BM292" s="65"/>
      <c r="BN292" s="66"/>
      <c r="BO292" s="67" t="str">
        <f t="shared" ca="1" si="264"/>
        <v/>
      </c>
      <c r="BP292" s="65"/>
      <c r="BQ292" s="66"/>
      <c r="BR292" s="67" t="str">
        <f t="shared" ca="1" si="265"/>
        <v/>
      </c>
      <c r="BS292" s="65"/>
      <c r="BT292" s="66"/>
      <c r="BU292" s="67" t="str">
        <f t="shared" ca="1" si="266"/>
        <v/>
      </c>
      <c r="BV292" s="65"/>
      <c r="BW292" s="66"/>
      <c r="BX292" s="67" t="str">
        <f t="shared" ca="1" si="267"/>
        <v/>
      </c>
      <c r="BY292" s="65"/>
      <c r="BZ292" s="66"/>
      <c r="CA292" s="67" t="str">
        <f t="shared" ca="1" si="268"/>
        <v/>
      </c>
      <c r="CB292" s="65"/>
      <c r="CC292" s="66"/>
      <c r="CD292" s="67" t="str">
        <f t="shared" ca="1" si="269"/>
        <v/>
      </c>
      <c r="CE292" s="65"/>
      <c r="CF292" s="66"/>
      <c r="CG292" s="67" t="str">
        <f t="shared" ca="1" si="270"/>
        <v/>
      </c>
      <c r="CH292" s="65"/>
      <c r="CI292" s="66"/>
      <c r="CJ292" s="67" t="str">
        <f t="shared" ca="1" si="271"/>
        <v/>
      </c>
      <c r="CK292" s="57"/>
      <c r="CL292" s="59"/>
      <c r="CM292" s="59"/>
      <c r="CN292" s="59"/>
      <c r="CO292" s="59"/>
      <c r="CP292" s="59"/>
      <c r="CQ292" s="59"/>
      <c r="CR292" s="57"/>
      <c r="CS292" s="58"/>
      <c r="CT292" s="90" t="str">
        <f t="shared" si="272"/>
        <v/>
      </c>
      <c r="CU292" s="59"/>
      <c r="CV292" s="60"/>
      <c r="CW292" s="59"/>
      <c r="CX292" s="59"/>
      <c r="CY292" s="59" t="str">
        <f t="shared" si="273"/>
        <v/>
      </c>
      <c r="CZ292" s="59"/>
      <c r="DA292" s="59"/>
      <c r="DB292" s="61"/>
      <c r="DC292" s="59"/>
      <c r="DD292" s="59"/>
      <c r="DE292" s="61"/>
      <c r="DF292" s="61"/>
      <c r="DG292" s="59"/>
      <c r="DH292" s="61"/>
      <c r="DI292" s="61"/>
      <c r="DJ292" s="59"/>
      <c r="DK292" s="59"/>
      <c r="DL292" s="62"/>
      <c r="DM292" s="56">
        <f t="shared" si="274"/>
        <v>0</v>
      </c>
      <c r="DN292" s="88" t="str">
        <f t="shared" si="275"/>
        <v/>
      </c>
      <c r="DO292" s="119" t="str">
        <f t="shared" si="276"/>
        <v/>
      </c>
      <c r="DP292" s="119" t="str">
        <f t="shared" si="277"/>
        <v/>
      </c>
      <c r="DQ292" s="122" t="str">
        <f t="shared" si="278"/>
        <v/>
      </c>
      <c r="DR292" s="122" t="str">
        <f t="shared" si="279"/>
        <v/>
      </c>
    </row>
    <row r="293" spans="1:122" x14ac:dyDescent="0.25">
      <c r="A293" s="184" t="str">
        <f t="shared" si="234"/>
        <v xml:space="preserve">  -  - </v>
      </c>
      <c r="B293" s="98"/>
      <c r="C293" s="97"/>
      <c r="D293" s="93"/>
      <c r="E293" s="71"/>
      <c r="F293" s="73"/>
      <c r="G293" s="103"/>
      <c r="H293" s="71"/>
      <c r="I293" s="105" t="str">
        <f t="shared" si="235"/>
        <v/>
      </c>
      <c r="J293" s="104"/>
      <c r="K293" s="63"/>
      <c r="L293" s="72"/>
      <c r="M293" s="74"/>
      <c r="N293" s="75"/>
      <c r="O293" s="75"/>
      <c r="P293" s="121"/>
      <c r="Q293" s="76" t="str">
        <f t="shared" si="236"/>
        <v/>
      </c>
      <c r="R293" s="77">
        <f t="shared" si="237"/>
        <v>0</v>
      </c>
      <c r="S293" s="63"/>
      <c r="T293" s="78">
        <f t="shared" si="238"/>
        <v>0</v>
      </c>
      <c r="U293" s="79">
        <f>IF(M293=0,0,IF(G293="Annulation","",IF(assurance="ALPTIS",M293*12*T293/100*#REF!,IF(assurance="APRIL",M293*12*T293/100*#REF!,IF(assurance="ASAF",M293*12*T293/100*#REF!,IF(assurance="NEOLIANE",(#REF!+M293*12*#REF!)*T293/100,IF(assurance="NEOLIANE Prev",(#REF!+M293*12*#REF!)*T293/100,IF(assurance="SWISSLIFE",M293*12*T293/100*#REF!,IF(assurance="AVIVA",M293*12*T293/100*#REF!,IF(assurance="CIPRES",M293*12*T293/100*#REF!,IF(assurance="CEGEMA",M293*12*T293/100*#REF!,IF(assurance=0,0))))))))))))</f>
        <v>0</v>
      </c>
      <c r="V293" s="91" t="str">
        <f t="shared" si="239"/>
        <v/>
      </c>
      <c r="W293" s="91" t="str">
        <f t="shared" si="240"/>
        <v/>
      </c>
      <c r="X293" s="92">
        <f t="shared" si="241"/>
        <v>0</v>
      </c>
      <c r="Y293" s="108">
        <f t="shared" si="242"/>
        <v>0</v>
      </c>
      <c r="Z293" s="106"/>
      <c r="AA293" s="105" t="str">
        <f t="shared" si="243"/>
        <v/>
      </c>
      <c r="AB293" s="63" t="s">
        <v>12</v>
      </c>
      <c r="AC293" s="72"/>
      <c r="AD293" s="101"/>
      <c r="AE293" s="80" t="str">
        <f t="shared" si="244"/>
        <v/>
      </c>
      <c r="AF293" s="72"/>
      <c r="AG293" s="70" t="str">
        <f t="shared" si="245"/>
        <v/>
      </c>
      <c r="AH293" s="81" t="str">
        <f t="shared" ca="1" si="246"/>
        <v/>
      </c>
      <c r="AI293" s="111" t="str">
        <f t="shared" ca="1" si="247"/>
        <v/>
      </c>
      <c r="AJ293" s="89" t="str">
        <f t="shared" si="248"/>
        <v/>
      </c>
      <c r="AK293" s="89" t="str">
        <f t="shared" si="249"/>
        <v/>
      </c>
      <c r="AL293" s="81" t="str">
        <f t="shared" si="250"/>
        <v/>
      </c>
      <c r="AM293" s="74">
        <f t="shared" si="251"/>
        <v>0</v>
      </c>
      <c r="AN293" s="74">
        <f t="shared" si="252"/>
        <v>0</v>
      </c>
      <c r="AO293" s="82">
        <f t="shared" si="253"/>
        <v>0</v>
      </c>
      <c r="AP293" s="74">
        <f t="shared" si="254"/>
        <v>0</v>
      </c>
      <c r="AQ293" s="82">
        <f t="shared" si="255"/>
        <v>0</v>
      </c>
      <c r="AR293" s="83">
        <f t="shared" si="256"/>
        <v>0</v>
      </c>
      <c r="AS293" s="74">
        <f t="shared" si="257"/>
        <v>0</v>
      </c>
      <c r="AT293" s="82">
        <f t="shared" si="258"/>
        <v>0</v>
      </c>
      <c r="AU293" s="83">
        <f t="shared" si="259"/>
        <v>0</v>
      </c>
      <c r="AV293" s="74">
        <f t="shared" si="260"/>
        <v>0</v>
      </c>
      <c r="AW293" s="82">
        <f t="shared" si="261"/>
        <v>0</v>
      </c>
      <c r="AX293" s="83">
        <f t="shared" si="262"/>
        <v>0</v>
      </c>
      <c r="AY293" s="63"/>
      <c r="AZ293" s="84"/>
      <c r="BA293" s="85"/>
      <c r="BB293" s="95"/>
      <c r="BC293" s="86"/>
      <c r="BD293" s="86"/>
      <c r="BE293" s="96"/>
      <c r="BF293" s="69"/>
      <c r="BG293" s="114"/>
      <c r="BH293" s="63">
        <v>1</v>
      </c>
      <c r="BI293" s="68">
        <v>0</v>
      </c>
      <c r="BJ293" s="71"/>
      <c r="BK293" s="87"/>
      <c r="BL293" s="64" t="str">
        <f t="shared" ca="1" si="263"/>
        <v/>
      </c>
      <c r="BM293" s="65"/>
      <c r="BN293" s="66"/>
      <c r="BO293" s="67" t="str">
        <f t="shared" ca="1" si="264"/>
        <v/>
      </c>
      <c r="BP293" s="65"/>
      <c r="BQ293" s="66"/>
      <c r="BR293" s="67" t="str">
        <f t="shared" ca="1" si="265"/>
        <v/>
      </c>
      <c r="BS293" s="65"/>
      <c r="BT293" s="66"/>
      <c r="BU293" s="67" t="str">
        <f t="shared" ca="1" si="266"/>
        <v/>
      </c>
      <c r="BV293" s="65"/>
      <c r="BW293" s="66"/>
      <c r="BX293" s="67" t="str">
        <f t="shared" ca="1" si="267"/>
        <v/>
      </c>
      <c r="BY293" s="65"/>
      <c r="BZ293" s="66"/>
      <c r="CA293" s="67" t="str">
        <f t="shared" ca="1" si="268"/>
        <v/>
      </c>
      <c r="CB293" s="65"/>
      <c r="CC293" s="66"/>
      <c r="CD293" s="67" t="str">
        <f t="shared" ca="1" si="269"/>
        <v/>
      </c>
      <c r="CE293" s="65"/>
      <c r="CF293" s="66"/>
      <c r="CG293" s="67" t="str">
        <f t="shared" ca="1" si="270"/>
        <v/>
      </c>
      <c r="CH293" s="65"/>
      <c r="CI293" s="66"/>
      <c r="CJ293" s="67" t="str">
        <f t="shared" ca="1" si="271"/>
        <v/>
      </c>
      <c r="CK293" s="57"/>
      <c r="CL293" s="59"/>
      <c r="CM293" s="59"/>
      <c r="CN293" s="59"/>
      <c r="CO293" s="59"/>
      <c r="CP293" s="59"/>
      <c r="CQ293" s="59"/>
      <c r="CR293" s="57"/>
      <c r="CS293" s="58"/>
      <c r="CT293" s="90" t="str">
        <f t="shared" si="272"/>
        <v/>
      </c>
      <c r="CU293" s="59"/>
      <c r="CV293" s="60"/>
      <c r="CW293" s="59"/>
      <c r="CX293" s="59"/>
      <c r="CY293" s="59" t="str">
        <f t="shared" si="273"/>
        <v/>
      </c>
      <c r="CZ293" s="59"/>
      <c r="DA293" s="59"/>
      <c r="DB293" s="61"/>
      <c r="DC293" s="59"/>
      <c r="DD293" s="59"/>
      <c r="DE293" s="61"/>
      <c r="DF293" s="61"/>
      <c r="DG293" s="59"/>
      <c r="DH293" s="61"/>
      <c r="DI293" s="61"/>
      <c r="DJ293" s="59"/>
      <c r="DK293" s="59"/>
      <c r="DL293" s="62"/>
      <c r="DM293" s="56">
        <f t="shared" si="274"/>
        <v>0</v>
      </c>
      <c r="DN293" s="88" t="str">
        <f t="shared" si="275"/>
        <v/>
      </c>
      <c r="DO293" s="119" t="str">
        <f t="shared" si="276"/>
        <v/>
      </c>
      <c r="DP293" s="119" t="str">
        <f t="shared" si="277"/>
        <v/>
      </c>
      <c r="DQ293" s="122" t="str">
        <f t="shared" si="278"/>
        <v/>
      </c>
      <c r="DR293" s="122" t="str">
        <f t="shared" si="279"/>
        <v/>
      </c>
    </row>
    <row r="294" spans="1:122" x14ac:dyDescent="0.25">
      <c r="A294" s="184" t="str">
        <f t="shared" si="234"/>
        <v xml:space="preserve">  -  - </v>
      </c>
      <c r="B294" s="98"/>
      <c r="C294" s="97"/>
      <c r="D294" s="93"/>
      <c r="E294" s="71"/>
      <c r="F294" s="73"/>
      <c r="G294" s="103"/>
      <c r="H294" s="71"/>
      <c r="I294" s="105" t="str">
        <f t="shared" si="235"/>
        <v/>
      </c>
      <c r="J294" s="104"/>
      <c r="K294" s="63"/>
      <c r="L294" s="72"/>
      <c r="M294" s="74"/>
      <c r="N294" s="75"/>
      <c r="O294" s="75"/>
      <c r="P294" s="121"/>
      <c r="Q294" s="76" t="str">
        <f t="shared" si="236"/>
        <v/>
      </c>
      <c r="R294" s="77">
        <f t="shared" si="237"/>
        <v>0</v>
      </c>
      <c r="S294" s="63"/>
      <c r="T294" s="78">
        <f t="shared" si="238"/>
        <v>0</v>
      </c>
      <c r="U294" s="79">
        <f>IF(M294=0,0,IF(G294="Annulation","",IF(assurance="ALPTIS",M294*12*T294/100*#REF!,IF(assurance="APRIL",M294*12*T294/100*#REF!,IF(assurance="ASAF",M294*12*T294/100*#REF!,IF(assurance="NEOLIANE",(#REF!+M294*12*#REF!)*T294/100,IF(assurance="NEOLIANE Prev",(#REF!+M294*12*#REF!)*T294/100,IF(assurance="SWISSLIFE",M294*12*T294/100*#REF!,IF(assurance="AVIVA",M294*12*T294/100*#REF!,IF(assurance="CIPRES",M294*12*T294/100*#REF!,IF(assurance="CEGEMA",M294*12*T294/100*#REF!,IF(assurance=0,0))))))))))))</f>
        <v>0</v>
      </c>
      <c r="V294" s="91" t="str">
        <f t="shared" si="239"/>
        <v/>
      </c>
      <c r="W294" s="91" t="str">
        <f t="shared" si="240"/>
        <v/>
      </c>
      <c r="X294" s="92">
        <f t="shared" si="241"/>
        <v>0</v>
      </c>
      <c r="Y294" s="108">
        <f t="shared" si="242"/>
        <v>0</v>
      </c>
      <c r="Z294" s="106"/>
      <c r="AA294" s="105" t="str">
        <f t="shared" si="243"/>
        <v/>
      </c>
      <c r="AB294" s="63" t="s">
        <v>12</v>
      </c>
      <c r="AC294" s="72"/>
      <c r="AD294" s="101"/>
      <c r="AE294" s="80" t="str">
        <f t="shared" si="244"/>
        <v/>
      </c>
      <c r="AF294" s="72"/>
      <c r="AG294" s="70" t="str">
        <f t="shared" si="245"/>
        <v/>
      </c>
      <c r="AH294" s="81" t="str">
        <f t="shared" ca="1" si="246"/>
        <v/>
      </c>
      <c r="AI294" s="111" t="str">
        <f t="shared" ca="1" si="247"/>
        <v/>
      </c>
      <c r="AJ294" s="89" t="str">
        <f t="shared" si="248"/>
        <v/>
      </c>
      <c r="AK294" s="89" t="str">
        <f t="shared" si="249"/>
        <v/>
      </c>
      <c r="AL294" s="81" t="str">
        <f t="shared" si="250"/>
        <v/>
      </c>
      <c r="AM294" s="74">
        <f t="shared" si="251"/>
        <v>0</v>
      </c>
      <c r="AN294" s="74">
        <f t="shared" si="252"/>
        <v>0</v>
      </c>
      <c r="AO294" s="82">
        <f t="shared" si="253"/>
        <v>0</v>
      </c>
      <c r="AP294" s="74">
        <f t="shared" si="254"/>
        <v>0</v>
      </c>
      <c r="AQ294" s="82">
        <f t="shared" si="255"/>
        <v>0</v>
      </c>
      <c r="AR294" s="83">
        <f t="shared" si="256"/>
        <v>0</v>
      </c>
      <c r="AS294" s="74">
        <f t="shared" si="257"/>
        <v>0</v>
      </c>
      <c r="AT294" s="82">
        <f t="shared" si="258"/>
        <v>0</v>
      </c>
      <c r="AU294" s="83">
        <f t="shared" si="259"/>
        <v>0</v>
      </c>
      <c r="AV294" s="74">
        <f t="shared" si="260"/>
        <v>0</v>
      </c>
      <c r="AW294" s="82">
        <f t="shared" si="261"/>
        <v>0</v>
      </c>
      <c r="AX294" s="83">
        <f t="shared" si="262"/>
        <v>0</v>
      </c>
      <c r="AY294" s="63"/>
      <c r="AZ294" s="84"/>
      <c r="BA294" s="85"/>
      <c r="BB294" s="95"/>
      <c r="BC294" s="86"/>
      <c r="BD294" s="86"/>
      <c r="BE294" s="96"/>
      <c r="BF294" s="69"/>
      <c r="BG294" s="114"/>
      <c r="BH294" s="63">
        <v>1</v>
      </c>
      <c r="BI294" s="68">
        <v>0</v>
      </c>
      <c r="BJ294" s="71"/>
      <c r="BK294" s="87"/>
      <c r="BL294" s="64" t="str">
        <f t="shared" ca="1" si="263"/>
        <v/>
      </c>
      <c r="BM294" s="65"/>
      <c r="BN294" s="66"/>
      <c r="BO294" s="67" t="str">
        <f t="shared" ca="1" si="264"/>
        <v/>
      </c>
      <c r="BP294" s="65"/>
      <c r="BQ294" s="66"/>
      <c r="BR294" s="67" t="str">
        <f t="shared" ca="1" si="265"/>
        <v/>
      </c>
      <c r="BS294" s="65"/>
      <c r="BT294" s="66"/>
      <c r="BU294" s="67" t="str">
        <f t="shared" ca="1" si="266"/>
        <v/>
      </c>
      <c r="BV294" s="65"/>
      <c r="BW294" s="66"/>
      <c r="BX294" s="67" t="str">
        <f t="shared" ca="1" si="267"/>
        <v/>
      </c>
      <c r="BY294" s="65"/>
      <c r="BZ294" s="66"/>
      <c r="CA294" s="67" t="str">
        <f t="shared" ca="1" si="268"/>
        <v/>
      </c>
      <c r="CB294" s="65"/>
      <c r="CC294" s="66"/>
      <c r="CD294" s="67" t="str">
        <f t="shared" ca="1" si="269"/>
        <v/>
      </c>
      <c r="CE294" s="65"/>
      <c r="CF294" s="66"/>
      <c r="CG294" s="67" t="str">
        <f t="shared" ca="1" si="270"/>
        <v/>
      </c>
      <c r="CH294" s="65"/>
      <c r="CI294" s="66"/>
      <c r="CJ294" s="67" t="str">
        <f t="shared" ca="1" si="271"/>
        <v/>
      </c>
      <c r="CK294" s="57"/>
      <c r="CL294" s="59"/>
      <c r="CM294" s="59"/>
      <c r="CN294" s="59"/>
      <c r="CO294" s="59"/>
      <c r="CP294" s="59"/>
      <c r="CQ294" s="59"/>
      <c r="CR294" s="57"/>
      <c r="CS294" s="58"/>
      <c r="CT294" s="90" t="str">
        <f t="shared" si="272"/>
        <v/>
      </c>
      <c r="CU294" s="59"/>
      <c r="CV294" s="60"/>
      <c r="CW294" s="59"/>
      <c r="CX294" s="59"/>
      <c r="CY294" s="59" t="str">
        <f t="shared" si="273"/>
        <v/>
      </c>
      <c r="CZ294" s="59"/>
      <c r="DA294" s="59"/>
      <c r="DB294" s="61"/>
      <c r="DC294" s="59"/>
      <c r="DD294" s="59"/>
      <c r="DE294" s="61"/>
      <c r="DF294" s="61"/>
      <c r="DG294" s="59"/>
      <c r="DH294" s="61"/>
      <c r="DI294" s="61"/>
      <c r="DJ294" s="59"/>
      <c r="DK294" s="59"/>
      <c r="DL294" s="62"/>
      <c r="DM294" s="56">
        <f t="shared" si="274"/>
        <v>0</v>
      </c>
      <c r="DN294" s="88" t="str">
        <f t="shared" si="275"/>
        <v/>
      </c>
      <c r="DO294" s="119" t="str">
        <f t="shared" si="276"/>
        <v/>
      </c>
      <c r="DP294" s="119" t="str">
        <f t="shared" si="277"/>
        <v/>
      </c>
      <c r="DQ294" s="122" t="str">
        <f t="shared" si="278"/>
        <v/>
      </c>
      <c r="DR294" s="122" t="str">
        <f t="shared" si="279"/>
        <v/>
      </c>
    </row>
    <row r="295" spans="1:122" x14ac:dyDescent="0.25">
      <c r="A295" s="184" t="str">
        <f t="shared" si="234"/>
        <v xml:space="preserve">  -  - </v>
      </c>
      <c r="B295" s="98"/>
      <c r="C295" s="97"/>
      <c r="D295" s="93"/>
      <c r="E295" s="71"/>
      <c r="F295" s="73"/>
      <c r="G295" s="103"/>
      <c r="H295" s="71"/>
      <c r="I295" s="105" t="str">
        <f t="shared" si="235"/>
        <v/>
      </c>
      <c r="J295" s="104"/>
      <c r="K295" s="63"/>
      <c r="L295" s="72"/>
      <c r="M295" s="74"/>
      <c r="N295" s="75"/>
      <c r="O295" s="75"/>
      <c r="P295" s="121"/>
      <c r="Q295" s="76" t="str">
        <f t="shared" si="236"/>
        <v/>
      </c>
      <c r="R295" s="77">
        <f t="shared" si="237"/>
        <v>0</v>
      </c>
      <c r="S295" s="63"/>
      <c r="T295" s="78">
        <f t="shared" si="238"/>
        <v>0</v>
      </c>
      <c r="U295" s="79">
        <f>IF(M295=0,0,IF(G295="Annulation","",IF(assurance="ALPTIS",M295*12*T295/100*#REF!,IF(assurance="APRIL",M295*12*T295/100*#REF!,IF(assurance="ASAF",M295*12*T295/100*#REF!,IF(assurance="NEOLIANE",(#REF!+M295*12*#REF!)*T295/100,IF(assurance="NEOLIANE Prev",(#REF!+M295*12*#REF!)*T295/100,IF(assurance="SWISSLIFE",M295*12*T295/100*#REF!,IF(assurance="AVIVA",M295*12*T295/100*#REF!,IF(assurance="CIPRES",M295*12*T295/100*#REF!,IF(assurance="CEGEMA",M295*12*T295/100*#REF!,IF(assurance=0,0))))))))))))</f>
        <v>0</v>
      </c>
      <c r="V295" s="91" t="str">
        <f t="shared" si="239"/>
        <v/>
      </c>
      <c r="W295" s="91" t="str">
        <f t="shared" si="240"/>
        <v/>
      </c>
      <c r="X295" s="92">
        <f t="shared" si="241"/>
        <v>0</v>
      </c>
      <c r="Y295" s="108">
        <f t="shared" si="242"/>
        <v>0</v>
      </c>
      <c r="Z295" s="106"/>
      <c r="AA295" s="105" t="str">
        <f t="shared" si="243"/>
        <v/>
      </c>
      <c r="AB295" s="63" t="s">
        <v>12</v>
      </c>
      <c r="AC295" s="72"/>
      <c r="AD295" s="101"/>
      <c r="AE295" s="80" t="str">
        <f t="shared" si="244"/>
        <v/>
      </c>
      <c r="AF295" s="72"/>
      <c r="AG295" s="70" t="str">
        <f t="shared" si="245"/>
        <v/>
      </c>
      <c r="AH295" s="81" t="str">
        <f t="shared" ca="1" si="246"/>
        <v/>
      </c>
      <c r="AI295" s="111" t="str">
        <f t="shared" ca="1" si="247"/>
        <v/>
      </c>
      <c r="AJ295" s="89" t="str">
        <f t="shared" si="248"/>
        <v/>
      </c>
      <c r="AK295" s="89" t="str">
        <f t="shared" si="249"/>
        <v/>
      </c>
      <c r="AL295" s="81" t="str">
        <f t="shared" si="250"/>
        <v/>
      </c>
      <c r="AM295" s="74">
        <f t="shared" si="251"/>
        <v>0</v>
      </c>
      <c r="AN295" s="74">
        <f t="shared" si="252"/>
        <v>0</v>
      </c>
      <c r="AO295" s="82">
        <f t="shared" si="253"/>
        <v>0</v>
      </c>
      <c r="AP295" s="74">
        <f t="shared" si="254"/>
        <v>0</v>
      </c>
      <c r="AQ295" s="82">
        <f t="shared" si="255"/>
        <v>0</v>
      </c>
      <c r="AR295" s="83">
        <f t="shared" si="256"/>
        <v>0</v>
      </c>
      <c r="AS295" s="74">
        <f t="shared" si="257"/>
        <v>0</v>
      </c>
      <c r="AT295" s="82">
        <f t="shared" si="258"/>
        <v>0</v>
      </c>
      <c r="AU295" s="83">
        <f t="shared" si="259"/>
        <v>0</v>
      </c>
      <c r="AV295" s="74">
        <f t="shared" si="260"/>
        <v>0</v>
      </c>
      <c r="AW295" s="82">
        <f t="shared" si="261"/>
        <v>0</v>
      </c>
      <c r="AX295" s="83">
        <f t="shared" si="262"/>
        <v>0</v>
      </c>
      <c r="AY295" s="63"/>
      <c r="AZ295" s="84"/>
      <c r="BA295" s="85"/>
      <c r="BB295" s="95"/>
      <c r="BC295" s="86"/>
      <c r="BD295" s="86"/>
      <c r="BE295" s="96"/>
      <c r="BF295" s="69"/>
      <c r="BG295" s="114"/>
      <c r="BH295" s="63">
        <v>1</v>
      </c>
      <c r="BI295" s="68">
        <v>0</v>
      </c>
      <c r="BJ295" s="71"/>
      <c r="BK295" s="87"/>
      <c r="BL295" s="64" t="str">
        <f t="shared" ca="1" si="263"/>
        <v/>
      </c>
      <c r="BM295" s="65"/>
      <c r="BN295" s="66"/>
      <c r="BO295" s="67" t="str">
        <f t="shared" ca="1" si="264"/>
        <v/>
      </c>
      <c r="BP295" s="65"/>
      <c r="BQ295" s="66"/>
      <c r="BR295" s="67" t="str">
        <f t="shared" ca="1" si="265"/>
        <v/>
      </c>
      <c r="BS295" s="65"/>
      <c r="BT295" s="66"/>
      <c r="BU295" s="67" t="str">
        <f t="shared" ca="1" si="266"/>
        <v/>
      </c>
      <c r="BV295" s="65"/>
      <c r="BW295" s="66"/>
      <c r="BX295" s="67" t="str">
        <f t="shared" ca="1" si="267"/>
        <v/>
      </c>
      <c r="BY295" s="65"/>
      <c r="BZ295" s="66"/>
      <c r="CA295" s="67" t="str">
        <f t="shared" ca="1" si="268"/>
        <v/>
      </c>
      <c r="CB295" s="65"/>
      <c r="CC295" s="66"/>
      <c r="CD295" s="67" t="str">
        <f t="shared" ca="1" si="269"/>
        <v/>
      </c>
      <c r="CE295" s="65"/>
      <c r="CF295" s="66"/>
      <c r="CG295" s="67" t="str">
        <f t="shared" ca="1" si="270"/>
        <v/>
      </c>
      <c r="CH295" s="65"/>
      <c r="CI295" s="66"/>
      <c r="CJ295" s="67" t="str">
        <f t="shared" ca="1" si="271"/>
        <v/>
      </c>
      <c r="CK295" s="57"/>
      <c r="CL295" s="59"/>
      <c r="CM295" s="59"/>
      <c r="CN295" s="59"/>
      <c r="CO295" s="59"/>
      <c r="CP295" s="59"/>
      <c r="CQ295" s="59"/>
      <c r="CR295" s="57"/>
      <c r="CS295" s="58"/>
      <c r="CT295" s="90" t="str">
        <f t="shared" si="272"/>
        <v/>
      </c>
      <c r="CU295" s="59"/>
      <c r="CV295" s="60"/>
      <c r="CW295" s="59"/>
      <c r="CX295" s="59"/>
      <c r="CY295" s="59" t="str">
        <f t="shared" si="273"/>
        <v/>
      </c>
      <c r="CZ295" s="59"/>
      <c r="DA295" s="59"/>
      <c r="DB295" s="61"/>
      <c r="DC295" s="59"/>
      <c r="DD295" s="59"/>
      <c r="DE295" s="61"/>
      <c r="DF295" s="61"/>
      <c r="DG295" s="59"/>
      <c r="DH295" s="61"/>
      <c r="DI295" s="61"/>
      <c r="DJ295" s="59"/>
      <c r="DK295" s="59"/>
      <c r="DL295" s="62"/>
      <c r="DM295" s="56">
        <f t="shared" si="274"/>
        <v>0</v>
      </c>
      <c r="DN295" s="88" t="str">
        <f t="shared" si="275"/>
        <v/>
      </c>
      <c r="DO295" s="119" t="str">
        <f t="shared" si="276"/>
        <v/>
      </c>
      <c r="DP295" s="119" t="str">
        <f t="shared" si="277"/>
        <v/>
      </c>
      <c r="DQ295" s="122" t="str">
        <f t="shared" si="278"/>
        <v/>
      </c>
      <c r="DR295" s="122" t="str">
        <f t="shared" si="279"/>
        <v/>
      </c>
    </row>
    <row r="296" spans="1:122" x14ac:dyDescent="0.25">
      <c r="A296" s="184" t="str">
        <f t="shared" si="234"/>
        <v xml:space="preserve">  -  - </v>
      </c>
      <c r="B296" s="98"/>
      <c r="C296" s="97"/>
      <c r="D296" s="93"/>
      <c r="E296" s="71"/>
      <c r="F296" s="73"/>
      <c r="G296" s="103"/>
      <c r="H296" s="71"/>
      <c r="I296" s="105" t="str">
        <f t="shared" si="235"/>
        <v/>
      </c>
      <c r="J296" s="104"/>
      <c r="K296" s="63"/>
      <c r="L296" s="72"/>
      <c r="M296" s="74"/>
      <c r="N296" s="75"/>
      <c r="O296" s="75"/>
      <c r="P296" s="121"/>
      <c r="Q296" s="76" t="str">
        <f t="shared" si="236"/>
        <v/>
      </c>
      <c r="R296" s="77">
        <f t="shared" si="237"/>
        <v>0</v>
      </c>
      <c r="S296" s="63"/>
      <c r="T296" s="78">
        <f t="shared" si="238"/>
        <v>0</v>
      </c>
      <c r="U296" s="79">
        <f>IF(M296=0,0,IF(G296="Annulation","",IF(assurance="ALPTIS",M296*12*T296/100*#REF!,IF(assurance="APRIL",M296*12*T296/100*#REF!,IF(assurance="ASAF",M296*12*T296/100*#REF!,IF(assurance="NEOLIANE",(#REF!+M296*12*#REF!)*T296/100,IF(assurance="NEOLIANE Prev",(#REF!+M296*12*#REF!)*T296/100,IF(assurance="SWISSLIFE",M296*12*T296/100*#REF!,IF(assurance="AVIVA",M296*12*T296/100*#REF!,IF(assurance="CIPRES",M296*12*T296/100*#REF!,IF(assurance="CEGEMA",M296*12*T296/100*#REF!,IF(assurance=0,0))))))))))))</f>
        <v>0</v>
      </c>
      <c r="V296" s="91" t="str">
        <f t="shared" si="239"/>
        <v/>
      </c>
      <c r="W296" s="91" t="str">
        <f t="shared" si="240"/>
        <v/>
      </c>
      <c r="X296" s="92">
        <f t="shared" si="241"/>
        <v>0</v>
      </c>
      <c r="Y296" s="108">
        <f t="shared" si="242"/>
        <v>0</v>
      </c>
      <c r="Z296" s="106"/>
      <c r="AA296" s="105" t="str">
        <f t="shared" si="243"/>
        <v/>
      </c>
      <c r="AB296" s="63" t="s">
        <v>12</v>
      </c>
      <c r="AC296" s="72"/>
      <c r="AD296" s="101"/>
      <c r="AE296" s="80" t="str">
        <f t="shared" si="244"/>
        <v/>
      </c>
      <c r="AF296" s="72"/>
      <c r="AG296" s="70" t="str">
        <f t="shared" si="245"/>
        <v/>
      </c>
      <c r="AH296" s="81" t="str">
        <f t="shared" ca="1" si="246"/>
        <v/>
      </c>
      <c r="AI296" s="111" t="str">
        <f t="shared" ca="1" si="247"/>
        <v/>
      </c>
      <c r="AJ296" s="89" t="str">
        <f t="shared" si="248"/>
        <v/>
      </c>
      <c r="AK296" s="89" t="str">
        <f t="shared" si="249"/>
        <v/>
      </c>
      <c r="AL296" s="81" t="str">
        <f t="shared" si="250"/>
        <v/>
      </c>
      <c r="AM296" s="74">
        <f t="shared" si="251"/>
        <v>0</v>
      </c>
      <c r="AN296" s="74">
        <f t="shared" si="252"/>
        <v>0</v>
      </c>
      <c r="AO296" s="82">
        <f t="shared" si="253"/>
        <v>0</v>
      </c>
      <c r="AP296" s="74">
        <f t="shared" si="254"/>
        <v>0</v>
      </c>
      <c r="AQ296" s="82">
        <f t="shared" si="255"/>
        <v>0</v>
      </c>
      <c r="AR296" s="83">
        <f t="shared" si="256"/>
        <v>0</v>
      </c>
      <c r="AS296" s="74">
        <f t="shared" si="257"/>
        <v>0</v>
      </c>
      <c r="AT296" s="82">
        <f t="shared" si="258"/>
        <v>0</v>
      </c>
      <c r="AU296" s="83">
        <f t="shared" si="259"/>
        <v>0</v>
      </c>
      <c r="AV296" s="74">
        <f t="shared" si="260"/>
        <v>0</v>
      </c>
      <c r="AW296" s="82">
        <f t="shared" si="261"/>
        <v>0</v>
      </c>
      <c r="AX296" s="83">
        <f t="shared" si="262"/>
        <v>0</v>
      </c>
      <c r="AY296" s="63"/>
      <c r="AZ296" s="84"/>
      <c r="BA296" s="85"/>
      <c r="BB296" s="95"/>
      <c r="BC296" s="86"/>
      <c r="BD296" s="86"/>
      <c r="BE296" s="96"/>
      <c r="BF296" s="69"/>
      <c r="BG296" s="114"/>
      <c r="BH296" s="63">
        <v>1</v>
      </c>
      <c r="BI296" s="68">
        <v>0</v>
      </c>
      <c r="BJ296" s="71"/>
      <c r="BK296" s="87"/>
      <c r="BL296" s="64" t="str">
        <f t="shared" ca="1" si="263"/>
        <v/>
      </c>
      <c r="BM296" s="65"/>
      <c r="BN296" s="66"/>
      <c r="BO296" s="67" t="str">
        <f t="shared" ca="1" si="264"/>
        <v/>
      </c>
      <c r="BP296" s="65"/>
      <c r="BQ296" s="66"/>
      <c r="BR296" s="67" t="str">
        <f t="shared" ca="1" si="265"/>
        <v/>
      </c>
      <c r="BS296" s="65"/>
      <c r="BT296" s="66"/>
      <c r="BU296" s="67" t="str">
        <f t="shared" ca="1" si="266"/>
        <v/>
      </c>
      <c r="BV296" s="65"/>
      <c r="BW296" s="66"/>
      <c r="BX296" s="67" t="str">
        <f t="shared" ca="1" si="267"/>
        <v/>
      </c>
      <c r="BY296" s="65"/>
      <c r="BZ296" s="66"/>
      <c r="CA296" s="67" t="str">
        <f t="shared" ca="1" si="268"/>
        <v/>
      </c>
      <c r="CB296" s="65"/>
      <c r="CC296" s="66"/>
      <c r="CD296" s="67" t="str">
        <f t="shared" ca="1" si="269"/>
        <v/>
      </c>
      <c r="CE296" s="65"/>
      <c r="CF296" s="66"/>
      <c r="CG296" s="67" t="str">
        <f t="shared" ca="1" si="270"/>
        <v/>
      </c>
      <c r="CH296" s="65"/>
      <c r="CI296" s="66"/>
      <c r="CJ296" s="67" t="str">
        <f t="shared" ca="1" si="271"/>
        <v/>
      </c>
      <c r="CK296" s="57"/>
      <c r="CL296" s="59"/>
      <c r="CM296" s="59"/>
      <c r="CN296" s="59"/>
      <c r="CO296" s="59"/>
      <c r="CP296" s="59"/>
      <c r="CQ296" s="59"/>
      <c r="CR296" s="57"/>
      <c r="CS296" s="58"/>
      <c r="CT296" s="90" t="str">
        <f t="shared" si="272"/>
        <v/>
      </c>
      <c r="CU296" s="59"/>
      <c r="CV296" s="60"/>
      <c r="CW296" s="59"/>
      <c r="CX296" s="59"/>
      <c r="CY296" s="59" t="str">
        <f t="shared" si="273"/>
        <v/>
      </c>
      <c r="CZ296" s="59"/>
      <c r="DA296" s="59"/>
      <c r="DB296" s="61"/>
      <c r="DC296" s="59"/>
      <c r="DD296" s="59"/>
      <c r="DE296" s="61"/>
      <c r="DF296" s="61"/>
      <c r="DG296" s="59"/>
      <c r="DH296" s="61"/>
      <c r="DI296" s="61"/>
      <c r="DJ296" s="59"/>
      <c r="DK296" s="59"/>
      <c r="DL296" s="62"/>
      <c r="DM296" s="56">
        <f t="shared" si="274"/>
        <v>0</v>
      </c>
      <c r="DN296" s="88" t="str">
        <f t="shared" si="275"/>
        <v/>
      </c>
      <c r="DO296" s="119" t="str">
        <f t="shared" si="276"/>
        <v/>
      </c>
      <c r="DP296" s="119" t="str">
        <f t="shared" si="277"/>
        <v/>
      </c>
      <c r="DQ296" s="122" t="str">
        <f t="shared" si="278"/>
        <v/>
      </c>
      <c r="DR296" s="122" t="str">
        <f t="shared" si="279"/>
        <v/>
      </c>
    </row>
    <row r="297" spans="1:122" x14ac:dyDescent="0.25">
      <c r="A297" s="184" t="str">
        <f t="shared" si="234"/>
        <v xml:space="preserve">  -  - </v>
      </c>
      <c r="B297" s="98"/>
      <c r="C297" s="97"/>
      <c r="D297" s="93"/>
      <c r="E297" s="71"/>
      <c r="F297" s="73"/>
      <c r="G297" s="103"/>
      <c r="H297" s="71"/>
      <c r="I297" s="105" t="str">
        <f t="shared" si="235"/>
        <v/>
      </c>
      <c r="J297" s="104"/>
      <c r="K297" s="63"/>
      <c r="L297" s="72"/>
      <c r="M297" s="74"/>
      <c r="N297" s="75"/>
      <c r="O297" s="75"/>
      <c r="P297" s="121"/>
      <c r="Q297" s="76" t="str">
        <f t="shared" si="236"/>
        <v/>
      </c>
      <c r="R297" s="77">
        <f t="shared" si="237"/>
        <v>0</v>
      </c>
      <c r="S297" s="63"/>
      <c r="T297" s="78">
        <f t="shared" si="238"/>
        <v>0</v>
      </c>
      <c r="U297" s="79">
        <f>IF(M297=0,0,IF(G297="Annulation","",IF(assurance="ALPTIS",M297*12*T297/100*#REF!,IF(assurance="APRIL",M297*12*T297/100*#REF!,IF(assurance="ASAF",M297*12*T297/100*#REF!,IF(assurance="NEOLIANE",(#REF!+M297*12*#REF!)*T297/100,IF(assurance="NEOLIANE Prev",(#REF!+M297*12*#REF!)*T297/100,IF(assurance="SWISSLIFE",M297*12*T297/100*#REF!,IF(assurance="AVIVA",M297*12*T297/100*#REF!,IF(assurance="CIPRES",M297*12*T297/100*#REF!,IF(assurance="CEGEMA",M297*12*T297/100*#REF!,IF(assurance=0,0))))))))))))</f>
        <v>0</v>
      </c>
      <c r="V297" s="91" t="str">
        <f t="shared" si="239"/>
        <v/>
      </c>
      <c r="W297" s="91" t="str">
        <f t="shared" si="240"/>
        <v/>
      </c>
      <c r="X297" s="92">
        <f t="shared" si="241"/>
        <v>0</v>
      </c>
      <c r="Y297" s="108">
        <f t="shared" si="242"/>
        <v>0</v>
      </c>
      <c r="Z297" s="106"/>
      <c r="AA297" s="105" t="str">
        <f t="shared" si="243"/>
        <v/>
      </c>
      <c r="AB297" s="63" t="s">
        <v>12</v>
      </c>
      <c r="AC297" s="72"/>
      <c r="AD297" s="101"/>
      <c r="AE297" s="80" t="str">
        <f t="shared" si="244"/>
        <v/>
      </c>
      <c r="AF297" s="72"/>
      <c r="AG297" s="70" t="str">
        <f t="shared" si="245"/>
        <v/>
      </c>
      <c r="AH297" s="81" t="str">
        <f t="shared" ca="1" si="246"/>
        <v/>
      </c>
      <c r="AI297" s="111" t="str">
        <f t="shared" ca="1" si="247"/>
        <v/>
      </c>
      <c r="AJ297" s="89" t="str">
        <f t="shared" si="248"/>
        <v/>
      </c>
      <c r="AK297" s="89" t="str">
        <f t="shared" si="249"/>
        <v/>
      </c>
      <c r="AL297" s="81" t="str">
        <f t="shared" si="250"/>
        <v/>
      </c>
      <c r="AM297" s="74">
        <f t="shared" si="251"/>
        <v>0</v>
      </c>
      <c r="AN297" s="74">
        <f t="shared" si="252"/>
        <v>0</v>
      </c>
      <c r="AO297" s="82">
        <f t="shared" si="253"/>
        <v>0</v>
      </c>
      <c r="AP297" s="74">
        <f t="shared" si="254"/>
        <v>0</v>
      </c>
      <c r="AQ297" s="82">
        <f t="shared" si="255"/>
        <v>0</v>
      </c>
      <c r="AR297" s="83">
        <f t="shared" si="256"/>
        <v>0</v>
      </c>
      <c r="AS297" s="74">
        <f t="shared" si="257"/>
        <v>0</v>
      </c>
      <c r="AT297" s="82">
        <f t="shared" si="258"/>
        <v>0</v>
      </c>
      <c r="AU297" s="83">
        <f t="shared" si="259"/>
        <v>0</v>
      </c>
      <c r="AV297" s="74">
        <f t="shared" si="260"/>
        <v>0</v>
      </c>
      <c r="AW297" s="82">
        <f t="shared" si="261"/>
        <v>0</v>
      </c>
      <c r="AX297" s="83">
        <f t="shared" si="262"/>
        <v>0</v>
      </c>
      <c r="AY297" s="63"/>
      <c r="AZ297" s="84"/>
      <c r="BA297" s="85"/>
      <c r="BB297" s="95"/>
      <c r="BC297" s="86"/>
      <c r="BD297" s="86"/>
      <c r="BE297" s="96"/>
      <c r="BF297" s="69"/>
      <c r="BG297" s="114"/>
      <c r="BH297" s="63">
        <v>1</v>
      </c>
      <c r="BI297" s="68">
        <v>0</v>
      </c>
      <c r="BJ297" s="71"/>
      <c r="BK297" s="87"/>
      <c r="BL297" s="64" t="str">
        <f t="shared" ca="1" si="263"/>
        <v/>
      </c>
      <c r="BM297" s="65"/>
      <c r="BN297" s="66"/>
      <c r="BO297" s="67" t="str">
        <f t="shared" ca="1" si="264"/>
        <v/>
      </c>
      <c r="BP297" s="65"/>
      <c r="BQ297" s="66"/>
      <c r="BR297" s="67" t="str">
        <f t="shared" ca="1" si="265"/>
        <v/>
      </c>
      <c r="BS297" s="65"/>
      <c r="BT297" s="66"/>
      <c r="BU297" s="67" t="str">
        <f t="shared" ca="1" si="266"/>
        <v/>
      </c>
      <c r="BV297" s="65"/>
      <c r="BW297" s="66"/>
      <c r="BX297" s="67" t="str">
        <f t="shared" ca="1" si="267"/>
        <v/>
      </c>
      <c r="BY297" s="65"/>
      <c r="BZ297" s="66"/>
      <c r="CA297" s="67" t="str">
        <f t="shared" ca="1" si="268"/>
        <v/>
      </c>
      <c r="CB297" s="65"/>
      <c r="CC297" s="66"/>
      <c r="CD297" s="67" t="str">
        <f t="shared" ca="1" si="269"/>
        <v/>
      </c>
      <c r="CE297" s="65"/>
      <c r="CF297" s="66"/>
      <c r="CG297" s="67" t="str">
        <f t="shared" ca="1" si="270"/>
        <v/>
      </c>
      <c r="CH297" s="65"/>
      <c r="CI297" s="66"/>
      <c r="CJ297" s="67" t="str">
        <f t="shared" ca="1" si="271"/>
        <v/>
      </c>
      <c r="CK297" s="57"/>
      <c r="CL297" s="59"/>
      <c r="CM297" s="59"/>
      <c r="CN297" s="59"/>
      <c r="CO297" s="59"/>
      <c r="CP297" s="59"/>
      <c r="CQ297" s="59"/>
      <c r="CR297" s="57"/>
      <c r="CS297" s="58"/>
      <c r="CT297" s="90" t="str">
        <f t="shared" si="272"/>
        <v/>
      </c>
      <c r="CU297" s="59"/>
      <c r="CV297" s="60"/>
      <c r="CW297" s="59"/>
      <c r="CX297" s="59"/>
      <c r="CY297" s="59" t="str">
        <f t="shared" si="273"/>
        <v/>
      </c>
      <c r="CZ297" s="59"/>
      <c r="DA297" s="59"/>
      <c r="DB297" s="61"/>
      <c r="DC297" s="59"/>
      <c r="DD297" s="59"/>
      <c r="DE297" s="61"/>
      <c r="DF297" s="61"/>
      <c r="DG297" s="59"/>
      <c r="DH297" s="61"/>
      <c r="DI297" s="61"/>
      <c r="DJ297" s="59"/>
      <c r="DK297" s="59"/>
      <c r="DL297" s="62"/>
      <c r="DM297" s="56">
        <f t="shared" si="274"/>
        <v>0</v>
      </c>
      <c r="DN297" s="88" t="str">
        <f t="shared" si="275"/>
        <v/>
      </c>
      <c r="DO297" s="119" t="str">
        <f t="shared" si="276"/>
        <v/>
      </c>
      <c r="DP297" s="119" t="str">
        <f t="shared" si="277"/>
        <v/>
      </c>
      <c r="DQ297" s="122" t="str">
        <f t="shared" si="278"/>
        <v/>
      </c>
      <c r="DR297" s="122" t="str">
        <f t="shared" si="279"/>
        <v/>
      </c>
    </row>
    <row r="298" spans="1:122" x14ac:dyDescent="0.25">
      <c r="A298" s="184" t="str">
        <f t="shared" si="234"/>
        <v xml:space="preserve">  -  - </v>
      </c>
      <c r="B298" s="98"/>
      <c r="C298" s="97"/>
      <c r="D298" s="93"/>
      <c r="E298" s="71"/>
      <c r="F298" s="73"/>
      <c r="G298" s="103"/>
      <c r="H298" s="71"/>
      <c r="I298" s="105" t="str">
        <f t="shared" si="235"/>
        <v/>
      </c>
      <c r="J298" s="104"/>
      <c r="K298" s="63"/>
      <c r="L298" s="72"/>
      <c r="M298" s="74"/>
      <c r="N298" s="75"/>
      <c r="O298" s="75"/>
      <c r="P298" s="121"/>
      <c r="Q298" s="76" t="str">
        <f t="shared" si="236"/>
        <v/>
      </c>
      <c r="R298" s="77">
        <f t="shared" si="237"/>
        <v>0</v>
      </c>
      <c r="S298" s="63"/>
      <c r="T298" s="78">
        <f t="shared" si="238"/>
        <v>0</v>
      </c>
      <c r="U298" s="79">
        <f>IF(M298=0,0,IF(G298="Annulation","",IF(assurance="ALPTIS",M298*12*T298/100*#REF!,IF(assurance="APRIL",M298*12*T298/100*#REF!,IF(assurance="ASAF",M298*12*T298/100*#REF!,IF(assurance="NEOLIANE",(#REF!+M298*12*#REF!)*T298/100,IF(assurance="NEOLIANE Prev",(#REF!+M298*12*#REF!)*T298/100,IF(assurance="SWISSLIFE",M298*12*T298/100*#REF!,IF(assurance="AVIVA",M298*12*T298/100*#REF!,IF(assurance="CIPRES",M298*12*T298/100*#REF!,IF(assurance="CEGEMA",M298*12*T298/100*#REF!,IF(assurance=0,0))))))))))))</f>
        <v>0</v>
      </c>
      <c r="V298" s="91" t="str">
        <f t="shared" si="239"/>
        <v/>
      </c>
      <c r="W298" s="91" t="str">
        <f t="shared" si="240"/>
        <v/>
      </c>
      <c r="X298" s="92">
        <f t="shared" si="241"/>
        <v>0</v>
      </c>
      <c r="Y298" s="108">
        <f t="shared" si="242"/>
        <v>0</v>
      </c>
      <c r="Z298" s="106"/>
      <c r="AA298" s="105" t="str">
        <f t="shared" si="243"/>
        <v/>
      </c>
      <c r="AB298" s="63" t="s">
        <v>12</v>
      </c>
      <c r="AC298" s="72"/>
      <c r="AD298" s="101"/>
      <c r="AE298" s="80" t="str">
        <f t="shared" si="244"/>
        <v/>
      </c>
      <c r="AF298" s="72"/>
      <c r="AG298" s="70" t="str">
        <f t="shared" si="245"/>
        <v/>
      </c>
      <c r="AH298" s="81" t="str">
        <f t="shared" ca="1" si="246"/>
        <v/>
      </c>
      <c r="AI298" s="111" t="str">
        <f t="shared" ca="1" si="247"/>
        <v/>
      </c>
      <c r="AJ298" s="89" t="str">
        <f t="shared" si="248"/>
        <v/>
      </c>
      <c r="AK298" s="89" t="str">
        <f t="shared" si="249"/>
        <v/>
      </c>
      <c r="AL298" s="81" t="str">
        <f t="shared" si="250"/>
        <v/>
      </c>
      <c r="AM298" s="74">
        <f t="shared" si="251"/>
        <v>0</v>
      </c>
      <c r="AN298" s="74">
        <f t="shared" si="252"/>
        <v>0</v>
      </c>
      <c r="AO298" s="82">
        <f t="shared" si="253"/>
        <v>0</v>
      </c>
      <c r="AP298" s="74">
        <f t="shared" si="254"/>
        <v>0</v>
      </c>
      <c r="AQ298" s="82">
        <f t="shared" si="255"/>
        <v>0</v>
      </c>
      <c r="AR298" s="83">
        <f t="shared" si="256"/>
        <v>0</v>
      </c>
      <c r="AS298" s="74">
        <f t="shared" si="257"/>
        <v>0</v>
      </c>
      <c r="AT298" s="82">
        <f t="shared" si="258"/>
        <v>0</v>
      </c>
      <c r="AU298" s="83">
        <f t="shared" si="259"/>
        <v>0</v>
      </c>
      <c r="AV298" s="74">
        <f t="shared" si="260"/>
        <v>0</v>
      </c>
      <c r="AW298" s="82">
        <f t="shared" si="261"/>
        <v>0</v>
      </c>
      <c r="AX298" s="83">
        <f t="shared" si="262"/>
        <v>0</v>
      </c>
      <c r="AY298" s="63"/>
      <c r="AZ298" s="84"/>
      <c r="BA298" s="85"/>
      <c r="BB298" s="95"/>
      <c r="BC298" s="86"/>
      <c r="BD298" s="86"/>
      <c r="BE298" s="96"/>
      <c r="BF298" s="69"/>
      <c r="BG298" s="114"/>
      <c r="BH298" s="63">
        <v>1</v>
      </c>
      <c r="BI298" s="68">
        <v>0</v>
      </c>
      <c r="BJ298" s="71"/>
      <c r="BK298" s="87"/>
      <c r="BL298" s="64" t="str">
        <f t="shared" ca="1" si="263"/>
        <v/>
      </c>
      <c r="BM298" s="65"/>
      <c r="BN298" s="66"/>
      <c r="BO298" s="67" t="str">
        <f t="shared" ca="1" si="264"/>
        <v/>
      </c>
      <c r="BP298" s="65"/>
      <c r="BQ298" s="66"/>
      <c r="BR298" s="67" t="str">
        <f t="shared" ca="1" si="265"/>
        <v/>
      </c>
      <c r="BS298" s="65"/>
      <c r="BT298" s="66"/>
      <c r="BU298" s="67" t="str">
        <f t="shared" ca="1" si="266"/>
        <v/>
      </c>
      <c r="BV298" s="65"/>
      <c r="BW298" s="66"/>
      <c r="BX298" s="67" t="str">
        <f t="shared" ca="1" si="267"/>
        <v/>
      </c>
      <c r="BY298" s="65"/>
      <c r="BZ298" s="66"/>
      <c r="CA298" s="67" t="str">
        <f t="shared" ca="1" si="268"/>
        <v/>
      </c>
      <c r="CB298" s="65"/>
      <c r="CC298" s="66"/>
      <c r="CD298" s="67" t="str">
        <f t="shared" ca="1" si="269"/>
        <v/>
      </c>
      <c r="CE298" s="65"/>
      <c r="CF298" s="66"/>
      <c r="CG298" s="67" t="str">
        <f t="shared" ca="1" si="270"/>
        <v/>
      </c>
      <c r="CH298" s="65"/>
      <c r="CI298" s="66"/>
      <c r="CJ298" s="67" t="str">
        <f t="shared" ca="1" si="271"/>
        <v/>
      </c>
      <c r="CK298" s="57"/>
      <c r="CL298" s="59"/>
      <c r="CM298" s="59"/>
      <c r="CN298" s="59"/>
      <c r="CO298" s="59"/>
      <c r="CP298" s="59"/>
      <c r="CQ298" s="59"/>
      <c r="CR298" s="57"/>
      <c r="CS298" s="58"/>
      <c r="CT298" s="90" t="str">
        <f t="shared" si="272"/>
        <v/>
      </c>
      <c r="CU298" s="59"/>
      <c r="CV298" s="60"/>
      <c r="CW298" s="59"/>
      <c r="CX298" s="59"/>
      <c r="CY298" s="59" t="str">
        <f t="shared" si="273"/>
        <v/>
      </c>
      <c r="CZ298" s="59"/>
      <c r="DA298" s="59"/>
      <c r="DB298" s="61"/>
      <c r="DC298" s="59"/>
      <c r="DD298" s="59"/>
      <c r="DE298" s="61"/>
      <c r="DF298" s="61"/>
      <c r="DG298" s="59"/>
      <c r="DH298" s="61"/>
      <c r="DI298" s="61"/>
      <c r="DJ298" s="59"/>
      <c r="DK298" s="59"/>
      <c r="DL298" s="62"/>
      <c r="DM298" s="56">
        <f t="shared" si="274"/>
        <v>0</v>
      </c>
      <c r="DN298" s="88" t="str">
        <f t="shared" si="275"/>
        <v/>
      </c>
      <c r="DO298" s="119" t="str">
        <f t="shared" si="276"/>
        <v/>
      </c>
      <c r="DP298" s="119" t="str">
        <f t="shared" si="277"/>
        <v/>
      </c>
      <c r="DQ298" s="122" t="str">
        <f t="shared" si="278"/>
        <v/>
      </c>
      <c r="DR298" s="122" t="str">
        <f t="shared" si="279"/>
        <v/>
      </c>
    </row>
    <row r="299" spans="1:122" x14ac:dyDescent="0.25">
      <c r="A299" s="184" t="str">
        <f t="shared" si="234"/>
        <v xml:space="preserve">  -  - </v>
      </c>
      <c r="B299" s="98"/>
      <c r="C299" s="97"/>
      <c r="D299" s="93"/>
      <c r="E299" s="71"/>
      <c r="F299" s="73"/>
      <c r="G299" s="103"/>
      <c r="H299" s="71"/>
      <c r="I299" s="105" t="str">
        <f t="shared" si="235"/>
        <v/>
      </c>
      <c r="J299" s="104"/>
      <c r="K299" s="63"/>
      <c r="L299" s="72"/>
      <c r="M299" s="74"/>
      <c r="N299" s="75"/>
      <c r="O299" s="75"/>
      <c r="P299" s="121"/>
      <c r="Q299" s="76" t="str">
        <f t="shared" si="236"/>
        <v/>
      </c>
      <c r="R299" s="77">
        <f t="shared" si="237"/>
        <v>0</v>
      </c>
      <c r="S299" s="63"/>
      <c r="T299" s="78">
        <f t="shared" si="238"/>
        <v>0</v>
      </c>
      <c r="U299" s="79">
        <f>IF(M299=0,0,IF(G299="Annulation","",IF(assurance="ALPTIS",M299*12*T299/100*#REF!,IF(assurance="APRIL",M299*12*T299/100*#REF!,IF(assurance="ASAF",M299*12*T299/100*#REF!,IF(assurance="NEOLIANE",(#REF!+M299*12*#REF!)*T299/100,IF(assurance="NEOLIANE Prev",(#REF!+M299*12*#REF!)*T299/100,IF(assurance="SWISSLIFE",M299*12*T299/100*#REF!,IF(assurance="AVIVA",M299*12*T299/100*#REF!,IF(assurance="CIPRES",M299*12*T299/100*#REF!,IF(assurance="CEGEMA",M299*12*T299/100*#REF!,IF(assurance=0,0))))))))))))</f>
        <v>0</v>
      </c>
      <c r="V299" s="91" t="str">
        <f t="shared" si="239"/>
        <v/>
      </c>
      <c r="W299" s="91" t="str">
        <f t="shared" si="240"/>
        <v/>
      </c>
      <c r="X299" s="92">
        <f t="shared" si="241"/>
        <v>0</v>
      </c>
      <c r="Y299" s="108">
        <f t="shared" si="242"/>
        <v>0</v>
      </c>
      <c r="Z299" s="106"/>
      <c r="AA299" s="105" t="str">
        <f t="shared" si="243"/>
        <v/>
      </c>
      <c r="AB299" s="63" t="s">
        <v>12</v>
      </c>
      <c r="AC299" s="72"/>
      <c r="AD299" s="101"/>
      <c r="AE299" s="80" t="str">
        <f t="shared" si="244"/>
        <v/>
      </c>
      <c r="AF299" s="72"/>
      <c r="AG299" s="70" t="str">
        <f t="shared" si="245"/>
        <v/>
      </c>
      <c r="AH299" s="81" t="str">
        <f t="shared" ca="1" si="246"/>
        <v/>
      </c>
      <c r="AI299" s="111" t="str">
        <f t="shared" ca="1" si="247"/>
        <v/>
      </c>
      <c r="AJ299" s="89" t="str">
        <f t="shared" si="248"/>
        <v/>
      </c>
      <c r="AK299" s="89" t="str">
        <f t="shared" si="249"/>
        <v/>
      </c>
      <c r="AL299" s="81" t="str">
        <f t="shared" si="250"/>
        <v/>
      </c>
      <c r="AM299" s="74">
        <f t="shared" si="251"/>
        <v>0</v>
      </c>
      <c r="AN299" s="74">
        <f t="shared" si="252"/>
        <v>0</v>
      </c>
      <c r="AO299" s="82">
        <f t="shared" si="253"/>
        <v>0</v>
      </c>
      <c r="AP299" s="74">
        <f t="shared" si="254"/>
        <v>0</v>
      </c>
      <c r="AQ299" s="82">
        <f t="shared" si="255"/>
        <v>0</v>
      </c>
      <c r="AR299" s="83">
        <f t="shared" si="256"/>
        <v>0</v>
      </c>
      <c r="AS299" s="74">
        <f t="shared" si="257"/>
        <v>0</v>
      </c>
      <c r="AT299" s="82">
        <f t="shared" si="258"/>
        <v>0</v>
      </c>
      <c r="AU299" s="83">
        <f t="shared" si="259"/>
        <v>0</v>
      </c>
      <c r="AV299" s="74">
        <f t="shared" si="260"/>
        <v>0</v>
      </c>
      <c r="AW299" s="82">
        <f t="shared" si="261"/>
        <v>0</v>
      </c>
      <c r="AX299" s="83">
        <f t="shared" si="262"/>
        <v>0</v>
      </c>
      <c r="AY299" s="63"/>
      <c r="AZ299" s="84"/>
      <c r="BA299" s="85"/>
      <c r="BB299" s="95"/>
      <c r="BC299" s="86"/>
      <c r="BD299" s="86"/>
      <c r="BE299" s="96"/>
      <c r="BF299" s="69"/>
      <c r="BG299" s="114"/>
      <c r="BH299" s="63">
        <v>1</v>
      </c>
      <c r="BI299" s="68">
        <v>0</v>
      </c>
      <c r="BJ299" s="71"/>
      <c r="BK299" s="87"/>
      <c r="BL299" s="64" t="str">
        <f t="shared" ca="1" si="263"/>
        <v/>
      </c>
      <c r="BM299" s="65"/>
      <c r="BN299" s="66"/>
      <c r="BO299" s="67" t="str">
        <f t="shared" ca="1" si="264"/>
        <v/>
      </c>
      <c r="BP299" s="65"/>
      <c r="BQ299" s="66"/>
      <c r="BR299" s="67" t="str">
        <f t="shared" ca="1" si="265"/>
        <v/>
      </c>
      <c r="BS299" s="65"/>
      <c r="BT299" s="66"/>
      <c r="BU299" s="67" t="str">
        <f t="shared" ca="1" si="266"/>
        <v/>
      </c>
      <c r="BV299" s="65"/>
      <c r="BW299" s="66"/>
      <c r="BX299" s="67" t="str">
        <f t="shared" ca="1" si="267"/>
        <v/>
      </c>
      <c r="BY299" s="65"/>
      <c r="BZ299" s="66"/>
      <c r="CA299" s="67" t="str">
        <f t="shared" ca="1" si="268"/>
        <v/>
      </c>
      <c r="CB299" s="65"/>
      <c r="CC299" s="66"/>
      <c r="CD299" s="67" t="str">
        <f t="shared" ca="1" si="269"/>
        <v/>
      </c>
      <c r="CE299" s="65"/>
      <c r="CF299" s="66"/>
      <c r="CG299" s="67" t="str">
        <f t="shared" ca="1" si="270"/>
        <v/>
      </c>
      <c r="CH299" s="65"/>
      <c r="CI299" s="66"/>
      <c r="CJ299" s="67" t="str">
        <f t="shared" ca="1" si="271"/>
        <v/>
      </c>
      <c r="CK299" s="57"/>
      <c r="CL299" s="59"/>
      <c r="CM299" s="59"/>
      <c r="CN299" s="59"/>
      <c r="CO299" s="59"/>
      <c r="CP299" s="59"/>
      <c r="CQ299" s="59"/>
      <c r="CR299" s="57"/>
      <c r="CS299" s="58"/>
      <c r="CT299" s="90" t="str">
        <f t="shared" si="272"/>
        <v/>
      </c>
      <c r="CU299" s="59"/>
      <c r="CV299" s="60"/>
      <c r="CW299" s="59"/>
      <c r="CX299" s="59"/>
      <c r="CY299" s="59" t="str">
        <f t="shared" si="273"/>
        <v/>
      </c>
      <c r="CZ299" s="59"/>
      <c r="DA299" s="59"/>
      <c r="DB299" s="61"/>
      <c r="DC299" s="59"/>
      <c r="DD299" s="59"/>
      <c r="DE299" s="61"/>
      <c r="DF299" s="61"/>
      <c r="DG299" s="59"/>
      <c r="DH299" s="61"/>
      <c r="DI299" s="61"/>
      <c r="DJ299" s="59"/>
      <c r="DK299" s="59"/>
      <c r="DL299" s="62"/>
      <c r="DM299" s="56">
        <f t="shared" si="274"/>
        <v>0</v>
      </c>
      <c r="DN299" s="88" t="str">
        <f t="shared" si="275"/>
        <v/>
      </c>
      <c r="DO299" s="119" t="str">
        <f t="shared" si="276"/>
        <v/>
      </c>
      <c r="DP299" s="119" t="str">
        <f t="shared" si="277"/>
        <v/>
      </c>
      <c r="DQ299" s="122" t="str">
        <f t="shared" si="278"/>
        <v/>
      </c>
      <c r="DR299" s="122" t="str">
        <f t="shared" si="279"/>
        <v/>
      </c>
    </row>
    <row r="300" spans="1:122" x14ac:dyDescent="0.25">
      <c r="A300" s="184" t="str">
        <f t="shared" si="234"/>
        <v xml:space="preserve">  -  - </v>
      </c>
      <c r="B300" s="98"/>
      <c r="C300" s="97"/>
      <c r="D300" s="93"/>
      <c r="E300" s="71"/>
      <c r="F300" s="73"/>
      <c r="G300" s="103"/>
      <c r="H300" s="71"/>
      <c r="I300" s="105" t="str">
        <f t="shared" si="235"/>
        <v/>
      </c>
      <c r="J300" s="104"/>
      <c r="K300" s="63"/>
      <c r="L300" s="72"/>
      <c r="M300" s="74"/>
      <c r="N300" s="75"/>
      <c r="O300" s="75"/>
      <c r="P300" s="121"/>
      <c r="Q300" s="76" t="str">
        <f t="shared" si="236"/>
        <v/>
      </c>
      <c r="R300" s="77">
        <f t="shared" si="237"/>
        <v>0</v>
      </c>
      <c r="S300" s="63"/>
      <c r="T300" s="78">
        <f t="shared" si="238"/>
        <v>0</v>
      </c>
      <c r="U300" s="79">
        <f>IF(M300=0,0,IF(G300="Annulation","",IF(assurance="ALPTIS",M300*12*T300/100*#REF!,IF(assurance="APRIL",M300*12*T300/100*#REF!,IF(assurance="ASAF",M300*12*T300/100*#REF!,IF(assurance="NEOLIANE",(#REF!+M300*12*#REF!)*T300/100,IF(assurance="NEOLIANE Prev",(#REF!+M300*12*#REF!)*T300/100,IF(assurance="SWISSLIFE",M300*12*T300/100*#REF!,IF(assurance="AVIVA",M300*12*T300/100*#REF!,IF(assurance="CIPRES",M300*12*T300/100*#REF!,IF(assurance="CEGEMA",M300*12*T300/100*#REF!,IF(assurance=0,0))))))))))))</f>
        <v>0</v>
      </c>
      <c r="V300" s="91" t="str">
        <f t="shared" si="239"/>
        <v/>
      </c>
      <c r="W300" s="91" t="str">
        <f t="shared" si="240"/>
        <v/>
      </c>
      <c r="X300" s="92">
        <f t="shared" si="241"/>
        <v>0</v>
      </c>
      <c r="Y300" s="108">
        <f t="shared" si="242"/>
        <v>0</v>
      </c>
      <c r="Z300" s="106"/>
      <c r="AA300" s="105" t="str">
        <f t="shared" si="243"/>
        <v/>
      </c>
      <c r="AB300" s="63" t="s">
        <v>12</v>
      </c>
      <c r="AC300" s="72"/>
      <c r="AD300" s="101"/>
      <c r="AE300" s="80" t="str">
        <f t="shared" si="244"/>
        <v/>
      </c>
      <c r="AF300" s="72"/>
      <c r="AG300" s="70" t="str">
        <f t="shared" si="245"/>
        <v/>
      </c>
      <c r="AH300" s="81" t="str">
        <f t="shared" ca="1" si="246"/>
        <v/>
      </c>
      <c r="AI300" s="111" t="str">
        <f t="shared" ca="1" si="247"/>
        <v/>
      </c>
      <c r="AJ300" s="89" t="str">
        <f t="shared" si="248"/>
        <v/>
      </c>
      <c r="AK300" s="89" t="str">
        <f t="shared" si="249"/>
        <v/>
      </c>
      <c r="AL300" s="81" t="str">
        <f t="shared" si="250"/>
        <v/>
      </c>
      <c r="AM300" s="74">
        <f t="shared" si="251"/>
        <v>0</v>
      </c>
      <c r="AN300" s="74">
        <f t="shared" si="252"/>
        <v>0</v>
      </c>
      <c r="AO300" s="82">
        <f t="shared" si="253"/>
        <v>0</v>
      </c>
      <c r="AP300" s="74">
        <f t="shared" si="254"/>
        <v>0</v>
      </c>
      <c r="AQ300" s="82">
        <f t="shared" si="255"/>
        <v>0</v>
      </c>
      <c r="AR300" s="83">
        <f t="shared" si="256"/>
        <v>0</v>
      </c>
      <c r="AS300" s="74">
        <f t="shared" si="257"/>
        <v>0</v>
      </c>
      <c r="AT300" s="82">
        <f t="shared" si="258"/>
        <v>0</v>
      </c>
      <c r="AU300" s="83">
        <f t="shared" si="259"/>
        <v>0</v>
      </c>
      <c r="AV300" s="74">
        <f t="shared" si="260"/>
        <v>0</v>
      </c>
      <c r="AW300" s="82">
        <f t="shared" si="261"/>
        <v>0</v>
      </c>
      <c r="AX300" s="83">
        <f t="shared" si="262"/>
        <v>0</v>
      </c>
      <c r="AY300" s="63"/>
      <c r="AZ300" s="84"/>
      <c r="BA300" s="85"/>
      <c r="BB300" s="95"/>
      <c r="BC300" s="86"/>
      <c r="BD300" s="86"/>
      <c r="BE300" s="96"/>
      <c r="BF300" s="69"/>
      <c r="BG300" s="114"/>
      <c r="BH300" s="63">
        <v>1</v>
      </c>
      <c r="BI300" s="68">
        <v>0</v>
      </c>
      <c r="BJ300" s="71"/>
      <c r="BK300" s="87"/>
      <c r="BL300" s="64" t="str">
        <f t="shared" ca="1" si="263"/>
        <v/>
      </c>
      <c r="BM300" s="65"/>
      <c r="BN300" s="66"/>
      <c r="BO300" s="67" t="str">
        <f t="shared" ca="1" si="264"/>
        <v/>
      </c>
      <c r="BP300" s="65"/>
      <c r="BQ300" s="66"/>
      <c r="BR300" s="67" t="str">
        <f t="shared" ca="1" si="265"/>
        <v/>
      </c>
      <c r="BS300" s="65"/>
      <c r="BT300" s="66"/>
      <c r="BU300" s="67" t="str">
        <f t="shared" ca="1" si="266"/>
        <v/>
      </c>
      <c r="BV300" s="65"/>
      <c r="BW300" s="66"/>
      <c r="BX300" s="67" t="str">
        <f t="shared" ca="1" si="267"/>
        <v/>
      </c>
      <c r="BY300" s="65"/>
      <c r="BZ300" s="66"/>
      <c r="CA300" s="67" t="str">
        <f t="shared" ca="1" si="268"/>
        <v/>
      </c>
      <c r="CB300" s="65"/>
      <c r="CC300" s="66"/>
      <c r="CD300" s="67" t="str">
        <f t="shared" ca="1" si="269"/>
        <v/>
      </c>
      <c r="CE300" s="65"/>
      <c r="CF300" s="66"/>
      <c r="CG300" s="67" t="str">
        <f t="shared" ca="1" si="270"/>
        <v/>
      </c>
      <c r="CH300" s="65"/>
      <c r="CI300" s="66"/>
      <c r="CJ300" s="67" t="str">
        <f t="shared" ca="1" si="271"/>
        <v/>
      </c>
      <c r="CK300" s="57"/>
      <c r="CL300" s="59"/>
      <c r="CM300" s="59"/>
      <c r="CN300" s="59"/>
      <c r="CO300" s="59"/>
      <c r="CP300" s="59"/>
      <c r="CQ300" s="59"/>
      <c r="CR300" s="57"/>
      <c r="CS300" s="58"/>
      <c r="CT300" s="90" t="str">
        <f t="shared" si="272"/>
        <v/>
      </c>
      <c r="CU300" s="59"/>
      <c r="CV300" s="60"/>
      <c r="CW300" s="59"/>
      <c r="CX300" s="59"/>
      <c r="CY300" s="59" t="str">
        <f t="shared" si="273"/>
        <v/>
      </c>
      <c r="CZ300" s="59"/>
      <c r="DA300" s="59"/>
      <c r="DB300" s="61"/>
      <c r="DC300" s="59"/>
      <c r="DD300" s="59"/>
      <c r="DE300" s="61"/>
      <c r="DF300" s="61"/>
      <c r="DG300" s="59"/>
      <c r="DH300" s="61"/>
      <c r="DI300" s="61"/>
      <c r="DJ300" s="59"/>
      <c r="DK300" s="59"/>
      <c r="DL300" s="62"/>
      <c r="DM300" s="56">
        <f t="shared" si="274"/>
        <v>0</v>
      </c>
      <c r="DN300" s="88" t="str">
        <f t="shared" si="275"/>
        <v/>
      </c>
      <c r="DO300" s="119" t="str">
        <f t="shared" si="276"/>
        <v/>
      </c>
      <c r="DP300" s="119" t="str">
        <f t="shared" si="277"/>
        <v/>
      </c>
      <c r="DQ300" s="122" t="str">
        <f t="shared" si="278"/>
        <v/>
      </c>
      <c r="DR300" s="122" t="str">
        <f t="shared" si="279"/>
        <v/>
      </c>
    </row>
    <row r="301" spans="1:122" x14ac:dyDescent="0.25">
      <c r="A301" s="184" t="str">
        <f t="shared" si="234"/>
        <v xml:space="preserve">  -  - </v>
      </c>
      <c r="B301" s="98"/>
      <c r="C301" s="97"/>
      <c r="D301" s="93"/>
      <c r="E301" s="71"/>
      <c r="F301" s="73"/>
      <c r="G301" s="103"/>
      <c r="H301" s="71"/>
      <c r="I301" s="105" t="str">
        <f t="shared" si="235"/>
        <v/>
      </c>
      <c r="J301" s="104"/>
      <c r="K301" s="63"/>
      <c r="L301" s="72"/>
      <c r="M301" s="74"/>
      <c r="N301" s="75"/>
      <c r="O301" s="75"/>
      <c r="P301" s="121"/>
      <c r="Q301" s="76" t="str">
        <f t="shared" si="236"/>
        <v/>
      </c>
      <c r="R301" s="77">
        <f t="shared" si="237"/>
        <v>0</v>
      </c>
      <c r="S301" s="63"/>
      <c r="T301" s="78">
        <f t="shared" si="238"/>
        <v>0</v>
      </c>
      <c r="U301" s="79">
        <f>IF(M301=0,0,IF(G301="Annulation","",IF(assurance="ALPTIS",M301*12*T301/100*#REF!,IF(assurance="APRIL",M301*12*T301/100*#REF!,IF(assurance="ASAF",M301*12*T301/100*#REF!,IF(assurance="NEOLIANE",(#REF!+M301*12*#REF!)*T301/100,IF(assurance="NEOLIANE Prev",(#REF!+M301*12*#REF!)*T301/100,IF(assurance="SWISSLIFE",M301*12*T301/100*#REF!,IF(assurance="AVIVA",M301*12*T301/100*#REF!,IF(assurance="CIPRES",M301*12*T301/100*#REF!,IF(assurance="CEGEMA",M301*12*T301/100*#REF!,IF(assurance=0,0))))))))))))</f>
        <v>0</v>
      </c>
      <c r="V301" s="91" t="str">
        <f t="shared" si="239"/>
        <v/>
      </c>
      <c r="W301" s="91" t="str">
        <f t="shared" si="240"/>
        <v/>
      </c>
      <c r="X301" s="92">
        <f t="shared" si="241"/>
        <v>0</v>
      </c>
      <c r="Y301" s="108">
        <f t="shared" si="242"/>
        <v>0</v>
      </c>
      <c r="Z301" s="106"/>
      <c r="AA301" s="105" t="str">
        <f t="shared" si="243"/>
        <v/>
      </c>
      <c r="AB301" s="63" t="s">
        <v>12</v>
      </c>
      <c r="AC301" s="72"/>
      <c r="AD301" s="101"/>
      <c r="AE301" s="80" t="str">
        <f t="shared" si="244"/>
        <v/>
      </c>
      <c r="AF301" s="72"/>
      <c r="AG301" s="70" t="str">
        <f t="shared" si="245"/>
        <v/>
      </c>
      <c r="AH301" s="81" t="str">
        <f t="shared" ca="1" si="246"/>
        <v/>
      </c>
      <c r="AI301" s="111" t="str">
        <f t="shared" ca="1" si="247"/>
        <v/>
      </c>
      <c r="AJ301" s="89" t="str">
        <f t="shared" si="248"/>
        <v/>
      </c>
      <c r="AK301" s="89" t="str">
        <f t="shared" si="249"/>
        <v/>
      </c>
      <c r="AL301" s="81" t="str">
        <f t="shared" si="250"/>
        <v/>
      </c>
      <c r="AM301" s="74">
        <f t="shared" si="251"/>
        <v>0</v>
      </c>
      <c r="AN301" s="74">
        <f t="shared" si="252"/>
        <v>0</v>
      </c>
      <c r="AO301" s="82">
        <f t="shared" si="253"/>
        <v>0</v>
      </c>
      <c r="AP301" s="74">
        <f t="shared" si="254"/>
        <v>0</v>
      </c>
      <c r="AQ301" s="82">
        <f t="shared" si="255"/>
        <v>0</v>
      </c>
      <c r="AR301" s="83">
        <f t="shared" si="256"/>
        <v>0</v>
      </c>
      <c r="AS301" s="74">
        <f t="shared" si="257"/>
        <v>0</v>
      </c>
      <c r="AT301" s="82">
        <f t="shared" si="258"/>
        <v>0</v>
      </c>
      <c r="AU301" s="83">
        <f t="shared" si="259"/>
        <v>0</v>
      </c>
      <c r="AV301" s="74">
        <f t="shared" si="260"/>
        <v>0</v>
      </c>
      <c r="AW301" s="82">
        <f t="shared" si="261"/>
        <v>0</v>
      </c>
      <c r="AX301" s="83">
        <f t="shared" si="262"/>
        <v>0</v>
      </c>
      <c r="AY301" s="63"/>
      <c r="AZ301" s="84"/>
      <c r="BA301" s="85"/>
      <c r="BB301" s="95"/>
      <c r="BC301" s="86"/>
      <c r="BD301" s="86"/>
      <c r="BE301" s="96"/>
      <c r="BF301" s="69"/>
      <c r="BG301" s="114"/>
      <c r="BH301" s="63">
        <v>1</v>
      </c>
      <c r="BI301" s="68">
        <v>0</v>
      </c>
      <c r="BJ301" s="71"/>
      <c r="BK301" s="87"/>
      <c r="BL301" s="64" t="str">
        <f t="shared" ca="1" si="263"/>
        <v/>
      </c>
      <c r="BM301" s="65"/>
      <c r="BN301" s="66"/>
      <c r="BO301" s="67" t="str">
        <f t="shared" ca="1" si="264"/>
        <v/>
      </c>
      <c r="BP301" s="65"/>
      <c r="BQ301" s="66"/>
      <c r="BR301" s="67" t="str">
        <f t="shared" ca="1" si="265"/>
        <v/>
      </c>
      <c r="BS301" s="65"/>
      <c r="BT301" s="66"/>
      <c r="BU301" s="67" t="str">
        <f t="shared" ca="1" si="266"/>
        <v/>
      </c>
      <c r="BV301" s="65"/>
      <c r="BW301" s="66"/>
      <c r="BX301" s="67" t="str">
        <f t="shared" ca="1" si="267"/>
        <v/>
      </c>
      <c r="BY301" s="65"/>
      <c r="BZ301" s="66"/>
      <c r="CA301" s="67" t="str">
        <f t="shared" ca="1" si="268"/>
        <v/>
      </c>
      <c r="CB301" s="65"/>
      <c r="CC301" s="66"/>
      <c r="CD301" s="67" t="str">
        <f t="shared" ca="1" si="269"/>
        <v/>
      </c>
      <c r="CE301" s="65"/>
      <c r="CF301" s="66"/>
      <c r="CG301" s="67" t="str">
        <f t="shared" ca="1" si="270"/>
        <v/>
      </c>
      <c r="CH301" s="65"/>
      <c r="CI301" s="66"/>
      <c r="CJ301" s="67" t="str">
        <f t="shared" ca="1" si="271"/>
        <v/>
      </c>
      <c r="CK301" s="57"/>
      <c r="CL301" s="59"/>
      <c r="CM301" s="59"/>
      <c r="CN301" s="59"/>
      <c r="CO301" s="59"/>
      <c r="CP301" s="59"/>
      <c r="CQ301" s="59"/>
      <c r="CR301" s="57"/>
      <c r="CS301" s="58"/>
      <c r="CT301" s="90" t="str">
        <f t="shared" si="272"/>
        <v/>
      </c>
      <c r="CU301" s="59"/>
      <c r="CV301" s="60"/>
      <c r="CW301" s="59"/>
      <c r="CX301" s="59"/>
      <c r="CY301" s="59" t="str">
        <f t="shared" si="273"/>
        <v/>
      </c>
      <c r="CZ301" s="59"/>
      <c r="DA301" s="59"/>
      <c r="DB301" s="61"/>
      <c r="DC301" s="59"/>
      <c r="DD301" s="59"/>
      <c r="DE301" s="61"/>
      <c r="DF301" s="61"/>
      <c r="DG301" s="59"/>
      <c r="DH301" s="61"/>
      <c r="DI301" s="61"/>
      <c r="DJ301" s="59"/>
      <c r="DK301" s="59"/>
      <c r="DL301" s="62"/>
      <c r="DM301" s="56">
        <f t="shared" si="274"/>
        <v>0</v>
      </c>
      <c r="DN301" s="88" t="str">
        <f t="shared" si="275"/>
        <v/>
      </c>
      <c r="DO301" s="119" t="str">
        <f t="shared" si="276"/>
        <v/>
      </c>
      <c r="DP301" s="119" t="str">
        <f t="shared" si="277"/>
        <v/>
      </c>
      <c r="DQ301" s="122" t="str">
        <f t="shared" si="278"/>
        <v/>
      </c>
      <c r="DR301" s="122" t="str">
        <f t="shared" si="279"/>
        <v/>
      </c>
    </row>
    <row r="302" spans="1:122" x14ac:dyDescent="0.25">
      <c r="A302" s="184" t="str">
        <f t="shared" si="234"/>
        <v xml:space="preserve">  -  - </v>
      </c>
      <c r="B302" s="98"/>
      <c r="C302" s="97"/>
      <c r="D302" s="93"/>
      <c r="E302" s="71"/>
      <c r="F302" s="73"/>
      <c r="G302" s="103"/>
      <c r="H302" s="71"/>
      <c r="I302" s="105" t="str">
        <f t="shared" si="235"/>
        <v/>
      </c>
      <c r="J302" s="104"/>
      <c r="K302" s="63"/>
      <c r="L302" s="72"/>
      <c r="M302" s="74"/>
      <c r="N302" s="75"/>
      <c r="O302" s="75"/>
      <c r="P302" s="121"/>
      <c r="Q302" s="76" t="str">
        <f t="shared" si="236"/>
        <v/>
      </c>
      <c r="R302" s="77">
        <f t="shared" si="237"/>
        <v>0</v>
      </c>
      <c r="S302" s="63"/>
      <c r="T302" s="78">
        <f t="shared" si="238"/>
        <v>0</v>
      </c>
      <c r="U302" s="79">
        <f>IF(M302=0,0,IF(G302="Annulation","",IF(assurance="ALPTIS",M302*12*T302/100*#REF!,IF(assurance="APRIL",M302*12*T302/100*#REF!,IF(assurance="ASAF",M302*12*T302/100*#REF!,IF(assurance="NEOLIANE",(#REF!+M302*12*#REF!)*T302/100,IF(assurance="NEOLIANE Prev",(#REF!+M302*12*#REF!)*T302/100,IF(assurance="SWISSLIFE",M302*12*T302/100*#REF!,IF(assurance="AVIVA",M302*12*T302/100*#REF!,IF(assurance="CIPRES",M302*12*T302/100*#REF!,IF(assurance="CEGEMA",M302*12*T302/100*#REF!,IF(assurance=0,0))))))))))))</f>
        <v>0</v>
      </c>
      <c r="V302" s="91" t="str">
        <f t="shared" si="239"/>
        <v/>
      </c>
      <c r="W302" s="91" t="str">
        <f t="shared" si="240"/>
        <v/>
      </c>
      <c r="X302" s="92">
        <f t="shared" si="241"/>
        <v>0</v>
      </c>
      <c r="Y302" s="108">
        <f t="shared" si="242"/>
        <v>0</v>
      </c>
      <c r="Z302" s="106"/>
      <c r="AA302" s="105" t="str">
        <f t="shared" si="243"/>
        <v/>
      </c>
      <c r="AB302" s="63" t="s">
        <v>12</v>
      </c>
      <c r="AC302" s="72"/>
      <c r="AD302" s="101"/>
      <c r="AE302" s="80" t="str">
        <f t="shared" si="244"/>
        <v/>
      </c>
      <c r="AF302" s="72"/>
      <c r="AG302" s="70" t="str">
        <f t="shared" si="245"/>
        <v/>
      </c>
      <c r="AH302" s="81" t="str">
        <f t="shared" ca="1" si="246"/>
        <v/>
      </c>
      <c r="AI302" s="111" t="str">
        <f t="shared" ca="1" si="247"/>
        <v/>
      </c>
      <c r="AJ302" s="89" t="str">
        <f t="shared" si="248"/>
        <v/>
      </c>
      <c r="AK302" s="89" t="str">
        <f t="shared" si="249"/>
        <v/>
      </c>
      <c r="AL302" s="81" t="str">
        <f t="shared" si="250"/>
        <v/>
      </c>
      <c r="AM302" s="74">
        <f t="shared" si="251"/>
        <v>0</v>
      </c>
      <c r="AN302" s="74">
        <f t="shared" si="252"/>
        <v>0</v>
      </c>
      <c r="AO302" s="82">
        <f t="shared" si="253"/>
        <v>0</v>
      </c>
      <c r="AP302" s="74">
        <f t="shared" si="254"/>
        <v>0</v>
      </c>
      <c r="AQ302" s="82">
        <f t="shared" si="255"/>
        <v>0</v>
      </c>
      <c r="AR302" s="83">
        <f t="shared" si="256"/>
        <v>0</v>
      </c>
      <c r="AS302" s="74">
        <f t="shared" si="257"/>
        <v>0</v>
      </c>
      <c r="AT302" s="82">
        <f t="shared" si="258"/>
        <v>0</v>
      </c>
      <c r="AU302" s="83">
        <f t="shared" si="259"/>
        <v>0</v>
      </c>
      <c r="AV302" s="74">
        <f t="shared" si="260"/>
        <v>0</v>
      </c>
      <c r="AW302" s="82">
        <f t="shared" si="261"/>
        <v>0</v>
      </c>
      <c r="AX302" s="83">
        <f t="shared" si="262"/>
        <v>0</v>
      </c>
      <c r="AY302" s="63"/>
      <c r="AZ302" s="84"/>
      <c r="BA302" s="85"/>
      <c r="BB302" s="95"/>
      <c r="BC302" s="86"/>
      <c r="BD302" s="86"/>
      <c r="BE302" s="96"/>
      <c r="BF302" s="69"/>
      <c r="BG302" s="114"/>
      <c r="BH302" s="63">
        <v>1</v>
      </c>
      <c r="BI302" s="68">
        <v>0</v>
      </c>
      <c r="BJ302" s="71"/>
      <c r="BK302" s="87"/>
      <c r="BL302" s="64" t="str">
        <f t="shared" ca="1" si="263"/>
        <v/>
      </c>
      <c r="BM302" s="65"/>
      <c r="BN302" s="66"/>
      <c r="BO302" s="67" t="str">
        <f t="shared" ca="1" si="264"/>
        <v/>
      </c>
      <c r="BP302" s="65"/>
      <c r="BQ302" s="66"/>
      <c r="BR302" s="67" t="str">
        <f t="shared" ca="1" si="265"/>
        <v/>
      </c>
      <c r="BS302" s="65"/>
      <c r="BT302" s="66"/>
      <c r="BU302" s="67" t="str">
        <f t="shared" ca="1" si="266"/>
        <v/>
      </c>
      <c r="BV302" s="65"/>
      <c r="BW302" s="66"/>
      <c r="BX302" s="67" t="str">
        <f t="shared" ca="1" si="267"/>
        <v/>
      </c>
      <c r="BY302" s="65"/>
      <c r="BZ302" s="66"/>
      <c r="CA302" s="67" t="str">
        <f t="shared" ca="1" si="268"/>
        <v/>
      </c>
      <c r="CB302" s="65"/>
      <c r="CC302" s="66"/>
      <c r="CD302" s="67" t="str">
        <f t="shared" ca="1" si="269"/>
        <v/>
      </c>
      <c r="CE302" s="65"/>
      <c r="CF302" s="66"/>
      <c r="CG302" s="67" t="str">
        <f t="shared" ca="1" si="270"/>
        <v/>
      </c>
      <c r="CH302" s="65"/>
      <c r="CI302" s="66"/>
      <c r="CJ302" s="67" t="str">
        <f t="shared" ca="1" si="271"/>
        <v/>
      </c>
      <c r="CK302" s="57"/>
      <c r="CL302" s="59"/>
      <c r="CM302" s="59"/>
      <c r="CN302" s="59"/>
      <c r="CO302" s="59"/>
      <c r="CP302" s="59"/>
      <c r="CQ302" s="59"/>
      <c r="CR302" s="57"/>
      <c r="CS302" s="58"/>
      <c r="CT302" s="90" t="str">
        <f t="shared" si="272"/>
        <v/>
      </c>
      <c r="CU302" s="59"/>
      <c r="CV302" s="60"/>
      <c r="CW302" s="59"/>
      <c r="CX302" s="59"/>
      <c r="CY302" s="59" t="str">
        <f t="shared" si="273"/>
        <v/>
      </c>
      <c r="CZ302" s="59"/>
      <c r="DA302" s="59"/>
      <c r="DB302" s="61"/>
      <c r="DC302" s="59"/>
      <c r="DD302" s="59"/>
      <c r="DE302" s="61"/>
      <c r="DF302" s="61"/>
      <c r="DG302" s="59"/>
      <c r="DH302" s="61"/>
      <c r="DI302" s="61"/>
      <c r="DJ302" s="59"/>
      <c r="DK302" s="59"/>
      <c r="DL302" s="62"/>
      <c r="DM302" s="56">
        <f t="shared" si="274"/>
        <v>0</v>
      </c>
      <c r="DN302" s="88" t="str">
        <f t="shared" si="275"/>
        <v/>
      </c>
      <c r="DO302" s="119" t="str">
        <f t="shared" si="276"/>
        <v/>
      </c>
      <c r="DP302" s="119" t="str">
        <f t="shared" si="277"/>
        <v/>
      </c>
      <c r="DQ302" s="122" t="str">
        <f t="shared" si="278"/>
        <v/>
      </c>
      <c r="DR302" s="122" t="str">
        <f t="shared" si="279"/>
        <v/>
      </c>
    </row>
    <row r="303" spans="1:122" x14ac:dyDescent="0.25">
      <c r="A303" s="184" t="str">
        <f t="shared" si="234"/>
        <v xml:space="preserve">  -  - </v>
      </c>
      <c r="B303" s="98"/>
      <c r="C303" s="97"/>
      <c r="D303" s="93"/>
      <c r="E303" s="71"/>
      <c r="F303" s="73"/>
      <c r="G303" s="103"/>
      <c r="H303" s="71"/>
      <c r="I303" s="105" t="str">
        <f t="shared" si="235"/>
        <v/>
      </c>
      <c r="J303" s="104"/>
      <c r="K303" s="63"/>
      <c r="L303" s="72"/>
      <c r="M303" s="74"/>
      <c r="N303" s="75"/>
      <c r="O303" s="75"/>
      <c r="P303" s="121"/>
      <c r="Q303" s="76" t="str">
        <f t="shared" si="236"/>
        <v/>
      </c>
      <c r="R303" s="77">
        <f t="shared" si="237"/>
        <v>0</v>
      </c>
      <c r="S303" s="63"/>
      <c r="T303" s="78">
        <f t="shared" si="238"/>
        <v>0</v>
      </c>
      <c r="U303" s="79">
        <f>IF(M303=0,0,IF(G303="Annulation","",IF(assurance="ALPTIS",M303*12*T303/100*#REF!,IF(assurance="APRIL",M303*12*T303/100*#REF!,IF(assurance="ASAF",M303*12*T303/100*#REF!,IF(assurance="NEOLIANE",(#REF!+M303*12*#REF!)*T303/100,IF(assurance="NEOLIANE Prev",(#REF!+M303*12*#REF!)*T303/100,IF(assurance="SWISSLIFE",M303*12*T303/100*#REF!,IF(assurance="AVIVA",M303*12*T303/100*#REF!,IF(assurance="CIPRES",M303*12*T303/100*#REF!,IF(assurance="CEGEMA",M303*12*T303/100*#REF!,IF(assurance=0,0))))))))))))</f>
        <v>0</v>
      </c>
      <c r="V303" s="91" t="str">
        <f t="shared" si="239"/>
        <v/>
      </c>
      <c r="W303" s="91" t="str">
        <f t="shared" si="240"/>
        <v/>
      </c>
      <c r="X303" s="92">
        <f t="shared" si="241"/>
        <v>0</v>
      </c>
      <c r="Y303" s="108">
        <f t="shared" si="242"/>
        <v>0</v>
      </c>
      <c r="Z303" s="106"/>
      <c r="AA303" s="105" t="str">
        <f t="shared" si="243"/>
        <v/>
      </c>
      <c r="AB303" s="63" t="s">
        <v>12</v>
      </c>
      <c r="AC303" s="72"/>
      <c r="AD303" s="101"/>
      <c r="AE303" s="80" t="str">
        <f t="shared" si="244"/>
        <v/>
      </c>
      <c r="AF303" s="72"/>
      <c r="AG303" s="70" t="str">
        <f t="shared" si="245"/>
        <v/>
      </c>
      <c r="AH303" s="81" t="str">
        <f t="shared" ca="1" si="246"/>
        <v/>
      </c>
      <c r="AI303" s="111" t="str">
        <f t="shared" ca="1" si="247"/>
        <v/>
      </c>
      <c r="AJ303" s="89" t="str">
        <f t="shared" si="248"/>
        <v/>
      </c>
      <c r="AK303" s="89" t="str">
        <f t="shared" si="249"/>
        <v/>
      </c>
      <c r="AL303" s="81" t="str">
        <f t="shared" si="250"/>
        <v/>
      </c>
      <c r="AM303" s="74">
        <f t="shared" si="251"/>
        <v>0</v>
      </c>
      <c r="AN303" s="74">
        <f t="shared" si="252"/>
        <v>0</v>
      </c>
      <c r="AO303" s="82">
        <f t="shared" si="253"/>
        <v>0</v>
      </c>
      <c r="AP303" s="74">
        <f t="shared" si="254"/>
        <v>0</v>
      </c>
      <c r="AQ303" s="82">
        <f t="shared" si="255"/>
        <v>0</v>
      </c>
      <c r="AR303" s="83">
        <f t="shared" si="256"/>
        <v>0</v>
      </c>
      <c r="AS303" s="74">
        <f t="shared" si="257"/>
        <v>0</v>
      </c>
      <c r="AT303" s="82">
        <f t="shared" si="258"/>
        <v>0</v>
      </c>
      <c r="AU303" s="83">
        <f t="shared" si="259"/>
        <v>0</v>
      </c>
      <c r="AV303" s="74">
        <f t="shared" si="260"/>
        <v>0</v>
      </c>
      <c r="AW303" s="82">
        <f t="shared" si="261"/>
        <v>0</v>
      </c>
      <c r="AX303" s="83">
        <f t="shared" si="262"/>
        <v>0</v>
      </c>
      <c r="AY303" s="63"/>
      <c r="AZ303" s="84"/>
      <c r="BA303" s="85"/>
      <c r="BB303" s="95"/>
      <c r="BC303" s="86"/>
      <c r="BD303" s="86"/>
      <c r="BE303" s="96"/>
      <c r="BF303" s="69"/>
      <c r="BG303" s="114"/>
      <c r="BH303" s="63">
        <v>1</v>
      </c>
      <c r="BI303" s="68">
        <v>0</v>
      </c>
      <c r="BJ303" s="71"/>
      <c r="BK303" s="87"/>
      <c r="BL303" s="64" t="str">
        <f t="shared" ca="1" si="263"/>
        <v/>
      </c>
      <c r="BM303" s="65"/>
      <c r="BN303" s="66"/>
      <c r="BO303" s="67" t="str">
        <f t="shared" ca="1" si="264"/>
        <v/>
      </c>
      <c r="BP303" s="65"/>
      <c r="BQ303" s="66"/>
      <c r="BR303" s="67" t="str">
        <f t="shared" ca="1" si="265"/>
        <v/>
      </c>
      <c r="BS303" s="65"/>
      <c r="BT303" s="66"/>
      <c r="BU303" s="67" t="str">
        <f t="shared" ca="1" si="266"/>
        <v/>
      </c>
      <c r="BV303" s="65"/>
      <c r="BW303" s="66"/>
      <c r="BX303" s="67" t="str">
        <f t="shared" ca="1" si="267"/>
        <v/>
      </c>
      <c r="BY303" s="65"/>
      <c r="BZ303" s="66"/>
      <c r="CA303" s="67" t="str">
        <f t="shared" ca="1" si="268"/>
        <v/>
      </c>
      <c r="CB303" s="65"/>
      <c r="CC303" s="66"/>
      <c r="CD303" s="67" t="str">
        <f t="shared" ca="1" si="269"/>
        <v/>
      </c>
      <c r="CE303" s="65"/>
      <c r="CF303" s="66"/>
      <c r="CG303" s="67" t="str">
        <f t="shared" ca="1" si="270"/>
        <v/>
      </c>
      <c r="CH303" s="65"/>
      <c r="CI303" s="66"/>
      <c r="CJ303" s="67" t="str">
        <f t="shared" ca="1" si="271"/>
        <v/>
      </c>
      <c r="CK303" s="57"/>
      <c r="CL303" s="59"/>
      <c r="CM303" s="59"/>
      <c r="CN303" s="59"/>
      <c r="CO303" s="59"/>
      <c r="CP303" s="59"/>
      <c r="CQ303" s="59"/>
      <c r="CR303" s="57"/>
      <c r="CS303" s="58"/>
      <c r="CT303" s="90" t="str">
        <f t="shared" si="272"/>
        <v/>
      </c>
      <c r="CU303" s="59"/>
      <c r="CV303" s="60"/>
      <c r="CW303" s="59"/>
      <c r="CX303" s="59"/>
      <c r="CY303" s="59" t="str">
        <f t="shared" si="273"/>
        <v/>
      </c>
      <c r="CZ303" s="59"/>
      <c r="DA303" s="59"/>
      <c r="DB303" s="61"/>
      <c r="DC303" s="59"/>
      <c r="DD303" s="59"/>
      <c r="DE303" s="61"/>
      <c r="DF303" s="61"/>
      <c r="DG303" s="59"/>
      <c r="DH303" s="61"/>
      <c r="DI303" s="61"/>
      <c r="DJ303" s="59"/>
      <c r="DK303" s="59"/>
      <c r="DL303" s="62"/>
      <c r="DM303" s="56">
        <f t="shared" si="274"/>
        <v>0</v>
      </c>
      <c r="DN303" s="88" t="str">
        <f t="shared" si="275"/>
        <v/>
      </c>
      <c r="DO303" s="119" t="str">
        <f t="shared" si="276"/>
        <v/>
      </c>
      <c r="DP303" s="119" t="str">
        <f t="shared" si="277"/>
        <v/>
      </c>
      <c r="DQ303" s="122" t="str">
        <f t="shared" si="278"/>
        <v/>
      </c>
      <c r="DR303" s="122" t="str">
        <f t="shared" si="279"/>
        <v/>
      </c>
    </row>
    <row r="304" spans="1:122" x14ac:dyDescent="0.25">
      <c r="A304" s="184" t="str">
        <f t="shared" si="234"/>
        <v xml:space="preserve">  -  - </v>
      </c>
      <c r="B304" s="98"/>
      <c r="C304" s="97"/>
      <c r="D304" s="93"/>
      <c r="E304" s="71"/>
      <c r="F304" s="73"/>
      <c r="G304" s="103"/>
      <c r="H304" s="71"/>
      <c r="I304" s="105" t="str">
        <f t="shared" si="235"/>
        <v/>
      </c>
      <c r="J304" s="104"/>
      <c r="K304" s="63"/>
      <c r="L304" s="72"/>
      <c r="M304" s="74"/>
      <c r="N304" s="75"/>
      <c r="O304" s="75"/>
      <c r="P304" s="121"/>
      <c r="Q304" s="76" t="str">
        <f t="shared" si="236"/>
        <v/>
      </c>
      <c r="R304" s="77">
        <f t="shared" si="237"/>
        <v>0</v>
      </c>
      <c r="S304" s="63"/>
      <c r="T304" s="78">
        <f t="shared" si="238"/>
        <v>0</v>
      </c>
      <c r="U304" s="79">
        <f>IF(M304=0,0,IF(G304="Annulation","",IF(assurance="ALPTIS",M304*12*T304/100*#REF!,IF(assurance="APRIL",M304*12*T304/100*#REF!,IF(assurance="ASAF",M304*12*T304/100*#REF!,IF(assurance="NEOLIANE",(#REF!+M304*12*#REF!)*T304/100,IF(assurance="NEOLIANE Prev",(#REF!+M304*12*#REF!)*T304/100,IF(assurance="SWISSLIFE",M304*12*T304/100*#REF!,IF(assurance="AVIVA",M304*12*T304/100*#REF!,IF(assurance="CIPRES",M304*12*T304/100*#REF!,IF(assurance="CEGEMA",M304*12*T304/100*#REF!,IF(assurance=0,0))))))))))))</f>
        <v>0</v>
      </c>
      <c r="V304" s="91" t="str">
        <f t="shared" si="239"/>
        <v/>
      </c>
      <c r="W304" s="91" t="str">
        <f t="shared" si="240"/>
        <v/>
      </c>
      <c r="X304" s="92">
        <f t="shared" si="241"/>
        <v>0</v>
      </c>
      <c r="Y304" s="108">
        <f t="shared" si="242"/>
        <v>0</v>
      </c>
      <c r="Z304" s="106"/>
      <c r="AA304" s="105" t="str">
        <f t="shared" si="243"/>
        <v/>
      </c>
      <c r="AB304" s="63" t="s">
        <v>12</v>
      </c>
      <c r="AC304" s="72"/>
      <c r="AD304" s="101"/>
      <c r="AE304" s="80" t="str">
        <f t="shared" si="244"/>
        <v/>
      </c>
      <c r="AF304" s="72"/>
      <c r="AG304" s="70" t="str">
        <f t="shared" si="245"/>
        <v/>
      </c>
      <c r="AH304" s="81" t="str">
        <f t="shared" ca="1" si="246"/>
        <v/>
      </c>
      <c r="AI304" s="111" t="str">
        <f t="shared" ca="1" si="247"/>
        <v/>
      </c>
      <c r="AJ304" s="89" t="str">
        <f t="shared" si="248"/>
        <v/>
      </c>
      <c r="AK304" s="89" t="str">
        <f t="shared" si="249"/>
        <v/>
      </c>
      <c r="AL304" s="81" t="str">
        <f t="shared" si="250"/>
        <v/>
      </c>
      <c r="AM304" s="74">
        <f t="shared" si="251"/>
        <v>0</v>
      </c>
      <c r="AN304" s="74">
        <f t="shared" si="252"/>
        <v>0</v>
      </c>
      <c r="AO304" s="82">
        <f t="shared" si="253"/>
        <v>0</v>
      </c>
      <c r="AP304" s="74">
        <f t="shared" si="254"/>
        <v>0</v>
      </c>
      <c r="AQ304" s="82">
        <f t="shared" si="255"/>
        <v>0</v>
      </c>
      <c r="AR304" s="83">
        <f t="shared" si="256"/>
        <v>0</v>
      </c>
      <c r="AS304" s="74">
        <f t="shared" si="257"/>
        <v>0</v>
      </c>
      <c r="AT304" s="82">
        <f t="shared" si="258"/>
        <v>0</v>
      </c>
      <c r="AU304" s="83">
        <f t="shared" si="259"/>
        <v>0</v>
      </c>
      <c r="AV304" s="74">
        <f t="shared" si="260"/>
        <v>0</v>
      </c>
      <c r="AW304" s="82">
        <f t="shared" si="261"/>
        <v>0</v>
      </c>
      <c r="AX304" s="83">
        <f t="shared" si="262"/>
        <v>0</v>
      </c>
      <c r="AY304" s="63"/>
      <c r="AZ304" s="84"/>
      <c r="BA304" s="85"/>
      <c r="BB304" s="95"/>
      <c r="BC304" s="86"/>
      <c r="BD304" s="86"/>
      <c r="BE304" s="96"/>
      <c r="BF304" s="69"/>
      <c r="BG304" s="114"/>
      <c r="BH304" s="63">
        <v>1</v>
      </c>
      <c r="BI304" s="68">
        <v>0</v>
      </c>
      <c r="BJ304" s="71"/>
      <c r="BK304" s="87"/>
      <c r="BL304" s="64" t="str">
        <f t="shared" ca="1" si="263"/>
        <v/>
      </c>
      <c r="BM304" s="65"/>
      <c r="BN304" s="66"/>
      <c r="BO304" s="67" t="str">
        <f t="shared" ca="1" si="264"/>
        <v/>
      </c>
      <c r="BP304" s="65"/>
      <c r="BQ304" s="66"/>
      <c r="BR304" s="67" t="str">
        <f t="shared" ca="1" si="265"/>
        <v/>
      </c>
      <c r="BS304" s="65"/>
      <c r="BT304" s="66"/>
      <c r="BU304" s="67" t="str">
        <f t="shared" ca="1" si="266"/>
        <v/>
      </c>
      <c r="BV304" s="65"/>
      <c r="BW304" s="66"/>
      <c r="BX304" s="67" t="str">
        <f t="shared" ca="1" si="267"/>
        <v/>
      </c>
      <c r="BY304" s="65"/>
      <c r="BZ304" s="66"/>
      <c r="CA304" s="67" t="str">
        <f t="shared" ca="1" si="268"/>
        <v/>
      </c>
      <c r="CB304" s="65"/>
      <c r="CC304" s="66"/>
      <c r="CD304" s="67" t="str">
        <f t="shared" ca="1" si="269"/>
        <v/>
      </c>
      <c r="CE304" s="65"/>
      <c r="CF304" s="66"/>
      <c r="CG304" s="67" t="str">
        <f t="shared" ca="1" si="270"/>
        <v/>
      </c>
      <c r="CH304" s="65"/>
      <c r="CI304" s="66"/>
      <c r="CJ304" s="67" t="str">
        <f t="shared" ca="1" si="271"/>
        <v/>
      </c>
      <c r="CK304" s="57"/>
      <c r="CL304" s="59"/>
      <c r="CM304" s="59"/>
      <c r="CN304" s="59"/>
      <c r="CO304" s="59"/>
      <c r="CP304" s="59"/>
      <c r="CQ304" s="59"/>
      <c r="CR304" s="57"/>
      <c r="CS304" s="58"/>
      <c r="CT304" s="90" t="str">
        <f t="shared" si="272"/>
        <v/>
      </c>
      <c r="CU304" s="59"/>
      <c r="CV304" s="60"/>
      <c r="CW304" s="59"/>
      <c r="CX304" s="59"/>
      <c r="CY304" s="59" t="str">
        <f t="shared" si="273"/>
        <v/>
      </c>
      <c r="CZ304" s="59"/>
      <c r="DA304" s="59"/>
      <c r="DB304" s="61"/>
      <c r="DC304" s="59"/>
      <c r="DD304" s="59"/>
      <c r="DE304" s="61"/>
      <c r="DF304" s="61"/>
      <c r="DG304" s="59"/>
      <c r="DH304" s="61"/>
      <c r="DI304" s="61"/>
      <c r="DJ304" s="59"/>
      <c r="DK304" s="59"/>
      <c r="DL304" s="62"/>
      <c r="DM304" s="56">
        <f t="shared" si="274"/>
        <v>0</v>
      </c>
      <c r="DN304" s="88" t="str">
        <f t="shared" si="275"/>
        <v/>
      </c>
      <c r="DO304" s="119" t="str">
        <f t="shared" si="276"/>
        <v/>
      </c>
      <c r="DP304" s="119" t="str">
        <f t="shared" si="277"/>
        <v/>
      </c>
      <c r="DQ304" s="122" t="str">
        <f t="shared" si="278"/>
        <v/>
      </c>
      <c r="DR304" s="122" t="str">
        <f t="shared" si="279"/>
        <v/>
      </c>
    </row>
    <row r="305" spans="1:122" x14ac:dyDescent="0.25">
      <c r="A305" s="184" t="str">
        <f t="shared" si="234"/>
        <v xml:space="preserve">  -  - </v>
      </c>
      <c r="B305" s="98"/>
      <c r="C305" s="97"/>
      <c r="D305" s="93"/>
      <c r="E305" s="71"/>
      <c r="F305" s="73"/>
      <c r="G305" s="103"/>
      <c r="H305" s="71"/>
      <c r="I305" s="105" t="str">
        <f t="shared" si="235"/>
        <v/>
      </c>
      <c r="J305" s="104"/>
      <c r="K305" s="63"/>
      <c r="L305" s="72"/>
      <c r="M305" s="74"/>
      <c r="N305" s="75"/>
      <c r="O305" s="75"/>
      <c r="P305" s="121"/>
      <c r="Q305" s="76" t="str">
        <f t="shared" si="236"/>
        <v/>
      </c>
      <c r="R305" s="77">
        <f t="shared" si="237"/>
        <v>0</v>
      </c>
      <c r="S305" s="63"/>
      <c r="T305" s="78">
        <f t="shared" si="238"/>
        <v>0</v>
      </c>
      <c r="U305" s="79">
        <f>IF(M305=0,0,IF(G305="Annulation","",IF(assurance="ALPTIS",M305*12*T305/100*#REF!,IF(assurance="APRIL",M305*12*T305/100*#REF!,IF(assurance="ASAF",M305*12*T305/100*#REF!,IF(assurance="NEOLIANE",(#REF!+M305*12*#REF!)*T305/100,IF(assurance="NEOLIANE Prev",(#REF!+M305*12*#REF!)*T305/100,IF(assurance="SWISSLIFE",M305*12*T305/100*#REF!,IF(assurance="AVIVA",M305*12*T305/100*#REF!,IF(assurance="CIPRES",M305*12*T305/100*#REF!,IF(assurance="CEGEMA",M305*12*T305/100*#REF!,IF(assurance=0,0))))))))))))</f>
        <v>0</v>
      </c>
      <c r="V305" s="91" t="str">
        <f t="shared" si="239"/>
        <v/>
      </c>
      <c r="W305" s="91" t="str">
        <f t="shared" si="240"/>
        <v/>
      </c>
      <c r="X305" s="92">
        <f t="shared" si="241"/>
        <v>0</v>
      </c>
      <c r="Y305" s="108">
        <f t="shared" si="242"/>
        <v>0</v>
      </c>
      <c r="Z305" s="106"/>
      <c r="AA305" s="105" t="str">
        <f t="shared" si="243"/>
        <v/>
      </c>
      <c r="AB305" s="63" t="s">
        <v>12</v>
      </c>
      <c r="AC305" s="72"/>
      <c r="AD305" s="101"/>
      <c r="AE305" s="80" t="str">
        <f t="shared" si="244"/>
        <v/>
      </c>
      <c r="AF305" s="72"/>
      <c r="AG305" s="70" t="str">
        <f t="shared" si="245"/>
        <v/>
      </c>
      <c r="AH305" s="81" t="str">
        <f t="shared" ca="1" si="246"/>
        <v/>
      </c>
      <c r="AI305" s="111" t="str">
        <f t="shared" ca="1" si="247"/>
        <v/>
      </c>
      <c r="AJ305" s="89" t="str">
        <f t="shared" si="248"/>
        <v/>
      </c>
      <c r="AK305" s="89" t="str">
        <f t="shared" si="249"/>
        <v/>
      </c>
      <c r="AL305" s="81" t="str">
        <f t="shared" si="250"/>
        <v/>
      </c>
      <c r="AM305" s="74">
        <f t="shared" si="251"/>
        <v>0</v>
      </c>
      <c r="AN305" s="74">
        <f t="shared" si="252"/>
        <v>0</v>
      </c>
      <c r="AO305" s="82">
        <f t="shared" si="253"/>
        <v>0</v>
      </c>
      <c r="AP305" s="74">
        <f t="shared" si="254"/>
        <v>0</v>
      </c>
      <c r="AQ305" s="82">
        <f t="shared" si="255"/>
        <v>0</v>
      </c>
      <c r="AR305" s="83">
        <f t="shared" si="256"/>
        <v>0</v>
      </c>
      <c r="AS305" s="74">
        <f t="shared" si="257"/>
        <v>0</v>
      </c>
      <c r="AT305" s="82">
        <f t="shared" si="258"/>
        <v>0</v>
      </c>
      <c r="AU305" s="83">
        <f t="shared" si="259"/>
        <v>0</v>
      </c>
      <c r="AV305" s="74">
        <f t="shared" si="260"/>
        <v>0</v>
      </c>
      <c r="AW305" s="82">
        <f t="shared" si="261"/>
        <v>0</v>
      </c>
      <c r="AX305" s="83">
        <f t="shared" si="262"/>
        <v>0</v>
      </c>
      <c r="AY305" s="63"/>
      <c r="AZ305" s="84"/>
      <c r="BA305" s="85"/>
      <c r="BB305" s="95"/>
      <c r="BC305" s="86"/>
      <c r="BD305" s="86"/>
      <c r="BE305" s="96"/>
      <c r="BF305" s="69"/>
      <c r="BG305" s="114"/>
      <c r="BH305" s="63">
        <v>1</v>
      </c>
      <c r="BI305" s="68">
        <v>0</v>
      </c>
      <c r="BJ305" s="71"/>
      <c r="BK305" s="87"/>
      <c r="BL305" s="64" t="str">
        <f t="shared" ca="1" si="263"/>
        <v/>
      </c>
      <c r="BM305" s="65"/>
      <c r="BN305" s="66"/>
      <c r="BO305" s="67" t="str">
        <f t="shared" ca="1" si="264"/>
        <v/>
      </c>
      <c r="BP305" s="65"/>
      <c r="BQ305" s="66"/>
      <c r="BR305" s="67" t="str">
        <f t="shared" ca="1" si="265"/>
        <v/>
      </c>
      <c r="BS305" s="65"/>
      <c r="BT305" s="66"/>
      <c r="BU305" s="67" t="str">
        <f t="shared" ca="1" si="266"/>
        <v/>
      </c>
      <c r="BV305" s="65"/>
      <c r="BW305" s="66"/>
      <c r="BX305" s="67" t="str">
        <f t="shared" ca="1" si="267"/>
        <v/>
      </c>
      <c r="BY305" s="65"/>
      <c r="BZ305" s="66"/>
      <c r="CA305" s="67" t="str">
        <f t="shared" ca="1" si="268"/>
        <v/>
      </c>
      <c r="CB305" s="65"/>
      <c r="CC305" s="66"/>
      <c r="CD305" s="67" t="str">
        <f t="shared" ca="1" si="269"/>
        <v/>
      </c>
      <c r="CE305" s="65"/>
      <c r="CF305" s="66"/>
      <c r="CG305" s="67" t="str">
        <f t="shared" ca="1" si="270"/>
        <v/>
      </c>
      <c r="CH305" s="65"/>
      <c r="CI305" s="66"/>
      <c r="CJ305" s="67" t="str">
        <f t="shared" ca="1" si="271"/>
        <v/>
      </c>
      <c r="CK305" s="57"/>
      <c r="CL305" s="59"/>
      <c r="CM305" s="59"/>
      <c r="CN305" s="59"/>
      <c r="CO305" s="59"/>
      <c r="CP305" s="59"/>
      <c r="CQ305" s="59"/>
      <c r="CR305" s="57"/>
      <c r="CS305" s="58"/>
      <c r="CT305" s="90" t="str">
        <f t="shared" si="272"/>
        <v/>
      </c>
      <c r="CU305" s="59"/>
      <c r="CV305" s="60"/>
      <c r="CW305" s="59"/>
      <c r="CX305" s="59"/>
      <c r="CY305" s="59" t="str">
        <f t="shared" si="273"/>
        <v/>
      </c>
      <c r="CZ305" s="59"/>
      <c r="DA305" s="59"/>
      <c r="DB305" s="61"/>
      <c r="DC305" s="59"/>
      <c r="DD305" s="59"/>
      <c r="DE305" s="61"/>
      <c r="DF305" s="61"/>
      <c r="DG305" s="59"/>
      <c r="DH305" s="61"/>
      <c r="DI305" s="61"/>
      <c r="DJ305" s="59"/>
      <c r="DK305" s="59"/>
      <c r="DL305" s="62"/>
      <c r="DM305" s="56">
        <f t="shared" si="274"/>
        <v>0</v>
      </c>
      <c r="DN305" s="88" t="str">
        <f t="shared" si="275"/>
        <v/>
      </c>
      <c r="DO305" s="119" t="str">
        <f t="shared" si="276"/>
        <v/>
      </c>
      <c r="DP305" s="119" t="str">
        <f t="shared" si="277"/>
        <v/>
      </c>
      <c r="DQ305" s="122" t="str">
        <f t="shared" si="278"/>
        <v/>
      </c>
      <c r="DR305" s="122" t="str">
        <f t="shared" si="279"/>
        <v/>
      </c>
    </row>
    <row r="306" spans="1:122" x14ac:dyDescent="0.25">
      <c r="A306" s="184" t="str">
        <f t="shared" si="234"/>
        <v xml:space="preserve">  -  - </v>
      </c>
      <c r="B306" s="98"/>
      <c r="C306" s="97"/>
      <c r="D306" s="93"/>
      <c r="E306" s="71"/>
      <c r="F306" s="73"/>
      <c r="G306" s="103"/>
      <c r="H306" s="71"/>
      <c r="I306" s="105" t="str">
        <f t="shared" si="235"/>
        <v/>
      </c>
      <c r="J306" s="104"/>
      <c r="K306" s="63"/>
      <c r="L306" s="72"/>
      <c r="M306" s="74"/>
      <c r="N306" s="75"/>
      <c r="O306" s="75"/>
      <c r="P306" s="121"/>
      <c r="Q306" s="76" t="str">
        <f t="shared" si="236"/>
        <v/>
      </c>
      <c r="R306" s="77">
        <f t="shared" si="237"/>
        <v>0</v>
      </c>
      <c r="S306" s="63"/>
      <c r="T306" s="78">
        <f t="shared" si="238"/>
        <v>0</v>
      </c>
      <c r="U306" s="79">
        <f>IF(M306=0,0,IF(G306="Annulation","",IF(assurance="ALPTIS",M306*12*T306/100*#REF!,IF(assurance="APRIL",M306*12*T306/100*#REF!,IF(assurance="ASAF",M306*12*T306/100*#REF!,IF(assurance="NEOLIANE",(#REF!+M306*12*#REF!)*T306/100,IF(assurance="NEOLIANE Prev",(#REF!+M306*12*#REF!)*T306/100,IF(assurance="SWISSLIFE",M306*12*T306/100*#REF!,IF(assurance="AVIVA",M306*12*T306/100*#REF!,IF(assurance="CIPRES",M306*12*T306/100*#REF!,IF(assurance="CEGEMA",M306*12*T306/100*#REF!,IF(assurance=0,0))))))))))))</f>
        <v>0</v>
      </c>
      <c r="V306" s="91" t="str">
        <f t="shared" si="239"/>
        <v/>
      </c>
      <c r="W306" s="91" t="str">
        <f t="shared" si="240"/>
        <v/>
      </c>
      <c r="X306" s="92">
        <f t="shared" si="241"/>
        <v>0</v>
      </c>
      <c r="Y306" s="108">
        <f t="shared" si="242"/>
        <v>0</v>
      </c>
      <c r="Z306" s="106"/>
      <c r="AA306" s="105" t="str">
        <f t="shared" si="243"/>
        <v/>
      </c>
      <c r="AB306" s="63" t="s">
        <v>12</v>
      </c>
      <c r="AC306" s="72"/>
      <c r="AD306" s="101"/>
      <c r="AE306" s="80" t="str">
        <f t="shared" si="244"/>
        <v/>
      </c>
      <c r="AF306" s="72"/>
      <c r="AG306" s="70" t="str">
        <f t="shared" si="245"/>
        <v/>
      </c>
      <c r="AH306" s="81" t="str">
        <f t="shared" ca="1" si="246"/>
        <v/>
      </c>
      <c r="AI306" s="111" t="str">
        <f t="shared" ca="1" si="247"/>
        <v/>
      </c>
      <c r="AJ306" s="89" t="str">
        <f t="shared" si="248"/>
        <v/>
      </c>
      <c r="AK306" s="89" t="str">
        <f t="shared" si="249"/>
        <v/>
      </c>
      <c r="AL306" s="81" t="str">
        <f t="shared" si="250"/>
        <v/>
      </c>
      <c r="AM306" s="74">
        <f t="shared" si="251"/>
        <v>0</v>
      </c>
      <c r="AN306" s="74">
        <f t="shared" si="252"/>
        <v>0</v>
      </c>
      <c r="AO306" s="82">
        <f t="shared" si="253"/>
        <v>0</v>
      </c>
      <c r="AP306" s="74">
        <f t="shared" si="254"/>
        <v>0</v>
      </c>
      <c r="AQ306" s="82">
        <f t="shared" si="255"/>
        <v>0</v>
      </c>
      <c r="AR306" s="83">
        <f t="shared" si="256"/>
        <v>0</v>
      </c>
      <c r="AS306" s="74">
        <f t="shared" si="257"/>
        <v>0</v>
      </c>
      <c r="AT306" s="82">
        <f t="shared" si="258"/>
        <v>0</v>
      </c>
      <c r="AU306" s="83">
        <f t="shared" si="259"/>
        <v>0</v>
      </c>
      <c r="AV306" s="74">
        <f t="shared" si="260"/>
        <v>0</v>
      </c>
      <c r="AW306" s="82">
        <f t="shared" si="261"/>
        <v>0</v>
      </c>
      <c r="AX306" s="83">
        <f t="shared" si="262"/>
        <v>0</v>
      </c>
      <c r="AY306" s="63"/>
      <c r="AZ306" s="84"/>
      <c r="BA306" s="85"/>
      <c r="BB306" s="95"/>
      <c r="BC306" s="86"/>
      <c r="BD306" s="86"/>
      <c r="BE306" s="96"/>
      <c r="BF306" s="69"/>
      <c r="BG306" s="114"/>
      <c r="BH306" s="63">
        <v>1</v>
      </c>
      <c r="BI306" s="68">
        <v>0</v>
      </c>
      <c r="BJ306" s="71"/>
      <c r="BK306" s="87"/>
      <c r="BL306" s="64" t="str">
        <f t="shared" ca="1" si="263"/>
        <v/>
      </c>
      <c r="BM306" s="65"/>
      <c r="BN306" s="66"/>
      <c r="BO306" s="67" t="str">
        <f t="shared" ca="1" si="264"/>
        <v/>
      </c>
      <c r="BP306" s="65"/>
      <c r="BQ306" s="66"/>
      <c r="BR306" s="67" t="str">
        <f t="shared" ca="1" si="265"/>
        <v/>
      </c>
      <c r="BS306" s="65"/>
      <c r="BT306" s="66"/>
      <c r="BU306" s="67" t="str">
        <f t="shared" ca="1" si="266"/>
        <v/>
      </c>
      <c r="BV306" s="65"/>
      <c r="BW306" s="66"/>
      <c r="BX306" s="67" t="str">
        <f t="shared" ca="1" si="267"/>
        <v/>
      </c>
      <c r="BY306" s="65"/>
      <c r="BZ306" s="66"/>
      <c r="CA306" s="67" t="str">
        <f t="shared" ca="1" si="268"/>
        <v/>
      </c>
      <c r="CB306" s="65"/>
      <c r="CC306" s="66"/>
      <c r="CD306" s="67" t="str">
        <f t="shared" ca="1" si="269"/>
        <v/>
      </c>
      <c r="CE306" s="65"/>
      <c r="CF306" s="66"/>
      <c r="CG306" s="67" t="str">
        <f t="shared" ca="1" si="270"/>
        <v/>
      </c>
      <c r="CH306" s="65"/>
      <c r="CI306" s="66"/>
      <c r="CJ306" s="67" t="str">
        <f t="shared" ca="1" si="271"/>
        <v/>
      </c>
      <c r="CK306" s="57"/>
      <c r="CL306" s="59"/>
      <c r="CM306" s="59"/>
      <c r="CN306" s="59"/>
      <c r="CO306" s="59"/>
      <c r="CP306" s="59"/>
      <c r="CQ306" s="59"/>
      <c r="CR306" s="57"/>
      <c r="CS306" s="58"/>
      <c r="CT306" s="90" t="str">
        <f t="shared" si="272"/>
        <v/>
      </c>
      <c r="CU306" s="59"/>
      <c r="CV306" s="60"/>
      <c r="CW306" s="59"/>
      <c r="CX306" s="59"/>
      <c r="CY306" s="59" t="str">
        <f t="shared" si="273"/>
        <v/>
      </c>
      <c r="CZ306" s="59"/>
      <c r="DA306" s="59"/>
      <c r="DB306" s="61"/>
      <c r="DC306" s="59"/>
      <c r="DD306" s="59"/>
      <c r="DE306" s="61"/>
      <c r="DF306" s="61"/>
      <c r="DG306" s="59"/>
      <c r="DH306" s="61"/>
      <c r="DI306" s="61"/>
      <c r="DJ306" s="59"/>
      <c r="DK306" s="59"/>
      <c r="DL306" s="62"/>
      <c r="DM306" s="56">
        <f t="shared" si="274"/>
        <v>0</v>
      </c>
      <c r="DN306" s="88" t="str">
        <f t="shared" si="275"/>
        <v/>
      </c>
      <c r="DO306" s="119" t="str">
        <f t="shared" si="276"/>
        <v/>
      </c>
      <c r="DP306" s="119" t="str">
        <f t="shared" si="277"/>
        <v/>
      </c>
      <c r="DQ306" s="122" t="str">
        <f t="shared" si="278"/>
        <v/>
      </c>
      <c r="DR306" s="122" t="str">
        <f t="shared" si="279"/>
        <v/>
      </c>
    </row>
    <row r="307" spans="1:122" x14ac:dyDescent="0.25">
      <c r="A307" s="184" t="str">
        <f t="shared" si="234"/>
        <v xml:space="preserve">  -  - </v>
      </c>
      <c r="B307" s="98"/>
      <c r="C307" s="97"/>
      <c r="D307" s="93"/>
      <c r="E307" s="71"/>
      <c r="F307" s="73"/>
      <c r="G307" s="103"/>
      <c r="H307" s="71"/>
      <c r="I307" s="105" t="str">
        <f t="shared" si="235"/>
        <v/>
      </c>
      <c r="J307" s="104"/>
      <c r="K307" s="63"/>
      <c r="L307" s="72"/>
      <c r="M307" s="74"/>
      <c r="N307" s="75"/>
      <c r="O307" s="75"/>
      <c r="P307" s="121"/>
      <c r="Q307" s="76" t="str">
        <f t="shared" si="236"/>
        <v/>
      </c>
      <c r="R307" s="77">
        <f t="shared" si="237"/>
        <v>0</v>
      </c>
      <c r="S307" s="63"/>
      <c r="T307" s="78">
        <f t="shared" si="238"/>
        <v>0</v>
      </c>
      <c r="U307" s="79">
        <f>IF(M307=0,0,IF(G307="Annulation","",IF(assurance="ALPTIS",M307*12*T307/100*#REF!,IF(assurance="APRIL",M307*12*T307/100*#REF!,IF(assurance="ASAF",M307*12*T307/100*#REF!,IF(assurance="NEOLIANE",(#REF!+M307*12*#REF!)*T307/100,IF(assurance="NEOLIANE Prev",(#REF!+M307*12*#REF!)*T307/100,IF(assurance="SWISSLIFE",M307*12*T307/100*#REF!,IF(assurance="AVIVA",M307*12*T307/100*#REF!,IF(assurance="CIPRES",M307*12*T307/100*#REF!,IF(assurance="CEGEMA",M307*12*T307/100*#REF!,IF(assurance=0,0))))))))))))</f>
        <v>0</v>
      </c>
      <c r="V307" s="91" t="str">
        <f t="shared" si="239"/>
        <v/>
      </c>
      <c r="W307" s="91" t="str">
        <f t="shared" si="240"/>
        <v/>
      </c>
      <c r="X307" s="92">
        <f t="shared" si="241"/>
        <v>0</v>
      </c>
      <c r="Y307" s="108">
        <f t="shared" si="242"/>
        <v>0</v>
      </c>
      <c r="Z307" s="106"/>
      <c r="AA307" s="105" t="str">
        <f t="shared" si="243"/>
        <v/>
      </c>
      <c r="AB307" s="63" t="s">
        <v>12</v>
      </c>
      <c r="AC307" s="72"/>
      <c r="AD307" s="101"/>
      <c r="AE307" s="80" t="str">
        <f t="shared" si="244"/>
        <v/>
      </c>
      <c r="AF307" s="72"/>
      <c r="AG307" s="70" t="str">
        <f t="shared" si="245"/>
        <v/>
      </c>
      <c r="AH307" s="81" t="str">
        <f t="shared" ca="1" si="246"/>
        <v/>
      </c>
      <c r="AI307" s="111" t="str">
        <f t="shared" ca="1" si="247"/>
        <v/>
      </c>
      <c r="AJ307" s="89" t="str">
        <f t="shared" si="248"/>
        <v/>
      </c>
      <c r="AK307" s="89" t="str">
        <f t="shared" si="249"/>
        <v/>
      </c>
      <c r="AL307" s="81" t="str">
        <f t="shared" si="250"/>
        <v/>
      </c>
      <c r="AM307" s="74">
        <f t="shared" si="251"/>
        <v>0</v>
      </c>
      <c r="AN307" s="74">
        <f t="shared" si="252"/>
        <v>0</v>
      </c>
      <c r="AO307" s="82">
        <f t="shared" si="253"/>
        <v>0</v>
      </c>
      <c r="AP307" s="74">
        <f t="shared" si="254"/>
        <v>0</v>
      </c>
      <c r="AQ307" s="82">
        <f t="shared" si="255"/>
        <v>0</v>
      </c>
      <c r="AR307" s="83">
        <f t="shared" si="256"/>
        <v>0</v>
      </c>
      <c r="AS307" s="74">
        <f t="shared" si="257"/>
        <v>0</v>
      </c>
      <c r="AT307" s="82">
        <f t="shared" si="258"/>
        <v>0</v>
      </c>
      <c r="AU307" s="83">
        <f t="shared" si="259"/>
        <v>0</v>
      </c>
      <c r="AV307" s="74">
        <f t="shared" si="260"/>
        <v>0</v>
      </c>
      <c r="AW307" s="82">
        <f t="shared" si="261"/>
        <v>0</v>
      </c>
      <c r="AX307" s="83">
        <f t="shared" si="262"/>
        <v>0</v>
      </c>
      <c r="AY307" s="63"/>
      <c r="AZ307" s="84"/>
      <c r="BA307" s="85"/>
      <c r="BB307" s="95"/>
      <c r="BC307" s="86"/>
      <c r="BD307" s="86"/>
      <c r="BE307" s="96"/>
      <c r="BF307" s="69"/>
      <c r="BG307" s="114"/>
      <c r="BH307" s="63">
        <v>1</v>
      </c>
      <c r="BI307" s="68">
        <v>0</v>
      </c>
      <c r="BJ307" s="71"/>
      <c r="BK307" s="87"/>
      <c r="BL307" s="64" t="str">
        <f t="shared" ca="1" si="263"/>
        <v/>
      </c>
      <c r="BM307" s="65"/>
      <c r="BN307" s="66"/>
      <c r="BO307" s="67" t="str">
        <f t="shared" ca="1" si="264"/>
        <v/>
      </c>
      <c r="BP307" s="65"/>
      <c r="BQ307" s="66"/>
      <c r="BR307" s="67" t="str">
        <f t="shared" ca="1" si="265"/>
        <v/>
      </c>
      <c r="BS307" s="65"/>
      <c r="BT307" s="66"/>
      <c r="BU307" s="67" t="str">
        <f t="shared" ca="1" si="266"/>
        <v/>
      </c>
      <c r="BV307" s="65"/>
      <c r="BW307" s="66"/>
      <c r="BX307" s="67" t="str">
        <f t="shared" ca="1" si="267"/>
        <v/>
      </c>
      <c r="BY307" s="65"/>
      <c r="BZ307" s="66"/>
      <c r="CA307" s="67" t="str">
        <f t="shared" ca="1" si="268"/>
        <v/>
      </c>
      <c r="CB307" s="65"/>
      <c r="CC307" s="66"/>
      <c r="CD307" s="67" t="str">
        <f t="shared" ca="1" si="269"/>
        <v/>
      </c>
      <c r="CE307" s="65"/>
      <c r="CF307" s="66"/>
      <c r="CG307" s="67" t="str">
        <f t="shared" ca="1" si="270"/>
        <v/>
      </c>
      <c r="CH307" s="65"/>
      <c r="CI307" s="66"/>
      <c r="CJ307" s="67" t="str">
        <f t="shared" ca="1" si="271"/>
        <v/>
      </c>
      <c r="CK307" s="57"/>
      <c r="CL307" s="59"/>
      <c r="CM307" s="59"/>
      <c r="CN307" s="59"/>
      <c r="CO307" s="59"/>
      <c r="CP307" s="59"/>
      <c r="CQ307" s="59"/>
      <c r="CR307" s="57"/>
      <c r="CS307" s="58"/>
      <c r="CT307" s="90" t="str">
        <f t="shared" si="272"/>
        <v/>
      </c>
      <c r="CU307" s="59"/>
      <c r="CV307" s="60"/>
      <c r="CW307" s="59"/>
      <c r="CX307" s="59"/>
      <c r="CY307" s="59" t="str">
        <f t="shared" si="273"/>
        <v/>
      </c>
      <c r="CZ307" s="59"/>
      <c r="DA307" s="59"/>
      <c r="DB307" s="61"/>
      <c r="DC307" s="59"/>
      <c r="DD307" s="59"/>
      <c r="DE307" s="61"/>
      <c r="DF307" s="61"/>
      <c r="DG307" s="59"/>
      <c r="DH307" s="61"/>
      <c r="DI307" s="61"/>
      <c r="DJ307" s="59"/>
      <c r="DK307" s="59"/>
      <c r="DL307" s="62"/>
      <c r="DM307" s="56">
        <f t="shared" si="274"/>
        <v>0</v>
      </c>
      <c r="DN307" s="88" t="str">
        <f t="shared" si="275"/>
        <v/>
      </c>
      <c r="DO307" s="119" t="str">
        <f t="shared" si="276"/>
        <v/>
      </c>
      <c r="DP307" s="119" t="str">
        <f t="shared" si="277"/>
        <v/>
      </c>
      <c r="DQ307" s="122" t="str">
        <f t="shared" si="278"/>
        <v/>
      </c>
      <c r="DR307" s="122" t="str">
        <f t="shared" si="279"/>
        <v/>
      </c>
    </row>
    <row r="308" spans="1:122" x14ac:dyDescent="0.25">
      <c r="A308" s="184" t="str">
        <f t="shared" si="234"/>
        <v xml:space="preserve">  -  - </v>
      </c>
      <c r="B308" s="98"/>
      <c r="C308" s="97"/>
      <c r="D308" s="93"/>
      <c r="E308" s="71"/>
      <c r="F308" s="73"/>
      <c r="G308" s="103"/>
      <c r="H308" s="71"/>
      <c r="I308" s="105" t="str">
        <f t="shared" si="235"/>
        <v/>
      </c>
      <c r="J308" s="104"/>
      <c r="K308" s="63"/>
      <c r="L308" s="72"/>
      <c r="M308" s="74"/>
      <c r="N308" s="75"/>
      <c r="O308" s="75"/>
      <c r="P308" s="121"/>
      <c r="Q308" s="76" t="str">
        <f t="shared" si="236"/>
        <v/>
      </c>
      <c r="R308" s="77">
        <f t="shared" si="237"/>
        <v>0</v>
      </c>
      <c r="S308" s="63"/>
      <c r="T308" s="78">
        <f t="shared" si="238"/>
        <v>0</v>
      </c>
      <c r="U308" s="79">
        <f>IF(M308=0,0,IF(G308="Annulation","",IF(assurance="ALPTIS",M308*12*T308/100*#REF!,IF(assurance="APRIL",M308*12*T308/100*#REF!,IF(assurance="ASAF",M308*12*T308/100*#REF!,IF(assurance="NEOLIANE",(#REF!+M308*12*#REF!)*T308/100,IF(assurance="NEOLIANE Prev",(#REF!+M308*12*#REF!)*T308/100,IF(assurance="SWISSLIFE",M308*12*T308/100*#REF!,IF(assurance="AVIVA",M308*12*T308/100*#REF!,IF(assurance="CIPRES",M308*12*T308/100*#REF!,IF(assurance="CEGEMA",M308*12*T308/100*#REF!,IF(assurance=0,0))))))))))))</f>
        <v>0</v>
      </c>
      <c r="V308" s="91" t="str">
        <f t="shared" si="239"/>
        <v/>
      </c>
      <c r="W308" s="91" t="str">
        <f t="shared" si="240"/>
        <v/>
      </c>
      <c r="X308" s="92">
        <f t="shared" si="241"/>
        <v>0</v>
      </c>
      <c r="Y308" s="108">
        <f t="shared" si="242"/>
        <v>0</v>
      </c>
      <c r="Z308" s="106"/>
      <c r="AA308" s="105" t="str">
        <f t="shared" si="243"/>
        <v/>
      </c>
      <c r="AB308" s="63" t="s">
        <v>12</v>
      </c>
      <c r="AC308" s="72"/>
      <c r="AD308" s="101"/>
      <c r="AE308" s="80" t="str">
        <f t="shared" si="244"/>
        <v/>
      </c>
      <c r="AF308" s="72"/>
      <c r="AG308" s="70" t="str">
        <f t="shared" si="245"/>
        <v/>
      </c>
      <c r="AH308" s="81" t="str">
        <f t="shared" ca="1" si="246"/>
        <v/>
      </c>
      <c r="AI308" s="111" t="str">
        <f t="shared" ca="1" si="247"/>
        <v/>
      </c>
      <c r="AJ308" s="89" t="str">
        <f t="shared" si="248"/>
        <v/>
      </c>
      <c r="AK308" s="89" t="str">
        <f t="shared" si="249"/>
        <v/>
      </c>
      <c r="AL308" s="81" t="str">
        <f t="shared" si="250"/>
        <v/>
      </c>
      <c r="AM308" s="74">
        <f t="shared" si="251"/>
        <v>0</v>
      </c>
      <c r="AN308" s="74">
        <f t="shared" si="252"/>
        <v>0</v>
      </c>
      <c r="AO308" s="82">
        <f t="shared" si="253"/>
        <v>0</v>
      </c>
      <c r="AP308" s="74">
        <f t="shared" si="254"/>
        <v>0</v>
      </c>
      <c r="AQ308" s="82">
        <f t="shared" si="255"/>
        <v>0</v>
      </c>
      <c r="AR308" s="83">
        <f t="shared" si="256"/>
        <v>0</v>
      </c>
      <c r="AS308" s="74">
        <f t="shared" si="257"/>
        <v>0</v>
      </c>
      <c r="AT308" s="82">
        <f t="shared" si="258"/>
        <v>0</v>
      </c>
      <c r="AU308" s="83">
        <f t="shared" si="259"/>
        <v>0</v>
      </c>
      <c r="AV308" s="74">
        <f t="shared" si="260"/>
        <v>0</v>
      </c>
      <c r="AW308" s="82">
        <f t="shared" si="261"/>
        <v>0</v>
      </c>
      <c r="AX308" s="83">
        <f t="shared" si="262"/>
        <v>0</v>
      </c>
      <c r="AY308" s="63"/>
      <c r="AZ308" s="84"/>
      <c r="BA308" s="85"/>
      <c r="BB308" s="95"/>
      <c r="BC308" s="86"/>
      <c r="BD308" s="86"/>
      <c r="BE308" s="96"/>
      <c r="BF308" s="69"/>
      <c r="BG308" s="114"/>
      <c r="BH308" s="63">
        <v>1</v>
      </c>
      <c r="BI308" s="68">
        <v>0</v>
      </c>
      <c r="BJ308" s="71"/>
      <c r="BK308" s="87"/>
      <c r="BL308" s="64" t="str">
        <f t="shared" ca="1" si="263"/>
        <v/>
      </c>
      <c r="BM308" s="65"/>
      <c r="BN308" s="66"/>
      <c r="BO308" s="67" t="str">
        <f t="shared" ca="1" si="264"/>
        <v/>
      </c>
      <c r="BP308" s="65"/>
      <c r="BQ308" s="66"/>
      <c r="BR308" s="67" t="str">
        <f t="shared" ca="1" si="265"/>
        <v/>
      </c>
      <c r="BS308" s="65"/>
      <c r="BT308" s="66"/>
      <c r="BU308" s="67" t="str">
        <f t="shared" ca="1" si="266"/>
        <v/>
      </c>
      <c r="BV308" s="65"/>
      <c r="BW308" s="66"/>
      <c r="BX308" s="67" t="str">
        <f t="shared" ca="1" si="267"/>
        <v/>
      </c>
      <c r="BY308" s="65"/>
      <c r="BZ308" s="66"/>
      <c r="CA308" s="67" t="str">
        <f t="shared" ca="1" si="268"/>
        <v/>
      </c>
      <c r="CB308" s="65"/>
      <c r="CC308" s="66"/>
      <c r="CD308" s="67" t="str">
        <f t="shared" ca="1" si="269"/>
        <v/>
      </c>
      <c r="CE308" s="65"/>
      <c r="CF308" s="66"/>
      <c r="CG308" s="67" t="str">
        <f t="shared" ca="1" si="270"/>
        <v/>
      </c>
      <c r="CH308" s="65"/>
      <c r="CI308" s="66"/>
      <c r="CJ308" s="67" t="str">
        <f t="shared" ca="1" si="271"/>
        <v/>
      </c>
      <c r="CK308" s="57"/>
      <c r="CL308" s="59"/>
      <c r="CM308" s="59"/>
      <c r="CN308" s="59"/>
      <c r="CO308" s="59"/>
      <c r="CP308" s="59"/>
      <c r="CQ308" s="59"/>
      <c r="CR308" s="57"/>
      <c r="CS308" s="58"/>
      <c r="CT308" s="90" t="str">
        <f t="shared" si="272"/>
        <v/>
      </c>
      <c r="CU308" s="59"/>
      <c r="CV308" s="60"/>
      <c r="CW308" s="59"/>
      <c r="CX308" s="59"/>
      <c r="CY308" s="59" t="str">
        <f t="shared" si="273"/>
        <v/>
      </c>
      <c r="CZ308" s="59"/>
      <c r="DA308" s="59"/>
      <c r="DB308" s="61"/>
      <c r="DC308" s="59"/>
      <c r="DD308" s="59"/>
      <c r="DE308" s="61"/>
      <c r="DF308" s="61"/>
      <c r="DG308" s="59"/>
      <c r="DH308" s="61"/>
      <c r="DI308" s="61"/>
      <c r="DJ308" s="59"/>
      <c r="DK308" s="59"/>
      <c r="DL308" s="62"/>
      <c r="DM308" s="56">
        <f t="shared" si="274"/>
        <v>0</v>
      </c>
      <c r="DN308" s="88" t="str">
        <f t="shared" si="275"/>
        <v/>
      </c>
      <c r="DO308" s="119" t="str">
        <f t="shared" si="276"/>
        <v/>
      </c>
      <c r="DP308" s="119" t="str">
        <f t="shared" si="277"/>
        <v/>
      </c>
      <c r="DQ308" s="122" t="str">
        <f t="shared" si="278"/>
        <v/>
      </c>
      <c r="DR308" s="122" t="str">
        <f t="shared" si="279"/>
        <v/>
      </c>
    </row>
    <row r="309" spans="1:122" x14ac:dyDescent="0.25">
      <c r="A309" s="184" t="str">
        <f t="shared" si="234"/>
        <v xml:space="preserve">  -  - </v>
      </c>
      <c r="B309" s="98"/>
      <c r="C309" s="97"/>
      <c r="D309" s="93"/>
      <c r="E309" s="71"/>
      <c r="F309" s="73"/>
      <c r="G309" s="103"/>
      <c r="H309" s="71"/>
      <c r="I309" s="105" t="str">
        <f t="shared" si="235"/>
        <v/>
      </c>
      <c r="J309" s="104"/>
      <c r="K309" s="63"/>
      <c r="L309" s="72"/>
      <c r="M309" s="74"/>
      <c r="N309" s="75"/>
      <c r="O309" s="75"/>
      <c r="P309" s="121"/>
      <c r="Q309" s="76" t="str">
        <f t="shared" si="236"/>
        <v/>
      </c>
      <c r="R309" s="77">
        <f t="shared" si="237"/>
        <v>0</v>
      </c>
      <c r="S309" s="63"/>
      <c r="T309" s="78">
        <f t="shared" si="238"/>
        <v>0</v>
      </c>
      <c r="U309" s="79">
        <f>IF(M309=0,0,IF(G309="Annulation","",IF(assurance="ALPTIS",M309*12*T309/100*#REF!,IF(assurance="APRIL",M309*12*T309/100*#REF!,IF(assurance="ASAF",M309*12*T309/100*#REF!,IF(assurance="NEOLIANE",(#REF!+M309*12*#REF!)*T309/100,IF(assurance="NEOLIANE Prev",(#REF!+M309*12*#REF!)*T309/100,IF(assurance="SWISSLIFE",M309*12*T309/100*#REF!,IF(assurance="AVIVA",M309*12*T309/100*#REF!,IF(assurance="CIPRES",M309*12*T309/100*#REF!,IF(assurance="CEGEMA",M309*12*T309/100*#REF!,IF(assurance=0,0))))))))))))</f>
        <v>0</v>
      </c>
      <c r="V309" s="91" t="str">
        <f t="shared" si="239"/>
        <v/>
      </c>
      <c r="W309" s="91" t="str">
        <f t="shared" si="240"/>
        <v/>
      </c>
      <c r="X309" s="92">
        <f t="shared" si="241"/>
        <v>0</v>
      </c>
      <c r="Y309" s="108">
        <f t="shared" si="242"/>
        <v>0</v>
      </c>
      <c r="Z309" s="106"/>
      <c r="AA309" s="105" t="str">
        <f t="shared" si="243"/>
        <v/>
      </c>
      <c r="AB309" s="63" t="s">
        <v>12</v>
      </c>
      <c r="AC309" s="72"/>
      <c r="AD309" s="101"/>
      <c r="AE309" s="80" t="str">
        <f t="shared" si="244"/>
        <v/>
      </c>
      <c r="AF309" s="72"/>
      <c r="AG309" s="70" t="str">
        <f t="shared" si="245"/>
        <v/>
      </c>
      <c r="AH309" s="81" t="str">
        <f t="shared" ca="1" si="246"/>
        <v/>
      </c>
      <c r="AI309" s="111" t="str">
        <f t="shared" ca="1" si="247"/>
        <v/>
      </c>
      <c r="AJ309" s="89" t="str">
        <f t="shared" si="248"/>
        <v/>
      </c>
      <c r="AK309" s="89" t="str">
        <f t="shared" si="249"/>
        <v/>
      </c>
      <c r="AL309" s="81" t="str">
        <f t="shared" si="250"/>
        <v/>
      </c>
      <c r="AM309" s="74">
        <f t="shared" si="251"/>
        <v>0</v>
      </c>
      <c r="AN309" s="74">
        <f t="shared" si="252"/>
        <v>0</v>
      </c>
      <c r="AO309" s="82">
        <f t="shared" si="253"/>
        <v>0</v>
      </c>
      <c r="AP309" s="74">
        <f t="shared" si="254"/>
        <v>0</v>
      </c>
      <c r="AQ309" s="82">
        <f t="shared" si="255"/>
        <v>0</v>
      </c>
      <c r="AR309" s="83">
        <f t="shared" si="256"/>
        <v>0</v>
      </c>
      <c r="AS309" s="74">
        <f t="shared" si="257"/>
        <v>0</v>
      </c>
      <c r="AT309" s="82">
        <f t="shared" si="258"/>
        <v>0</v>
      </c>
      <c r="AU309" s="83">
        <f t="shared" si="259"/>
        <v>0</v>
      </c>
      <c r="AV309" s="74">
        <f t="shared" si="260"/>
        <v>0</v>
      </c>
      <c r="AW309" s="82">
        <f t="shared" si="261"/>
        <v>0</v>
      </c>
      <c r="AX309" s="83">
        <f t="shared" si="262"/>
        <v>0</v>
      </c>
      <c r="AY309" s="63"/>
      <c r="AZ309" s="84"/>
      <c r="BA309" s="85"/>
      <c r="BB309" s="95"/>
      <c r="BC309" s="86"/>
      <c r="BD309" s="86"/>
      <c r="BE309" s="96"/>
      <c r="BF309" s="69"/>
      <c r="BG309" s="114"/>
      <c r="BH309" s="63">
        <v>1</v>
      </c>
      <c r="BI309" s="68">
        <v>0</v>
      </c>
      <c r="BJ309" s="71"/>
      <c r="BK309" s="87"/>
      <c r="BL309" s="64" t="str">
        <f t="shared" ca="1" si="263"/>
        <v/>
      </c>
      <c r="BM309" s="65"/>
      <c r="BN309" s="66"/>
      <c r="BO309" s="67" t="str">
        <f t="shared" ca="1" si="264"/>
        <v/>
      </c>
      <c r="BP309" s="65"/>
      <c r="BQ309" s="66"/>
      <c r="BR309" s="67" t="str">
        <f t="shared" ca="1" si="265"/>
        <v/>
      </c>
      <c r="BS309" s="65"/>
      <c r="BT309" s="66"/>
      <c r="BU309" s="67" t="str">
        <f t="shared" ca="1" si="266"/>
        <v/>
      </c>
      <c r="BV309" s="65"/>
      <c r="BW309" s="66"/>
      <c r="BX309" s="67" t="str">
        <f t="shared" ca="1" si="267"/>
        <v/>
      </c>
      <c r="BY309" s="65"/>
      <c r="BZ309" s="66"/>
      <c r="CA309" s="67" t="str">
        <f t="shared" ca="1" si="268"/>
        <v/>
      </c>
      <c r="CB309" s="65"/>
      <c r="CC309" s="66"/>
      <c r="CD309" s="67" t="str">
        <f t="shared" ca="1" si="269"/>
        <v/>
      </c>
      <c r="CE309" s="65"/>
      <c r="CF309" s="66"/>
      <c r="CG309" s="67" t="str">
        <f t="shared" ca="1" si="270"/>
        <v/>
      </c>
      <c r="CH309" s="65"/>
      <c r="CI309" s="66"/>
      <c r="CJ309" s="67" t="str">
        <f t="shared" ca="1" si="271"/>
        <v/>
      </c>
      <c r="CK309" s="57"/>
      <c r="CL309" s="59"/>
      <c r="CM309" s="59"/>
      <c r="CN309" s="59"/>
      <c r="CO309" s="59"/>
      <c r="CP309" s="59"/>
      <c r="CQ309" s="59"/>
      <c r="CR309" s="57"/>
      <c r="CS309" s="58"/>
      <c r="CT309" s="90" t="str">
        <f t="shared" si="272"/>
        <v/>
      </c>
      <c r="CU309" s="59"/>
      <c r="CV309" s="60"/>
      <c r="CW309" s="59"/>
      <c r="CX309" s="59"/>
      <c r="CY309" s="59" t="str">
        <f t="shared" si="273"/>
        <v/>
      </c>
      <c r="CZ309" s="59"/>
      <c r="DA309" s="59"/>
      <c r="DB309" s="61"/>
      <c r="DC309" s="59"/>
      <c r="DD309" s="59"/>
      <c r="DE309" s="61"/>
      <c r="DF309" s="61"/>
      <c r="DG309" s="59"/>
      <c r="DH309" s="61"/>
      <c r="DI309" s="61"/>
      <c r="DJ309" s="59"/>
      <c r="DK309" s="59"/>
      <c r="DL309" s="62"/>
      <c r="DM309" s="56">
        <f t="shared" si="274"/>
        <v>0</v>
      </c>
      <c r="DN309" s="88" t="str">
        <f t="shared" si="275"/>
        <v/>
      </c>
      <c r="DO309" s="119" t="str">
        <f t="shared" si="276"/>
        <v/>
      </c>
      <c r="DP309" s="119" t="str">
        <f t="shared" si="277"/>
        <v/>
      </c>
      <c r="DQ309" s="122" t="str">
        <f t="shared" si="278"/>
        <v/>
      </c>
      <c r="DR309" s="122" t="str">
        <f t="shared" si="279"/>
        <v/>
      </c>
    </row>
    <row r="310" spans="1:122" x14ac:dyDescent="0.25">
      <c r="A310" s="184" t="str">
        <f t="shared" si="234"/>
        <v xml:space="preserve">  -  - </v>
      </c>
      <c r="B310" s="98"/>
      <c r="C310" s="97"/>
      <c r="D310" s="93"/>
      <c r="E310" s="71"/>
      <c r="F310" s="73"/>
      <c r="G310" s="103"/>
      <c r="H310" s="71"/>
      <c r="I310" s="105" t="str">
        <f t="shared" si="235"/>
        <v/>
      </c>
      <c r="J310" s="104"/>
      <c r="K310" s="63"/>
      <c r="L310" s="72"/>
      <c r="M310" s="74"/>
      <c r="N310" s="75"/>
      <c r="O310" s="75"/>
      <c r="P310" s="121"/>
      <c r="Q310" s="76" t="str">
        <f t="shared" si="236"/>
        <v/>
      </c>
      <c r="R310" s="77">
        <f t="shared" si="237"/>
        <v>0</v>
      </c>
      <c r="S310" s="63"/>
      <c r="T310" s="78">
        <f t="shared" si="238"/>
        <v>0</v>
      </c>
      <c r="U310" s="79">
        <f>IF(M310=0,0,IF(G310="Annulation","",IF(assurance="ALPTIS",M310*12*T310/100*#REF!,IF(assurance="APRIL",M310*12*T310/100*#REF!,IF(assurance="ASAF",M310*12*T310/100*#REF!,IF(assurance="NEOLIANE",(#REF!+M310*12*#REF!)*T310/100,IF(assurance="NEOLIANE Prev",(#REF!+M310*12*#REF!)*T310/100,IF(assurance="SWISSLIFE",M310*12*T310/100*#REF!,IF(assurance="AVIVA",M310*12*T310/100*#REF!,IF(assurance="CIPRES",M310*12*T310/100*#REF!,IF(assurance="CEGEMA",M310*12*T310/100*#REF!,IF(assurance=0,0))))))))))))</f>
        <v>0</v>
      </c>
      <c r="V310" s="91" t="str">
        <f t="shared" si="239"/>
        <v/>
      </c>
      <c r="W310" s="91" t="str">
        <f t="shared" si="240"/>
        <v/>
      </c>
      <c r="X310" s="92">
        <f t="shared" si="241"/>
        <v>0</v>
      </c>
      <c r="Y310" s="108">
        <f t="shared" si="242"/>
        <v>0</v>
      </c>
      <c r="Z310" s="106"/>
      <c r="AA310" s="105" t="str">
        <f t="shared" si="243"/>
        <v/>
      </c>
      <c r="AB310" s="63" t="s">
        <v>12</v>
      </c>
      <c r="AC310" s="72"/>
      <c r="AD310" s="101"/>
      <c r="AE310" s="80" t="str">
        <f t="shared" si="244"/>
        <v/>
      </c>
      <c r="AF310" s="72"/>
      <c r="AG310" s="70" t="str">
        <f t="shared" si="245"/>
        <v/>
      </c>
      <c r="AH310" s="81" t="str">
        <f t="shared" ca="1" si="246"/>
        <v/>
      </c>
      <c r="AI310" s="111" t="str">
        <f t="shared" ca="1" si="247"/>
        <v/>
      </c>
      <c r="AJ310" s="89" t="str">
        <f t="shared" si="248"/>
        <v/>
      </c>
      <c r="AK310" s="89" t="str">
        <f t="shared" si="249"/>
        <v/>
      </c>
      <c r="AL310" s="81" t="str">
        <f t="shared" si="250"/>
        <v/>
      </c>
      <c r="AM310" s="74">
        <f t="shared" si="251"/>
        <v>0</v>
      </c>
      <c r="AN310" s="74">
        <f t="shared" si="252"/>
        <v>0</v>
      </c>
      <c r="AO310" s="82">
        <f t="shared" si="253"/>
        <v>0</v>
      </c>
      <c r="AP310" s="74">
        <f t="shared" si="254"/>
        <v>0</v>
      </c>
      <c r="AQ310" s="82">
        <f t="shared" si="255"/>
        <v>0</v>
      </c>
      <c r="AR310" s="83">
        <f t="shared" si="256"/>
        <v>0</v>
      </c>
      <c r="AS310" s="74">
        <f t="shared" si="257"/>
        <v>0</v>
      </c>
      <c r="AT310" s="82">
        <f t="shared" si="258"/>
        <v>0</v>
      </c>
      <c r="AU310" s="83">
        <f t="shared" si="259"/>
        <v>0</v>
      </c>
      <c r="AV310" s="74">
        <f t="shared" si="260"/>
        <v>0</v>
      </c>
      <c r="AW310" s="82">
        <f t="shared" si="261"/>
        <v>0</v>
      </c>
      <c r="AX310" s="83">
        <f t="shared" si="262"/>
        <v>0</v>
      </c>
      <c r="AY310" s="63"/>
      <c r="AZ310" s="84"/>
      <c r="BA310" s="85"/>
      <c r="BB310" s="95"/>
      <c r="BC310" s="86"/>
      <c r="BD310" s="86"/>
      <c r="BE310" s="96"/>
      <c r="BF310" s="69"/>
      <c r="BG310" s="114"/>
      <c r="BH310" s="63">
        <v>1</v>
      </c>
      <c r="BI310" s="68">
        <v>0</v>
      </c>
      <c r="BJ310" s="71"/>
      <c r="BK310" s="87"/>
      <c r="BL310" s="64" t="str">
        <f t="shared" ca="1" si="263"/>
        <v/>
      </c>
      <c r="BM310" s="65"/>
      <c r="BN310" s="66"/>
      <c r="BO310" s="67" t="str">
        <f t="shared" ca="1" si="264"/>
        <v/>
      </c>
      <c r="BP310" s="65"/>
      <c r="BQ310" s="66"/>
      <c r="BR310" s="67" t="str">
        <f t="shared" ca="1" si="265"/>
        <v/>
      </c>
      <c r="BS310" s="65"/>
      <c r="BT310" s="66"/>
      <c r="BU310" s="67" t="str">
        <f t="shared" ca="1" si="266"/>
        <v/>
      </c>
      <c r="BV310" s="65"/>
      <c r="BW310" s="66"/>
      <c r="BX310" s="67" t="str">
        <f t="shared" ca="1" si="267"/>
        <v/>
      </c>
      <c r="BY310" s="65"/>
      <c r="BZ310" s="66"/>
      <c r="CA310" s="67" t="str">
        <f t="shared" ca="1" si="268"/>
        <v/>
      </c>
      <c r="CB310" s="65"/>
      <c r="CC310" s="66"/>
      <c r="CD310" s="67" t="str">
        <f t="shared" ca="1" si="269"/>
        <v/>
      </c>
      <c r="CE310" s="65"/>
      <c r="CF310" s="66"/>
      <c r="CG310" s="67" t="str">
        <f t="shared" ca="1" si="270"/>
        <v/>
      </c>
      <c r="CH310" s="65"/>
      <c r="CI310" s="66"/>
      <c r="CJ310" s="67" t="str">
        <f t="shared" ca="1" si="271"/>
        <v/>
      </c>
      <c r="CK310" s="57"/>
      <c r="CL310" s="59"/>
      <c r="CM310" s="59"/>
      <c r="CN310" s="59"/>
      <c r="CO310" s="59"/>
      <c r="CP310" s="59"/>
      <c r="CQ310" s="59"/>
      <c r="CR310" s="57"/>
      <c r="CS310" s="58"/>
      <c r="CT310" s="90" t="str">
        <f t="shared" si="272"/>
        <v/>
      </c>
      <c r="CU310" s="59"/>
      <c r="CV310" s="60"/>
      <c r="CW310" s="59"/>
      <c r="CX310" s="59"/>
      <c r="CY310" s="59" t="str">
        <f t="shared" si="273"/>
        <v/>
      </c>
      <c r="CZ310" s="59"/>
      <c r="DA310" s="59"/>
      <c r="DB310" s="61"/>
      <c r="DC310" s="59"/>
      <c r="DD310" s="59"/>
      <c r="DE310" s="61"/>
      <c r="DF310" s="61"/>
      <c r="DG310" s="59"/>
      <c r="DH310" s="61"/>
      <c r="DI310" s="61"/>
      <c r="DJ310" s="59"/>
      <c r="DK310" s="59"/>
      <c r="DL310" s="62"/>
      <c r="DM310" s="56">
        <f t="shared" si="274"/>
        <v>0</v>
      </c>
      <c r="DN310" s="88" t="str">
        <f t="shared" si="275"/>
        <v/>
      </c>
      <c r="DO310" s="119" t="str">
        <f t="shared" si="276"/>
        <v/>
      </c>
      <c r="DP310" s="119" t="str">
        <f t="shared" si="277"/>
        <v/>
      </c>
      <c r="DQ310" s="122" t="str">
        <f t="shared" si="278"/>
        <v/>
      </c>
      <c r="DR310" s="122" t="str">
        <f t="shared" si="279"/>
        <v/>
      </c>
    </row>
    <row r="311" spans="1:122" x14ac:dyDescent="0.25">
      <c r="A311" s="184" t="str">
        <f t="shared" si="234"/>
        <v xml:space="preserve">  -  - </v>
      </c>
      <c r="B311" s="98"/>
      <c r="C311" s="97"/>
      <c r="D311" s="93"/>
      <c r="E311" s="71"/>
      <c r="F311" s="73"/>
      <c r="G311" s="103"/>
      <c r="H311" s="71"/>
      <c r="I311" s="105" t="str">
        <f t="shared" si="235"/>
        <v/>
      </c>
      <c r="J311" s="104"/>
      <c r="K311" s="63"/>
      <c r="L311" s="72"/>
      <c r="M311" s="74"/>
      <c r="N311" s="75"/>
      <c r="O311" s="75"/>
      <c r="P311" s="121"/>
      <c r="Q311" s="76" t="str">
        <f t="shared" si="236"/>
        <v/>
      </c>
      <c r="R311" s="77">
        <f t="shared" si="237"/>
        <v>0</v>
      </c>
      <c r="S311" s="63"/>
      <c r="T311" s="78">
        <f t="shared" si="238"/>
        <v>0</v>
      </c>
      <c r="U311" s="79">
        <f>IF(M311=0,0,IF(G311="Annulation","",IF(assurance="ALPTIS",M311*12*T311/100*#REF!,IF(assurance="APRIL",M311*12*T311/100*#REF!,IF(assurance="ASAF",M311*12*T311/100*#REF!,IF(assurance="NEOLIANE",(#REF!+M311*12*#REF!)*T311/100,IF(assurance="NEOLIANE Prev",(#REF!+M311*12*#REF!)*T311/100,IF(assurance="SWISSLIFE",M311*12*T311/100*#REF!,IF(assurance="AVIVA",M311*12*T311/100*#REF!,IF(assurance="CIPRES",M311*12*T311/100*#REF!,IF(assurance="CEGEMA",M311*12*T311/100*#REF!,IF(assurance=0,0))))))))))))</f>
        <v>0</v>
      </c>
      <c r="V311" s="91" t="str">
        <f t="shared" si="239"/>
        <v/>
      </c>
      <c r="W311" s="91" t="str">
        <f t="shared" si="240"/>
        <v/>
      </c>
      <c r="X311" s="92">
        <f t="shared" si="241"/>
        <v>0</v>
      </c>
      <c r="Y311" s="108">
        <f t="shared" si="242"/>
        <v>0</v>
      </c>
      <c r="Z311" s="106"/>
      <c r="AA311" s="105" t="str">
        <f t="shared" si="243"/>
        <v/>
      </c>
      <c r="AB311" s="63" t="s">
        <v>12</v>
      </c>
      <c r="AC311" s="72"/>
      <c r="AD311" s="101"/>
      <c r="AE311" s="80" t="str">
        <f t="shared" si="244"/>
        <v/>
      </c>
      <c r="AF311" s="72"/>
      <c r="AG311" s="70" t="str">
        <f t="shared" si="245"/>
        <v/>
      </c>
      <c r="AH311" s="81" t="str">
        <f t="shared" ca="1" si="246"/>
        <v/>
      </c>
      <c r="AI311" s="111" t="str">
        <f t="shared" ca="1" si="247"/>
        <v/>
      </c>
      <c r="AJ311" s="89" t="str">
        <f t="shared" si="248"/>
        <v/>
      </c>
      <c r="AK311" s="89" t="str">
        <f t="shared" si="249"/>
        <v/>
      </c>
      <c r="AL311" s="81" t="str">
        <f t="shared" si="250"/>
        <v/>
      </c>
      <c r="AM311" s="74">
        <f t="shared" si="251"/>
        <v>0</v>
      </c>
      <c r="AN311" s="74">
        <f t="shared" si="252"/>
        <v>0</v>
      </c>
      <c r="AO311" s="82">
        <f t="shared" si="253"/>
        <v>0</v>
      </c>
      <c r="AP311" s="74">
        <f t="shared" si="254"/>
        <v>0</v>
      </c>
      <c r="AQ311" s="82">
        <f t="shared" si="255"/>
        <v>0</v>
      </c>
      <c r="AR311" s="83">
        <f t="shared" si="256"/>
        <v>0</v>
      </c>
      <c r="AS311" s="74">
        <f t="shared" si="257"/>
        <v>0</v>
      </c>
      <c r="AT311" s="82">
        <f t="shared" si="258"/>
        <v>0</v>
      </c>
      <c r="AU311" s="83">
        <f t="shared" si="259"/>
        <v>0</v>
      </c>
      <c r="AV311" s="74">
        <f t="shared" si="260"/>
        <v>0</v>
      </c>
      <c r="AW311" s="82">
        <f t="shared" si="261"/>
        <v>0</v>
      </c>
      <c r="AX311" s="83">
        <f t="shared" si="262"/>
        <v>0</v>
      </c>
      <c r="AY311" s="63"/>
      <c r="AZ311" s="84"/>
      <c r="BA311" s="85"/>
      <c r="BB311" s="95"/>
      <c r="BC311" s="86"/>
      <c r="BD311" s="86"/>
      <c r="BE311" s="96"/>
      <c r="BF311" s="69"/>
      <c r="BG311" s="114"/>
      <c r="BH311" s="63">
        <v>1</v>
      </c>
      <c r="BI311" s="68">
        <v>0</v>
      </c>
      <c r="BJ311" s="71"/>
      <c r="BK311" s="87"/>
      <c r="BL311" s="64" t="str">
        <f t="shared" ca="1" si="263"/>
        <v/>
      </c>
      <c r="BM311" s="65"/>
      <c r="BN311" s="66"/>
      <c r="BO311" s="67" t="str">
        <f t="shared" ca="1" si="264"/>
        <v/>
      </c>
      <c r="BP311" s="65"/>
      <c r="BQ311" s="66"/>
      <c r="BR311" s="67" t="str">
        <f t="shared" ca="1" si="265"/>
        <v/>
      </c>
      <c r="BS311" s="65"/>
      <c r="BT311" s="66"/>
      <c r="BU311" s="67" t="str">
        <f t="shared" ca="1" si="266"/>
        <v/>
      </c>
      <c r="BV311" s="65"/>
      <c r="BW311" s="66"/>
      <c r="BX311" s="67" t="str">
        <f t="shared" ca="1" si="267"/>
        <v/>
      </c>
      <c r="BY311" s="65"/>
      <c r="BZ311" s="66"/>
      <c r="CA311" s="67" t="str">
        <f t="shared" ca="1" si="268"/>
        <v/>
      </c>
      <c r="CB311" s="65"/>
      <c r="CC311" s="66"/>
      <c r="CD311" s="67" t="str">
        <f t="shared" ca="1" si="269"/>
        <v/>
      </c>
      <c r="CE311" s="65"/>
      <c r="CF311" s="66"/>
      <c r="CG311" s="67" t="str">
        <f t="shared" ca="1" si="270"/>
        <v/>
      </c>
      <c r="CH311" s="65"/>
      <c r="CI311" s="66"/>
      <c r="CJ311" s="67" t="str">
        <f t="shared" ca="1" si="271"/>
        <v/>
      </c>
      <c r="CK311" s="57"/>
      <c r="CL311" s="59"/>
      <c r="CM311" s="59"/>
      <c r="CN311" s="59"/>
      <c r="CO311" s="59"/>
      <c r="CP311" s="59"/>
      <c r="CQ311" s="59"/>
      <c r="CR311" s="57"/>
      <c r="CS311" s="58"/>
      <c r="CT311" s="90" t="str">
        <f t="shared" si="272"/>
        <v/>
      </c>
      <c r="CU311" s="59"/>
      <c r="CV311" s="60"/>
      <c r="CW311" s="59"/>
      <c r="CX311" s="59"/>
      <c r="CY311" s="59" t="str">
        <f t="shared" si="273"/>
        <v/>
      </c>
      <c r="CZ311" s="59"/>
      <c r="DA311" s="59"/>
      <c r="DB311" s="61"/>
      <c r="DC311" s="59"/>
      <c r="DD311" s="59"/>
      <c r="DE311" s="61"/>
      <c r="DF311" s="61"/>
      <c r="DG311" s="59"/>
      <c r="DH311" s="61"/>
      <c r="DI311" s="61"/>
      <c r="DJ311" s="59"/>
      <c r="DK311" s="59"/>
      <c r="DL311" s="62"/>
      <c r="DM311" s="56">
        <f t="shared" si="274"/>
        <v>0</v>
      </c>
      <c r="DN311" s="88" t="str">
        <f t="shared" si="275"/>
        <v/>
      </c>
      <c r="DO311" s="119" t="str">
        <f t="shared" si="276"/>
        <v/>
      </c>
      <c r="DP311" s="119" t="str">
        <f t="shared" si="277"/>
        <v/>
      </c>
      <c r="DQ311" s="122" t="str">
        <f t="shared" si="278"/>
        <v/>
      </c>
      <c r="DR311" s="122" t="str">
        <f t="shared" si="279"/>
        <v/>
      </c>
    </row>
    <row r="312" spans="1:122" x14ac:dyDescent="0.25">
      <c r="A312" s="184" t="str">
        <f t="shared" si="234"/>
        <v xml:space="preserve">  -  - </v>
      </c>
      <c r="B312" s="98"/>
      <c r="C312" s="97"/>
      <c r="D312" s="93"/>
      <c r="E312" s="71"/>
      <c r="F312" s="73"/>
      <c r="G312" s="103"/>
      <c r="H312" s="71"/>
      <c r="I312" s="105" t="str">
        <f t="shared" si="235"/>
        <v/>
      </c>
      <c r="J312" s="104"/>
      <c r="K312" s="63"/>
      <c r="L312" s="72"/>
      <c r="M312" s="74"/>
      <c r="N312" s="75"/>
      <c r="O312" s="75"/>
      <c r="P312" s="121"/>
      <c r="Q312" s="76" t="str">
        <f t="shared" si="236"/>
        <v/>
      </c>
      <c r="R312" s="77">
        <f t="shared" si="237"/>
        <v>0</v>
      </c>
      <c r="S312" s="63"/>
      <c r="T312" s="78">
        <f t="shared" si="238"/>
        <v>0</v>
      </c>
      <c r="U312" s="79">
        <f>IF(M312=0,0,IF(G312="Annulation","",IF(assurance="ALPTIS",M312*12*T312/100*#REF!,IF(assurance="APRIL",M312*12*T312/100*#REF!,IF(assurance="ASAF",M312*12*T312/100*#REF!,IF(assurance="NEOLIANE",(#REF!+M312*12*#REF!)*T312/100,IF(assurance="NEOLIANE Prev",(#REF!+M312*12*#REF!)*T312/100,IF(assurance="SWISSLIFE",M312*12*T312/100*#REF!,IF(assurance="AVIVA",M312*12*T312/100*#REF!,IF(assurance="CIPRES",M312*12*T312/100*#REF!,IF(assurance="CEGEMA",M312*12*T312/100*#REF!,IF(assurance=0,0))))))))))))</f>
        <v>0</v>
      </c>
      <c r="V312" s="91" t="str">
        <f t="shared" si="239"/>
        <v/>
      </c>
      <c r="W312" s="91" t="str">
        <f t="shared" si="240"/>
        <v/>
      </c>
      <c r="X312" s="92">
        <f t="shared" si="241"/>
        <v>0</v>
      </c>
      <c r="Y312" s="108">
        <f t="shared" si="242"/>
        <v>0</v>
      </c>
      <c r="Z312" s="106"/>
      <c r="AA312" s="105" t="str">
        <f t="shared" si="243"/>
        <v/>
      </c>
      <c r="AB312" s="63" t="s">
        <v>12</v>
      </c>
      <c r="AC312" s="72"/>
      <c r="AD312" s="101"/>
      <c r="AE312" s="80" t="str">
        <f t="shared" si="244"/>
        <v/>
      </c>
      <c r="AF312" s="72"/>
      <c r="AG312" s="70" t="str">
        <f t="shared" si="245"/>
        <v/>
      </c>
      <c r="AH312" s="81" t="str">
        <f t="shared" ca="1" si="246"/>
        <v/>
      </c>
      <c r="AI312" s="111" t="str">
        <f t="shared" ca="1" si="247"/>
        <v/>
      </c>
      <c r="AJ312" s="89" t="str">
        <f t="shared" si="248"/>
        <v/>
      </c>
      <c r="AK312" s="89" t="str">
        <f t="shared" si="249"/>
        <v/>
      </c>
      <c r="AL312" s="81" t="str">
        <f t="shared" si="250"/>
        <v/>
      </c>
      <c r="AM312" s="74">
        <f t="shared" si="251"/>
        <v>0</v>
      </c>
      <c r="AN312" s="74">
        <f t="shared" si="252"/>
        <v>0</v>
      </c>
      <c r="AO312" s="82">
        <f t="shared" si="253"/>
        <v>0</v>
      </c>
      <c r="AP312" s="74">
        <f t="shared" si="254"/>
        <v>0</v>
      </c>
      <c r="AQ312" s="82">
        <f t="shared" si="255"/>
        <v>0</v>
      </c>
      <c r="AR312" s="83">
        <f t="shared" si="256"/>
        <v>0</v>
      </c>
      <c r="AS312" s="74">
        <f t="shared" si="257"/>
        <v>0</v>
      </c>
      <c r="AT312" s="82">
        <f t="shared" si="258"/>
        <v>0</v>
      </c>
      <c r="AU312" s="83">
        <f t="shared" si="259"/>
        <v>0</v>
      </c>
      <c r="AV312" s="74">
        <f t="shared" si="260"/>
        <v>0</v>
      </c>
      <c r="AW312" s="82">
        <f t="shared" si="261"/>
        <v>0</v>
      </c>
      <c r="AX312" s="83">
        <f t="shared" si="262"/>
        <v>0</v>
      </c>
      <c r="AY312" s="63"/>
      <c r="AZ312" s="84"/>
      <c r="BA312" s="85"/>
      <c r="BB312" s="95"/>
      <c r="BC312" s="86"/>
      <c r="BD312" s="86"/>
      <c r="BE312" s="96"/>
      <c r="BF312" s="69"/>
      <c r="BG312" s="114"/>
      <c r="BH312" s="63">
        <v>1</v>
      </c>
      <c r="BI312" s="68">
        <v>0</v>
      </c>
      <c r="BJ312" s="71"/>
      <c r="BK312" s="87"/>
      <c r="BL312" s="64" t="str">
        <f t="shared" ca="1" si="263"/>
        <v/>
      </c>
      <c r="BM312" s="65"/>
      <c r="BN312" s="66"/>
      <c r="BO312" s="67" t="str">
        <f t="shared" ca="1" si="264"/>
        <v/>
      </c>
      <c r="BP312" s="65"/>
      <c r="BQ312" s="66"/>
      <c r="BR312" s="67" t="str">
        <f t="shared" ca="1" si="265"/>
        <v/>
      </c>
      <c r="BS312" s="65"/>
      <c r="BT312" s="66"/>
      <c r="BU312" s="67" t="str">
        <f t="shared" ca="1" si="266"/>
        <v/>
      </c>
      <c r="BV312" s="65"/>
      <c r="BW312" s="66"/>
      <c r="BX312" s="67" t="str">
        <f t="shared" ca="1" si="267"/>
        <v/>
      </c>
      <c r="BY312" s="65"/>
      <c r="BZ312" s="66"/>
      <c r="CA312" s="67" t="str">
        <f t="shared" ca="1" si="268"/>
        <v/>
      </c>
      <c r="CB312" s="65"/>
      <c r="CC312" s="66"/>
      <c r="CD312" s="67" t="str">
        <f t="shared" ca="1" si="269"/>
        <v/>
      </c>
      <c r="CE312" s="65"/>
      <c r="CF312" s="66"/>
      <c r="CG312" s="67" t="str">
        <f t="shared" ca="1" si="270"/>
        <v/>
      </c>
      <c r="CH312" s="65"/>
      <c r="CI312" s="66"/>
      <c r="CJ312" s="67" t="str">
        <f t="shared" ca="1" si="271"/>
        <v/>
      </c>
      <c r="CK312" s="57"/>
      <c r="CL312" s="59"/>
      <c r="CM312" s="59"/>
      <c r="CN312" s="59"/>
      <c r="CO312" s="59"/>
      <c r="CP312" s="59"/>
      <c r="CQ312" s="59"/>
      <c r="CR312" s="57"/>
      <c r="CS312" s="58"/>
      <c r="CT312" s="90" t="str">
        <f t="shared" si="272"/>
        <v/>
      </c>
      <c r="CU312" s="59"/>
      <c r="CV312" s="60"/>
      <c r="CW312" s="59"/>
      <c r="CX312" s="59"/>
      <c r="CY312" s="59" t="str">
        <f t="shared" si="273"/>
        <v/>
      </c>
      <c r="CZ312" s="59"/>
      <c r="DA312" s="59"/>
      <c r="DB312" s="61"/>
      <c r="DC312" s="59"/>
      <c r="DD312" s="59"/>
      <c r="DE312" s="61"/>
      <c r="DF312" s="61"/>
      <c r="DG312" s="59"/>
      <c r="DH312" s="61"/>
      <c r="DI312" s="61"/>
      <c r="DJ312" s="59"/>
      <c r="DK312" s="59"/>
      <c r="DL312" s="62"/>
      <c r="DM312" s="56">
        <f t="shared" ref="DM312:DM375" si="280">Infoman</f>
        <v>0</v>
      </c>
      <c r="DN312" s="88" t="str">
        <f t="shared" si="275"/>
        <v/>
      </c>
      <c r="DO312" s="119" t="str">
        <f t="shared" si="276"/>
        <v/>
      </c>
      <c r="DP312" s="119" t="str">
        <f t="shared" si="277"/>
        <v/>
      </c>
      <c r="DQ312" s="122" t="str">
        <f t="shared" si="278"/>
        <v/>
      </c>
      <c r="DR312" s="122" t="str">
        <f t="shared" si="279"/>
        <v/>
      </c>
    </row>
    <row r="313" spans="1:122" x14ac:dyDescent="0.25">
      <c r="A313" s="184" t="str">
        <f t="shared" ref="A313:A376" si="281">CONCATENATE(C313," ",D313," - ",K313," - ",J313)</f>
        <v xml:space="preserve">  -  - </v>
      </c>
      <c r="B313" s="98"/>
      <c r="C313" s="97"/>
      <c r="D313" s="93"/>
      <c r="E313" s="71"/>
      <c r="F313" s="73"/>
      <c r="G313" s="103"/>
      <c r="H313" s="71"/>
      <c r="I313" s="105" t="str">
        <f t="shared" ref="I313:I376" si="282">IF(G313="Annulation","",IF(H313=0,"",E313-H313))</f>
        <v/>
      </c>
      <c r="J313" s="104"/>
      <c r="K313" s="63"/>
      <c r="L313" s="72"/>
      <c r="M313" s="74"/>
      <c r="N313" s="75"/>
      <c r="O313" s="75"/>
      <c r="P313" s="121"/>
      <c r="Q313" s="76" t="str">
        <f t="shared" ref="Q313:Q376" si="283">IF(COUNT(AD313)=0,"",AD313)</f>
        <v/>
      </c>
      <c r="R313" s="77">
        <f t="shared" ref="R313:R376" si="284">SUM(M313*12)</f>
        <v>0</v>
      </c>
      <c r="S313" s="63"/>
      <c r="T313" s="78">
        <f t="shared" ref="T313:T376" si="285">IF(G313="Annulation","",IF(assurance="ALPTIS",IF(L313="SO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313" s="79">
        <f>IF(M313=0,0,IF(G313="Annulation","",IF(assurance="ALPTIS",M313*12*T313/100*#REF!,IF(assurance="APRIL",M313*12*T313/100*#REF!,IF(assurance="ASAF",M313*12*T313/100*#REF!,IF(assurance="NEOLIANE",(#REF!+M313*12*#REF!)*T313/100,IF(assurance="NEOLIANE Prev",(#REF!+M313*12*#REF!)*T313/100,IF(assurance="SWISSLIFE",M313*12*T313/100*#REF!,IF(assurance="AVIVA",M313*12*T313/100*#REF!,IF(assurance="CIPRES",M313*12*T313/100*#REF!,IF(assurance="CEGEMA",M313*12*T313/100*#REF!,IF(assurance=0,0))))))))))))</f>
        <v>0</v>
      </c>
      <c r="V313" s="91" t="str">
        <f t="shared" ref="V313:V376" si="286">IF(M313="","",IF(G313="Annulation","",IF(typecomm="Précompte",SUM((M313-O313)*T313/100*12)+O313*12*0.15,IF(typecomm="Précompte 1",SUM((M313-O313)*T313/100*12)+O313*12*0.15,IF(typecomm="Linéaire",0,IF(typecomm=0,0))))))</f>
        <v/>
      </c>
      <c r="W313" s="91" t="str">
        <f t="shared" ref="W313:W376" si="287">IF(M313="","",IF(G313="Annulation","",IF(typecomm="Linéaire",SUM((M313-O313)*T313/100)+O313*0.15,IF(typecomm="Précompte 1",0,IF(typecomm="Précompte",0,IF(typecomm=0,0))))))</f>
        <v/>
      </c>
      <c r="X313" s="92">
        <f t="shared" ref="X313:X376" si="288">IF(G313="Annulation",0,IF(typecomm="Linéaire",0,IF(typecomm="Précompte 1",V313-U313,IF(mens=0,0,IF(typecomm="Précompte",V313-U313,IF(typecomm=0,0))))))</f>
        <v>0</v>
      </c>
      <c r="Y313" s="108">
        <f t="shared" ref="Y313:Y376" si="289">IF(G313="Annulation",0,IF(M313="",0,IF(typecomm="Linéaire",SUM(W313-U313/12),IF(typecomm="Précompte 1",0,IF(typecomm="Précompte",0,IF(typecomm=0,0))))))</f>
        <v>0</v>
      </c>
      <c r="Z313" s="106"/>
      <c r="AA313" s="105" t="str">
        <f t="shared" ref="AA313:AA376" si="290">IF(Z313="","",IF(G313="Annulation","",IF(E313="",0,Z313-E313)))</f>
        <v/>
      </c>
      <c r="AB313" s="63" t="s">
        <v>12</v>
      </c>
      <c r="AC313" s="72"/>
      <c r="AD313" s="101"/>
      <c r="AE313" s="80" t="str">
        <f t="shared" ref="AE313:AE376" si="291">IF(Z313=43466,43404,"")</f>
        <v/>
      </c>
      <c r="AF313" s="72"/>
      <c r="AG313" s="70" t="str">
        <f t="shared" ref="AG313:AG376" si="292">(IF(COUNT(Z313)=0,"",IF(G313="Annulation","",IF(K313="SWISSLIFE",Z313+365,IF(K313="AVIVA",Z313+365,IF(K313="NEOLIANE Prev",Z313+365,IF(Z313&lt;42370,42370,IF(Z313&lt;42736,42736,IF(Z313&lt;43101,43101,IF(Z313&lt;43466,43466,IF(Z313&lt;43831,43831,IF(Z313&lt;44197,44197,IF(Z313&lt;44562,44562,IF(Z313&lt;44927,44927))))))))))))))</f>
        <v/>
      </c>
      <c r="AH313" s="81" t="str">
        <f t="shared" ref="AH313:AH376" ca="1" si="293">(IF(COUNT(Z313)=0,"",IF(G313="Annulation","",IF(Z313&gt;0,(Z313-TODAY())/(-365),0))))</f>
        <v/>
      </c>
      <c r="AI313" s="111" t="str">
        <f t="shared" ref="AI313:AI376" ca="1" si="294">(IF(COUNT(Z313)=0,"",IF(G313="Annulation","",IF(K313="SWISSLIFE",Z313+365+IF(Z313&gt;TODAY(),0,365*(DATEDIF(Z313,TODAY(),"Y"))),IF(K313="AVIVA",Z313+365+IF(Z313&gt;TODAY(),0,365*(DATEDIF(Z313,TODAY(),"Y"))),IF(K313="NEOLIANE Prev",Z313+365+IF(Z313&gt;TODAY(),0,365*(DATEDIF(Z313,TODAY(),"Y"))),IF(Z313&lt;=43252,43466,43831))))+365*(année-2018)+IF(année&gt;=2020,1)+IF(((IF(K313="SWISSLIFE",Z313+365+IF(Z313&gt;TODAY(),0,365*(DATEDIF(Z313,TODAY(),"Y"))),IF(K313="AVIVA",Z313+365+IF(Z313&gt;TODAY(),0,365*(DATEDIF(Z313,TODAY(),"Y"))),IF(K313="NEOLIANE Prev",Z313+365+IF(Z313&gt;TODAY(),0,365*(DATEDIF(Z313,TODAY(),"Y"))),IF(Z313&lt;=43252,43466,43831))))+365*(année-2018)+IF(année&gt;=2020,1))-62)&lt;TODAY(),365))))</f>
        <v/>
      </c>
      <c r="AJ313" s="89" t="str">
        <f t="shared" ref="AJ313:AJ376" si="295">IF(G313="Annulation","",IF(Z313="","",AI313-62))</f>
        <v/>
      </c>
      <c r="AK313" s="89" t="str">
        <f t="shared" ref="AK313:AK376" si="296">IF(G313="Annulation","",IF(Z313="","",AI313-92))</f>
        <v/>
      </c>
      <c r="AL313" s="81" t="str">
        <f t="shared" ref="AL313:AL376" si="297">(IF(COUNT(Z313)=0,"",IF(G313="Annulation","",IF(Z313&gt;0,(Z313-AI313)/(-365),0))))</f>
        <v/>
      </c>
      <c r="AM313" s="74">
        <f t="shared" ref="AM313:AM376" si="298">IF(G313="Annulation","",IF(Z313&lt;42736,M313,0))</f>
        <v>0</v>
      </c>
      <c r="AN313" s="74">
        <f t="shared" ref="AN313:AN376" si="299">IF(G313="Annulation","",IF(Z313&gt;=42736,IF(Z313&lt;43101,M313,0),0))</f>
        <v>0</v>
      </c>
      <c r="AO313" s="82">
        <f t="shared" ref="AO313:AO376" si="300">IF(G313="Annulation","",IF(AM313&gt;0,IF(AM313&gt;0,(AM313-AN313)/AM313*(-1),),0))</f>
        <v>0</v>
      </c>
      <c r="AP313" s="74">
        <f t="shared" ref="AP313:AP376" si="301">IF(G313="Annulation","",IF(Z313&gt;=43101,IF(Z313&lt;43466,M313,0),0))</f>
        <v>0</v>
      </c>
      <c r="AQ313" s="82">
        <f t="shared" ref="AQ313:AQ376" si="302">IF(G313="Annulation","",IF(AN313&gt;0,(AN313-AP313)/AN313*(-1),))</f>
        <v>0</v>
      </c>
      <c r="AR313" s="83">
        <f t="shared" ref="AR313:AR376" si="303">IF(G313="Annulation","",IF(AND(AM313&lt;=0,AN313&lt;=0,AO313&lt;=0),0,IF(AND(AM313&lt;=0,AN313&lt;=0,AO313&gt;0),(AP313-AO313)/AO313,0+IF(AND(AM313&lt;=0,AN313&gt;0,AO313&lt;=0),(AP313-AN313)/AN313,0+IF(AND(AM313&gt;0,AN313&lt;=0,AO313&lt;=0),(AP313-AM313)/AM313,0+IF(AND(AM313&lt;=0,AN313&gt;0,AO313&gt;0),(AP313-AN313)/AN313,0+IF(AND(AM313&gt;0,AN313&lt;=0,AO313&gt;0),(AP313-AM313)/AM313,0+IF(AND(AM313&lt;=0,AN313&gt;0,AO313&gt;0),(AP313-AN313)/AN313,0+IF(AND(AM313&gt;0,AN313&gt;0,AO313&lt;=0),(AP313-AM313)/AM313,0+IF(AND(AM313&gt;0,AN313&gt;0,AO313&gt;0),(AP313-AM313)/AM313,0))))))))))</f>
        <v>0</v>
      </c>
      <c r="AS313" s="74">
        <f t="shared" ref="AS313:AS376" si="304">IF(G313="Annulation","",IF(Z313&gt;=43466,IF(Z313&lt;43831,M313,0),0))</f>
        <v>0</v>
      </c>
      <c r="AT313" s="82">
        <f t="shared" ref="AT313:AT376" si="305">IF(G313="Annulation","",IF(AP313&gt;0,(AP313-AS313)/AP313*(-1),0))</f>
        <v>0</v>
      </c>
      <c r="AU313" s="83">
        <f t="shared" ref="AU313:AU376" si="306">IF(G313="Annulation","",IF(AS313&gt;0,IF(AM313&gt;0,(AM313-AS313)/(-AM313),IF(AN313&gt;0,(AN313-AS313)/(-AN313),IF(AP313&gt;0,(AP313-AS313)/(-AP313),0))),0))</f>
        <v>0</v>
      </c>
      <c r="AV313" s="74">
        <f t="shared" ref="AV313:AV376" si="307">IF(G313="Annulation","",IF(Z313&gt;=43831,IF(Z313&lt;44197,M313,0),0))</f>
        <v>0</v>
      </c>
      <c r="AW313" s="82">
        <f t="shared" ref="AW313:AW376" si="308">IF(G313="Annulation","",IF(AS313&gt;0,(AS313-AV313)/AS313*(-1),0))</f>
        <v>0</v>
      </c>
      <c r="AX313" s="83">
        <f t="shared" ref="AX313:AX376" si="309">IF(G313="Annulation","",(IF(AM313&gt;0,(AM313-AV313)/(-AM313),IF(AN313&gt;0,(AN313-AV313)/(-AN313),IF(AP313&gt;0,(AP313-AV313)/(-AP313),IF(AS313&gt;0,(AS313-AV313)/(-AS313),0))))))</f>
        <v>0</v>
      </c>
      <c r="AY313" s="63"/>
      <c r="AZ313" s="84"/>
      <c r="BA313" s="85"/>
      <c r="BB313" s="95"/>
      <c r="BC313" s="86"/>
      <c r="BD313" s="86"/>
      <c r="BE313" s="96"/>
      <c r="BF313" s="69"/>
      <c r="BG313" s="114"/>
      <c r="BH313" s="63">
        <v>1</v>
      </c>
      <c r="BI313" s="68">
        <v>0</v>
      </c>
      <c r="BJ313" s="71"/>
      <c r="BK313" s="87"/>
      <c r="BL313" s="64" t="str">
        <f t="shared" ref="BL313:BL376" ca="1" si="310">IF(DATEDIF(BJ313,TODAY(),"Y")=118,"",DATEDIF(BJ313,TODAY(),"Y"))</f>
        <v/>
      </c>
      <c r="BM313" s="65"/>
      <c r="BN313" s="66"/>
      <c r="BO313" s="67" t="str">
        <f t="shared" ref="BO313:BO376" ca="1" si="311">IF(DATEDIF(BM313,TODAY(),"Y")=118,"",DATEDIF(BM313,TODAY(),"Y"))</f>
        <v/>
      </c>
      <c r="BP313" s="65"/>
      <c r="BQ313" s="66"/>
      <c r="BR313" s="67" t="str">
        <f t="shared" ref="BR313:BR376" ca="1" si="312">IF(DATEDIF(BP313,TODAY(),"Y")=118,"",DATEDIF(BP313,TODAY(),"Y"))</f>
        <v/>
      </c>
      <c r="BS313" s="65"/>
      <c r="BT313" s="66"/>
      <c r="BU313" s="67" t="str">
        <f t="shared" ref="BU313:BU376" ca="1" si="313">IF(DATEDIF(BS313,TODAY(),"Y")=118,"",DATEDIF(BS313,TODAY(),"Y"))</f>
        <v/>
      </c>
      <c r="BV313" s="65"/>
      <c r="BW313" s="66"/>
      <c r="BX313" s="67" t="str">
        <f t="shared" ref="BX313:BX376" ca="1" si="314">IF(DATEDIF(BV313,TODAY(),"Y")=118,"",DATEDIF(BV313,TODAY(),"Y"))</f>
        <v/>
      </c>
      <c r="BY313" s="65"/>
      <c r="BZ313" s="66"/>
      <c r="CA313" s="67" t="str">
        <f t="shared" ref="CA313:CA376" ca="1" si="315">IF(DATEDIF(BY313,TODAY(),"Y")=118,"",DATEDIF(BY313,TODAY(),"Y"))</f>
        <v/>
      </c>
      <c r="CB313" s="65"/>
      <c r="CC313" s="66"/>
      <c r="CD313" s="67" t="str">
        <f t="shared" ref="CD313:CD376" ca="1" si="316">IF(DATEDIF(CB313,TODAY(),"Y")=118,"",DATEDIF(CB313,TODAY(),"Y"))</f>
        <v/>
      </c>
      <c r="CE313" s="65"/>
      <c r="CF313" s="66"/>
      <c r="CG313" s="67" t="str">
        <f t="shared" ref="CG313:CG376" ca="1" si="317">IF(DATEDIF(CE313,TODAY(),"Y")=118,"",DATEDIF(CE313,TODAY(),"Y"))</f>
        <v/>
      </c>
      <c r="CH313" s="65"/>
      <c r="CI313" s="66"/>
      <c r="CJ313" s="67" t="str">
        <f t="shared" ref="CJ313:CJ376" ca="1" si="318">IF(DATEDIF(CH313,TODAY(),"Y")=118,"",DATEDIF(CH313,TODAY(),"Y"))</f>
        <v/>
      </c>
      <c r="CK313" s="57"/>
      <c r="CL313" s="59"/>
      <c r="CM313" s="59"/>
      <c r="CN313" s="59"/>
      <c r="CO313" s="59"/>
      <c r="CP313" s="59"/>
      <c r="CQ313" s="59"/>
      <c r="CR313" s="57"/>
      <c r="CS313" s="58"/>
      <c r="CT313" s="90" t="str">
        <f t="shared" ref="CT313:CT376" si="319">IF(J313="Prev. Pro",IF(BL313=118,"",BL313),"")</f>
        <v/>
      </c>
      <c r="CU313" s="59"/>
      <c r="CV313" s="60"/>
      <c r="CW313" s="59"/>
      <c r="CX313" s="59"/>
      <c r="CY313" s="59" t="str">
        <f t="shared" ref="CY313:CY376" si="320">IF(J313&lt;&gt;"Prev. Pro","",IF(AC313="","Non",IF(J313="Prev. Pro","Oui","Non")))</f>
        <v/>
      </c>
      <c r="CZ313" s="59"/>
      <c r="DA313" s="59"/>
      <c r="DB313" s="61"/>
      <c r="DC313" s="59"/>
      <c r="DD313" s="59"/>
      <c r="DE313" s="61"/>
      <c r="DF313" s="61"/>
      <c r="DG313" s="59"/>
      <c r="DH313" s="61"/>
      <c r="DI313" s="61"/>
      <c r="DJ313" s="59"/>
      <c r="DK313" s="59"/>
      <c r="DL313" s="62"/>
      <c r="DM313" s="56">
        <f t="shared" si="280"/>
        <v>0</v>
      </c>
      <c r="DN313" s="88" t="str">
        <f t="shared" ref="DN313:DN376" si="321">IF(C313=0,"",IF((IF(C313=0,"",IF(BJ313=0,"KO",IF(J313="Santé Individuelle",IF(COUNTBLANK(C313)+COUNTBLANK(K313)+COUNTBLANK(N313)+COUNTBLANK(L313)+COUNTBLANK(AZ313)+COUNTBLANK(BB313)+COUNTBLANK(BE313)+COUNTBLANK(BF313)+COUNTBLANK(Z313)+COUNTBLANK(BA313)+COUNTBLANK(BC313)+COUNTBLANK(BJ313)+COUNTBLANK(BK313)+COUNTBLANK(BM313)+COUNTBLANK(BN313)+COUNTBLANK(BP313)+COUNTBLANK(BQ313)+COUNTBLANK(BS313)+COUNTBLANK(BT313)+COUNTBLANK(BV313)+COUNTBLANK(BW313)+COUNTBLANK(BY313)+COUNTBLANK(BZ313)+COUNTBLANK(CB313)+COUNTBLANK(CC313)+COUNTBLANK(CE313)+COUNTBLANK(CF313)+COUNTBLANK(CH313)+COUNTBLANK(CI313)=18-2*(BH313+BI313),"OK",IF(COUNTBLANK(L313)+COUNTBLANK(AZ313)+COUNTBLANK(BB313)+COUNTBLANK(BE313)+COUNTBLANK(J313)+COUNTBLANK(C313)+COUNTBLANK(K313)+COUNTBLANK(N313)+COUNTBLANK(Z313)+COUNTBLANK(BC313)+COUNTBLANK(BA313)+COUNTBLANK(BJ313)+COUNTBLANK(BK313)=4,"Mini",IF(COUNTBLANK(C313)+COUNTBLANK(K313)+COUNTBLANK(N313)+COUNTBLANK(Z313)+COUNTBLANK(BA313)+COUNTBLANK(BC313)+COUNTBLANK(BJ313)+COUNTBLANK(BK313)+COUNTBLANK(BM313)+COUNTBLANK(BN313)+COUNTBLANK(BP313)+COUNTBLANK(BQ313)+COUNTBLANK(BS313)+COUNTBLANK(BT313)+COUNTBLANK(BV313)+COUNTBLANK(BW313)+COUNTBLANK(BY313)+COUNTBLANK(BZ313)+COUNTBLANK(CB313)+COUNTBLANK(CC313)+COUNTBLANK(CE313)+COUNTBLANK(CF313)+COUNTBLANK(CH313)+COUNTBLANK(CI313)=18-2*(BH313+BI313),"Mini","KO"))),IF(COUNTBLANK(L313)+COUNTBLANK(AZ313)+COUNTBLANK(BB313)+COUNTBLANK(BE313)+COUNTBLANK(J313)+COUNTBLANK(C313)+COUNTBLANK(K313)+COUNTBLANK(N313)+COUNTBLANK(Z313)+COUNTBLANK(BC313)+COUNTBLANK(BA313)+COUNTBLANK(BJ313)+COUNTBLANK(BK313)=0,"OK",IF(COUNTBLANK(J313)+COUNTBLANK(C313)+COUNTBLANK(K313)+COUNTBLANK(N313)+COUNTBLANK(Z313)+COUNTBLANK(BC313)+COUNTBLANK(BA313)+COUNTBLANK(BJ313)+COUNTBLANK(BK313)=0,"Mini","KO"))))))="OK",IF(G313="Pré 2018 OK","AJ",(IF(C313=0,"",IF(BJ313=0,"KO",IF(J313="Santé Individuelle",IF(COUNTBLANK(C313)+COUNTBLANK(K313)+COUNTBLANK(N313)+COUNTBLANK(L313)+COUNTBLANK(AZ313)+COUNTBLANK(BB313)+COUNTBLANK(BE313)+COUNTBLANK(BF313)+COUNTBLANK(Z313)+COUNTBLANK(BA313)+COUNTBLANK(BC313)+COUNTBLANK(BJ313)+COUNTBLANK(BK313)+COUNTBLANK(BM313)+COUNTBLANK(BN313)+COUNTBLANK(BP313)+COUNTBLANK(BQ313)+COUNTBLANK(BS313)+COUNTBLANK(BT313)+COUNTBLANK(BV313)+COUNTBLANK(BW313)+COUNTBLANK(BY313)+COUNTBLANK(BZ313)+COUNTBLANK(CB313)+COUNTBLANK(CC313)+COUNTBLANK(CE313)+COUNTBLANK(CF313)+COUNTBLANK(CH313)+COUNTBLANK(CI313)=18-2*(BH313+BI313),"OK",IF(COUNTBLANK(L313)+COUNTBLANK(AZ313)+COUNTBLANK(BB313)+COUNTBLANK(BE313)+COUNTBLANK(J313)+COUNTBLANK(C313)+COUNTBLANK(K313)+COUNTBLANK(N313)+COUNTBLANK(Z313)+COUNTBLANK(BC313)+COUNTBLANK(BA313)+COUNTBLANK(BJ313)+COUNTBLANK(BK313)=4,"Mini",IF(COUNTBLANK(C313)+COUNTBLANK(K313)+COUNTBLANK(N313)+COUNTBLANK(Z313)+COUNTBLANK(BA313)+COUNTBLANK(BC313)+COUNTBLANK(BJ313)+COUNTBLANK(BK313)+COUNTBLANK(BM313)+COUNTBLANK(BN313)+COUNTBLANK(BP313)+COUNTBLANK(BQ313)+COUNTBLANK(BS313)+COUNTBLANK(BT313)+COUNTBLANK(BV313)+COUNTBLANK(BW313)+COUNTBLANK(BY313)+COUNTBLANK(BZ313)+COUNTBLANK(CB313)+COUNTBLANK(CC313)+COUNTBLANK(CE313)+COUNTBLANK(CF313)+COUNTBLANK(CH313)+COUNTBLANK(CI313)=18-2*(BH313+BI313),"Mini","KO"))),IF(COUNTBLANK(L313)+COUNTBLANK(AZ313)+COUNTBLANK(BB313)+COUNTBLANK(BE313)+COUNTBLANK(J313)+COUNTBLANK(C313)+COUNTBLANK(K313)+COUNTBLANK(N313)+COUNTBLANK(Z313)+COUNTBLANK(BC313)+COUNTBLANK(BA313)+COUNTBLANK(BJ313)+COUNTBLANK(BK313)=0,"OK",IF(COUNTBLANK(J313)+COUNTBLANK(C313)+COUNTBLANK(K313)+COUNTBLANK(N313)+COUNTBLANK(Z313)+COUNTBLANK(BC313)+COUNTBLANK(BA313)+COUNTBLANK(BJ313)+COUNTBLANK(BK313)=0,"Mini","KO"))))))),(IF(C313=0,"",IF(BJ313=0,"KO",IF(J313="Santé Individuelle",IF(COUNTBLANK(C313)+COUNTBLANK(K313)+COUNTBLANK(N313)+COUNTBLANK(L313)+COUNTBLANK(AZ313)+COUNTBLANK(BB313)+COUNTBLANK(BE313)+COUNTBLANK(BF313)+COUNTBLANK(Z313)+COUNTBLANK(BA313)+COUNTBLANK(BC313)+COUNTBLANK(BJ313)+COUNTBLANK(BK313)+COUNTBLANK(BM313)+COUNTBLANK(BN313)+COUNTBLANK(BP313)+COUNTBLANK(BQ313)+COUNTBLANK(BS313)+COUNTBLANK(BT313)+COUNTBLANK(BV313)+COUNTBLANK(BW313)+COUNTBLANK(BY313)+COUNTBLANK(BZ313)+COUNTBLANK(CB313)+COUNTBLANK(CC313)+COUNTBLANK(CE313)+COUNTBLANK(CF313)+COUNTBLANK(CH313)+COUNTBLANK(CI313)=18-2*(BH313+BI313),"OK",IF(COUNTBLANK(L313)+COUNTBLANK(AZ313)+COUNTBLANK(BB313)+COUNTBLANK(BE313)+COUNTBLANK(J313)+COUNTBLANK(C313)+COUNTBLANK(K313)+COUNTBLANK(N313)+COUNTBLANK(Z313)+COUNTBLANK(BC313)+COUNTBLANK(BA313)+COUNTBLANK(BJ313)+COUNTBLANK(BK313)=4,"Mini",IF(COUNTBLANK(C313)+COUNTBLANK(K313)+COUNTBLANK(N313)+COUNTBLANK(Z313)+COUNTBLANK(BA313)+COUNTBLANK(BC313)+COUNTBLANK(BJ313)+COUNTBLANK(BK313)+COUNTBLANK(BM313)+COUNTBLANK(BN313)+COUNTBLANK(BP313)+COUNTBLANK(BQ313)+COUNTBLANK(BS313)+COUNTBLANK(BT313)+COUNTBLANK(BV313)+COUNTBLANK(BW313)+COUNTBLANK(BY313)+COUNTBLANK(BZ313)+COUNTBLANK(CB313)+COUNTBLANK(CC313)+COUNTBLANK(CE313)+COUNTBLANK(CF313)+COUNTBLANK(CH313)+COUNTBLANK(CI313)=18-2*(BH313+BI313),"Mini","KO"))),IF(COUNTBLANK(L313)+COUNTBLANK(AZ313)+COUNTBLANK(BB313)+COUNTBLANK(BE313)+COUNTBLANK(J313)+COUNTBLANK(C313)+COUNTBLANK(K313)+COUNTBLANK(N313)+COUNTBLANK(Z313)+COUNTBLANK(BC313)+COUNTBLANK(BA313)+COUNTBLANK(BJ313)+COUNTBLANK(BK313)=0,"OK",IF(COUNTBLANK(J313)+COUNTBLANK(C313)+COUNTBLANK(K313)+COUNTBLANK(N313)+COUNTBLANK(Z313)+COUNTBLANK(BC313)+COUNTBLANK(BA313)+COUNTBLANK(BJ313)+COUNTBLANK(BK313)=0,"Mini","KO"))))))))</f>
        <v/>
      </c>
      <c r="DO313" s="119" t="str">
        <f t="shared" ref="DO313:DO376" si="322">IF(C313="","",C313)</f>
        <v/>
      </c>
      <c r="DP313" s="119" t="str">
        <f t="shared" ref="DP313:DP376" si="323">IF(BB313="","",BB313)</f>
        <v/>
      </c>
      <c r="DQ313" s="122" t="str">
        <f t="shared" ref="DQ313:DQ376" si="324">IF(C313="","",IF(J313="Santé Individuelle",CONCATENATE((IF(BH313=1,CONCATENATE("Étude Mutuelles 2019 pour ",F313," ",C313),IF(BH313=2,CONCATENATE("Étude Mutuelles 2019 pour Monsieur et Madame ",C313)))),(IF(BI313=0," [ Mathieu CEDELLE - ASSURE DIRECT ]",IF(BI313=1," + 1 Enfant [ Mathieu CEDELLE - ASSURE DIRECT ]",IF(BI313&gt;1,CONCATENATE(" + ",BI313," Enfants [ Mathieu CEDELLE - ASSURE DIRECT ]")))))),IF(J313="Prev. Pro",CONCATENATE((IF(BH313=1,CONCATENATE("Étude Prévoyance Pro 2019 pour ",F313," ",C313),IF(BH313=2,CONCATENATE("Étude Prévoyance Pro 2019 pour Monsieur et Madame ",C313)))),(IF(BI313=0," [ Mathieu CEDELLE - ASSURE DIRECT ]",IF(BI313=1," + 1 Enfant [ Mathieu CEDELLE - ASSURE DIRECT ]",IF(BI313&gt;1,CONCATENATE(" + ",BI313," Enfants [ Mathieu CEDELLE - ASSURE DIRECT ]")))))),CONCATENATE((IF(BH313=1,CONCATENATE("Étude Assurances 2019 pour ",F313," ",C313),IF(BH313=2,CONCATENATE("Étude Assurances 2019 pour Monsieur et Madame ",C313)))),(IF(BI313=0," [ Mathieu CEDELLE - ASSURE DIRECT ]",IF(BI313=1," + 1 Enfant [ Mathieu CEDELLE - ASSURE DIRECT ]",IF(BI313&gt;1,CONCATENATE(" + ",BI313," Enfants [ Mathieu CEDELLE - ASSURE DIRECT ]")))))))))</f>
        <v/>
      </c>
      <c r="DR313" s="122" t="str">
        <f t="shared" ref="DR313:DR376" si="325">IF(M313="","",CONCATENATE("Bonjour ",F313," ",C313,",
Tout d'abord, constatant que vous êtes toujours client chez la mutuelle ",K313," (mutuelle que nous avions choisie ensemble), je tiens à vous remercier de votre fidélité. 
Ensuite, plutôt que de vous faire attendre votre futur échéancier, je tiens à vous informer que ",K313," a depuis peu annoncé ses augmentations pour janvier 2019. Dans votre cas, votre tarif passera à ",AS313,"€/mois. 
Sachant que nous avions initialement souscrit au tarif de ",M313,"€/mois cela fera une augmentation totale de ",ROUND(AU313*100,1)," % ce qui me semble un peu trop élevé en si peu de temps. C'est donc pourquoi je prends les devants pour éviter de devoir changer dans la précipitation."))</f>
        <v/>
      </c>
    </row>
    <row r="314" spans="1:122" x14ac:dyDescent="0.25">
      <c r="A314" s="184" t="str">
        <f t="shared" si="281"/>
        <v xml:space="preserve">  -  - </v>
      </c>
      <c r="B314" s="98"/>
      <c r="C314" s="97"/>
      <c r="D314" s="93"/>
      <c r="E314" s="71"/>
      <c r="F314" s="73"/>
      <c r="G314" s="103"/>
      <c r="H314" s="71"/>
      <c r="I314" s="105" t="str">
        <f t="shared" si="282"/>
        <v/>
      </c>
      <c r="J314" s="104"/>
      <c r="K314" s="63"/>
      <c r="L314" s="72"/>
      <c r="M314" s="74"/>
      <c r="N314" s="75"/>
      <c r="O314" s="75"/>
      <c r="P314" s="121"/>
      <c r="Q314" s="76" t="str">
        <f t="shared" si="283"/>
        <v/>
      </c>
      <c r="R314" s="77">
        <f t="shared" si="284"/>
        <v>0</v>
      </c>
      <c r="S314" s="63"/>
      <c r="T314" s="78">
        <f t="shared" si="285"/>
        <v>0</v>
      </c>
      <c r="U314" s="79">
        <f>IF(M314=0,0,IF(G314="Annulation","",IF(assurance="ALPTIS",M314*12*T314/100*#REF!,IF(assurance="APRIL",M314*12*T314/100*#REF!,IF(assurance="ASAF",M314*12*T314/100*#REF!,IF(assurance="NEOLIANE",(#REF!+M314*12*#REF!)*T314/100,IF(assurance="NEOLIANE Prev",(#REF!+M314*12*#REF!)*T314/100,IF(assurance="SWISSLIFE",M314*12*T314/100*#REF!,IF(assurance="AVIVA",M314*12*T314/100*#REF!,IF(assurance="CIPRES",M314*12*T314/100*#REF!,IF(assurance="CEGEMA",M314*12*T314/100*#REF!,IF(assurance=0,0))))))))))))</f>
        <v>0</v>
      </c>
      <c r="V314" s="91" t="str">
        <f t="shared" si="286"/>
        <v/>
      </c>
      <c r="W314" s="91" t="str">
        <f t="shared" si="287"/>
        <v/>
      </c>
      <c r="X314" s="92">
        <f t="shared" si="288"/>
        <v>0</v>
      </c>
      <c r="Y314" s="108">
        <f t="shared" si="289"/>
        <v>0</v>
      </c>
      <c r="Z314" s="106"/>
      <c r="AA314" s="105" t="str">
        <f t="shared" si="290"/>
        <v/>
      </c>
      <c r="AB314" s="63" t="s">
        <v>12</v>
      </c>
      <c r="AC314" s="72"/>
      <c r="AD314" s="101"/>
      <c r="AE314" s="80" t="str">
        <f t="shared" si="291"/>
        <v/>
      </c>
      <c r="AF314" s="72"/>
      <c r="AG314" s="70" t="str">
        <f t="shared" si="292"/>
        <v/>
      </c>
      <c r="AH314" s="81" t="str">
        <f t="shared" ca="1" si="293"/>
        <v/>
      </c>
      <c r="AI314" s="111" t="str">
        <f t="shared" ca="1" si="294"/>
        <v/>
      </c>
      <c r="AJ314" s="89" t="str">
        <f t="shared" si="295"/>
        <v/>
      </c>
      <c r="AK314" s="89" t="str">
        <f t="shared" si="296"/>
        <v/>
      </c>
      <c r="AL314" s="81" t="str">
        <f t="shared" si="297"/>
        <v/>
      </c>
      <c r="AM314" s="74">
        <f t="shared" si="298"/>
        <v>0</v>
      </c>
      <c r="AN314" s="74">
        <f t="shared" si="299"/>
        <v>0</v>
      </c>
      <c r="AO314" s="82">
        <f t="shared" si="300"/>
        <v>0</v>
      </c>
      <c r="AP314" s="74">
        <f t="shared" si="301"/>
        <v>0</v>
      </c>
      <c r="AQ314" s="82">
        <f t="shared" si="302"/>
        <v>0</v>
      </c>
      <c r="AR314" s="83">
        <f t="shared" si="303"/>
        <v>0</v>
      </c>
      <c r="AS314" s="74">
        <f t="shared" si="304"/>
        <v>0</v>
      </c>
      <c r="AT314" s="82">
        <f t="shared" si="305"/>
        <v>0</v>
      </c>
      <c r="AU314" s="83">
        <f t="shared" si="306"/>
        <v>0</v>
      </c>
      <c r="AV314" s="74">
        <f t="shared" si="307"/>
        <v>0</v>
      </c>
      <c r="AW314" s="82">
        <f t="shared" si="308"/>
        <v>0</v>
      </c>
      <c r="AX314" s="83">
        <f t="shared" si="309"/>
        <v>0</v>
      </c>
      <c r="AY314" s="63"/>
      <c r="AZ314" s="84"/>
      <c r="BA314" s="85"/>
      <c r="BB314" s="95"/>
      <c r="BC314" s="86"/>
      <c r="BD314" s="86"/>
      <c r="BE314" s="96"/>
      <c r="BF314" s="69"/>
      <c r="BG314" s="114"/>
      <c r="BH314" s="63">
        <v>1</v>
      </c>
      <c r="BI314" s="68">
        <v>0</v>
      </c>
      <c r="BJ314" s="71"/>
      <c r="BK314" s="87"/>
      <c r="BL314" s="64" t="str">
        <f t="shared" ca="1" si="310"/>
        <v/>
      </c>
      <c r="BM314" s="65"/>
      <c r="BN314" s="66"/>
      <c r="BO314" s="67" t="str">
        <f t="shared" ca="1" si="311"/>
        <v/>
      </c>
      <c r="BP314" s="65"/>
      <c r="BQ314" s="66"/>
      <c r="BR314" s="67" t="str">
        <f t="shared" ca="1" si="312"/>
        <v/>
      </c>
      <c r="BS314" s="65"/>
      <c r="BT314" s="66"/>
      <c r="BU314" s="67" t="str">
        <f t="shared" ca="1" si="313"/>
        <v/>
      </c>
      <c r="BV314" s="65"/>
      <c r="BW314" s="66"/>
      <c r="BX314" s="67" t="str">
        <f t="shared" ca="1" si="314"/>
        <v/>
      </c>
      <c r="BY314" s="65"/>
      <c r="BZ314" s="66"/>
      <c r="CA314" s="67" t="str">
        <f t="shared" ca="1" si="315"/>
        <v/>
      </c>
      <c r="CB314" s="65"/>
      <c r="CC314" s="66"/>
      <c r="CD314" s="67" t="str">
        <f t="shared" ca="1" si="316"/>
        <v/>
      </c>
      <c r="CE314" s="65"/>
      <c r="CF314" s="66"/>
      <c r="CG314" s="67" t="str">
        <f t="shared" ca="1" si="317"/>
        <v/>
      </c>
      <c r="CH314" s="65"/>
      <c r="CI314" s="66"/>
      <c r="CJ314" s="67" t="str">
        <f t="shared" ca="1" si="318"/>
        <v/>
      </c>
      <c r="CK314" s="57"/>
      <c r="CL314" s="59"/>
      <c r="CM314" s="59"/>
      <c r="CN314" s="59"/>
      <c r="CO314" s="59"/>
      <c r="CP314" s="59"/>
      <c r="CQ314" s="59"/>
      <c r="CR314" s="57"/>
      <c r="CS314" s="58"/>
      <c r="CT314" s="90" t="str">
        <f t="shared" si="319"/>
        <v/>
      </c>
      <c r="CU314" s="59"/>
      <c r="CV314" s="60"/>
      <c r="CW314" s="59"/>
      <c r="CX314" s="59"/>
      <c r="CY314" s="59" t="str">
        <f t="shared" si="320"/>
        <v/>
      </c>
      <c r="CZ314" s="59"/>
      <c r="DA314" s="59"/>
      <c r="DB314" s="61"/>
      <c r="DC314" s="59"/>
      <c r="DD314" s="59"/>
      <c r="DE314" s="61"/>
      <c r="DF314" s="61"/>
      <c r="DG314" s="59"/>
      <c r="DH314" s="61"/>
      <c r="DI314" s="61"/>
      <c r="DJ314" s="59"/>
      <c r="DK314" s="59"/>
      <c r="DL314" s="62"/>
      <c r="DM314" s="56">
        <f t="shared" si="280"/>
        <v>0</v>
      </c>
      <c r="DN314" s="88" t="str">
        <f t="shared" si="321"/>
        <v/>
      </c>
      <c r="DO314" s="119" t="str">
        <f t="shared" si="322"/>
        <v/>
      </c>
      <c r="DP314" s="119" t="str">
        <f t="shared" si="323"/>
        <v/>
      </c>
      <c r="DQ314" s="122" t="str">
        <f t="shared" si="324"/>
        <v/>
      </c>
      <c r="DR314" s="122" t="str">
        <f t="shared" si="325"/>
        <v/>
      </c>
    </row>
    <row r="315" spans="1:122" x14ac:dyDescent="0.25">
      <c r="A315" s="184" t="str">
        <f t="shared" si="281"/>
        <v xml:space="preserve">  -  - </v>
      </c>
      <c r="B315" s="98"/>
      <c r="C315" s="97"/>
      <c r="D315" s="93"/>
      <c r="E315" s="71"/>
      <c r="F315" s="73"/>
      <c r="G315" s="103"/>
      <c r="H315" s="71"/>
      <c r="I315" s="105" t="str">
        <f t="shared" si="282"/>
        <v/>
      </c>
      <c r="J315" s="104"/>
      <c r="K315" s="63"/>
      <c r="L315" s="72"/>
      <c r="M315" s="74"/>
      <c r="N315" s="75"/>
      <c r="O315" s="75"/>
      <c r="P315" s="121"/>
      <c r="Q315" s="76" t="str">
        <f t="shared" si="283"/>
        <v/>
      </c>
      <c r="R315" s="77">
        <f t="shared" si="284"/>
        <v>0</v>
      </c>
      <c r="S315" s="63"/>
      <c r="T315" s="78">
        <f t="shared" si="285"/>
        <v>0</v>
      </c>
      <c r="U315" s="79">
        <f>IF(M315=0,0,IF(G315="Annulation","",IF(assurance="ALPTIS",M315*12*T315/100*#REF!,IF(assurance="APRIL",M315*12*T315/100*#REF!,IF(assurance="ASAF",M315*12*T315/100*#REF!,IF(assurance="NEOLIANE",(#REF!+M315*12*#REF!)*T315/100,IF(assurance="NEOLIANE Prev",(#REF!+M315*12*#REF!)*T315/100,IF(assurance="SWISSLIFE",M315*12*T315/100*#REF!,IF(assurance="AVIVA",M315*12*T315/100*#REF!,IF(assurance="CIPRES",M315*12*T315/100*#REF!,IF(assurance="CEGEMA",M315*12*T315/100*#REF!,IF(assurance=0,0))))))))))))</f>
        <v>0</v>
      </c>
      <c r="V315" s="91" t="str">
        <f t="shared" si="286"/>
        <v/>
      </c>
      <c r="W315" s="91" t="str">
        <f t="shared" si="287"/>
        <v/>
      </c>
      <c r="X315" s="92">
        <f t="shared" si="288"/>
        <v>0</v>
      </c>
      <c r="Y315" s="108">
        <f t="shared" si="289"/>
        <v>0</v>
      </c>
      <c r="Z315" s="106"/>
      <c r="AA315" s="105" t="str">
        <f t="shared" si="290"/>
        <v/>
      </c>
      <c r="AB315" s="63" t="s">
        <v>12</v>
      </c>
      <c r="AC315" s="72"/>
      <c r="AD315" s="101"/>
      <c r="AE315" s="80" t="str">
        <f t="shared" si="291"/>
        <v/>
      </c>
      <c r="AF315" s="72"/>
      <c r="AG315" s="70" t="str">
        <f t="shared" si="292"/>
        <v/>
      </c>
      <c r="AH315" s="81" t="str">
        <f t="shared" ca="1" si="293"/>
        <v/>
      </c>
      <c r="AI315" s="111" t="str">
        <f t="shared" ca="1" si="294"/>
        <v/>
      </c>
      <c r="AJ315" s="89" t="str">
        <f t="shared" si="295"/>
        <v/>
      </c>
      <c r="AK315" s="89" t="str">
        <f t="shared" si="296"/>
        <v/>
      </c>
      <c r="AL315" s="81" t="str">
        <f t="shared" si="297"/>
        <v/>
      </c>
      <c r="AM315" s="74">
        <f t="shared" si="298"/>
        <v>0</v>
      </c>
      <c r="AN315" s="74">
        <f t="shared" si="299"/>
        <v>0</v>
      </c>
      <c r="AO315" s="82">
        <f t="shared" si="300"/>
        <v>0</v>
      </c>
      <c r="AP315" s="74">
        <f t="shared" si="301"/>
        <v>0</v>
      </c>
      <c r="AQ315" s="82">
        <f t="shared" si="302"/>
        <v>0</v>
      </c>
      <c r="AR315" s="83">
        <f t="shared" si="303"/>
        <v>0</v>
      </c>
      <c r="AS315" s="74">
        <f t="shared" si="304"/>
        <v>0</v>
      </c>
      <c r="AT315" s="82">
        <f t="shared" si="305"/>
        <v>0</v>
      </c>
      <c r="AU315" s="83">
        <f t="shared" si="306"/>
        <v>0</v>
      </c>
      <c r="AV315" s="74">
        <f t="shared" si="307"/>
        <v>0</v>
      </c>
      <c r="AW315" s="82">
        <f t="shared" si="308"/>
        <v>0</v>
      </c>
      <c r="AX315" s="83">
        <f t="shared" si="309"/>
        <v>0</v>
      </c>
      <c r="AY315" s="63"/>
      <c r="AZ315" s="84"/>
      <c r="BA315" s="85"/>
      <c r="BB315" s="95"/>
      <c r="BC315" s="86"/>
      <c r="BD315" s="86"/>
      <c r="BE315" s="96"/>
      <c r="BF315" s="69"/>
      <c r="BG315" s="114"/>
      <c r="BH315" s="63">
        <v>1</v>
      </c>
      <c r="BI315" s="68">
        <v>0</v>
      </c>
      <c r="BJ315" s="71"/>
      <c r="BK315" s="87"/>
      <c r="BL315" s="64" t="str">
        <f t="shared" ca="1" si="310"/>
        <v/>
      </c>
      <c r="BM315" s="65"/>
      <c r="BN315" s="66"/>
      <c r="BO315" s="67" t="str">
        <f t="shared" ca="1" si="311"/>
        <v/>
      </c>
      <c r="BP315" s="65"/>
      <c r="BQ315" s="66"/>
      <c r="BR315" s="67" t="str">
        <f t="shared" ca="1" si="312"/>
        <v/>
      </c>
      <c r="BS315" s="65"/>
      <c r="BT315" s="66"/>
      <c r="BU315" s="67" t="str">
        <f t="shared" ca="1" si="313"/>
        <v/>
      </c>
      <c r="BV315" s="65"/>
      <c r="BW315" s="66"/>
      <c r="BX315" s="67" t="str">
        <f t="shared" ca="1" si="314"/>
        <v/>
      </c>
      <c r="BY315" s="65"/>
      <c r="BZ315" s="66"/>
      <c r="CA315" s="67" t="str">
        <f t="shared" ca="1" si="315"/>
        <v/>
      </c>
      <c r="CB315" s="65"/>
      <c r="CC315" s="66"/>
      <c r="CD315" s="67" t="str">
        <f t="shared" ca="1" si="316"/>
        <v/>
      </c>
      <c r="CE315" s="65"/>
      <c r="CF315" s="66"/>
      <c r="CG315" s="67" t="str">
        <f t="shared" ca="1" si="317"/>
        <v/>
      </c>
      <c r="CH315" s="65"/>
      <c r="CI315" s="66"/>
      <c r="CJ315" s="67" t="str">
        <f t="shared" ca="1" si="318"/>
        <v/>
      </c>
      <c r="CK315" s="57"/>
      <c r="CL315" s="59"/>
      <c r="CM315" s="59"/>
      <c r="CN315" s="59"/>
      <c r="CO315" s="59"/>
      <c r="CP315" s="59"/>
      <c r="CQ315" s="59"/>
      <c r="CR315" s="57"/>
      <c r="CS315" s="58"/>
      <c r="CT315" s="90" t="str">
        <f t="shared" si="319"/>
        <v/>
      </c>
      <c r="CU315" s="59"/>
      <c r="CV315" s="60"/>
      <c r="CW315" s="59"/>
      <c r="CX315" s="59"/>
      <c r="CY315" s="59" t="str">
        <f t="shared" si="320"/>
        <v/>
      </c>
      <c r="CZ315" s="59"/>
      <c r="DA315" s="59"/>
      <c r="DB315" s="61"/>
      <c r="DC315" s="59"/>
      <c r="DD315" s="59"/>
      <c r="DE315" s="61"/>
      <c r="DF315" s="61"/>
      <c r="DG315" s="59"/>
      <c r="DH315" s="61"/>
      <c r="DI315" s="61"/>
      <c r="DJ315" s="59"/>
      <c r="DK315" s="59"/>
      <c r="DL315" s="62"/>
      <c r="DM315" s="56">
        <f t="shared" si="280"/>
        <v>0</v>
      </c>
      <c r="DN315" s="88" t="str">
        <f t="shared" si="321"/>
        <v/>
      </c>
      <c r="DO315" s="119" t="str">
        <f t="shared" si="322"/>
        <v/>
      </c>
      <c r="DP315" s="119" t="str">
        <f t="shared" si="323"/>
        <v/>
      </c>
      <c r="DQ315" s="122" t="str">
        <f t="shared" si="324"/>
        <v/>
      </c>
      <c r="DR315" s="122" t="str">
        <f t="shared" si="325"/>
        <v/>
      </c>
    </row>
    <row r="316" spans="1:122" x14ac:dyDescent="0.25">
      <c r="A316" s="184" t="str">
        <f t="shared" si="281"/>
        <v xml:space="preserve">  -  - </v>
      </c>
      <c r="B316" s="98"/>
      <c r="C316" s="97"/>
      <c r="D316" s="93"/>
      <c r="E316" s="71"/>
      <c r="F316" s="73"/>
      <c r="G316" s="103"/>
      <c r="H316" s="71"/>
      <c r="I316" s="105" t="str">
        <f t="shared" si="282"/>
        <v/>
      </c>
      <c r="J316" s="104"/>
      <c r="K316" s="63"/>
      <c r="L316" s="72"/>
      <c r="M316" s="74"/>
      <c r="N316" s="75"/>
      <c r="O316" s="75"/>
      <c r="P316" s="121"/>
      <c r="Q316" s="76" t="str">
        <f t="shared" si="283"/>
        <v/>
      </c>
      <c r="R316" s="77">
        <f t="shared" si="284"/>
        <v>0</v>
      </c>
      <c r="S316" s="63"/>
      <c r="T316" s="78">
        <f t="shared" si="285"/>
        <v>0</v>
      </c>
      <c r="U316" s="79">
        <f>IF(M316=0,0,IF(G316="Annulation","",IF(assurance="ALPTIS",M316*12*T316/100*#REF!,IF(assurance="APRIL",M316*12*T316/100*#REF!,IF(assurance="ASAF",M316*12*T316/100*#REF!,IF(assurance="NEOLIANE",(#REF!+M316*12*#REF!)*T316/100,IF(assurance="NEOLIANE Prev",(#REF!+M316*12*#REF!)*T316/100,IF(assurance="SWISSLIFE",M316*12*T316/100*#REF!,IF(assurance="AVIVA",M316*12*T316/100*#REF!,IF(assurance="CIPRES",M316*12*T316/100*#REF!,IF(assurance="CEGEMA",M316*12*T316/100*#REF!,IF(assurance=0,0))))))))))))</f>
        <v>0</v>
      </c>
      <c r="V316" s="91" t="str">
        <f t="shared" si="286"/>
        <v/>
      </c>
      <c r="W316" s="91" t="str">
        <f t="shared" si="287"/>
        <v/>
      </c>
      <c r="X316" s="92">
        <f t="shared" si="288"/>
        <v>0</v>
      </c>
      <c r="Y316" s="108">
        <f t="shared" si="289"/>
        <v>0</v>
      </c>
      <c r="Z316" s="106"/>
      <c r="AA316" s="105" t="str">
        <f t="shared" si="290"/>
        <v/>
      </c>
      <c r="AB316" s="63" t="s">
        <v>12</v>
      </c>
      <c r="AC316" s="72"/>
      <c r="AD316" s="101"/>
      <c r="AE316" s="80" t="str">
        <f t="shared" si="291"/>
        <v/>
      </c>
      <c r="AF316" s="72"/>
      <c r="AG316" s="70" t="str">
        <f t="shared" si="292"/>
        <v/>
      </c>
      <c r="AH316" s="81" t="str">
        <f t="shared" ca="1" si="293"/>
        <v/>
      </c>
      <c r="AI316" s="111" t="str">
        <f t="shared" ca="1" si="294"/>
        <v/>
      </c>
      <c r="AJ316" s="89" t="str">
        <f t="shared" si="295"/>
        <v/>
      </c>
      <c r="AK316" s="89" t="str">
        <f t="shared" si="296"/>
        <v/>
      </c>
      <c r="AL316" s="81" t="str">
        <f t="shared" si="297"/>
        <v/>
      </c>
      <c r="AM316" s="74">
        <f t="shared" si="298"/>
        <v>0</v>
      </c>
      <c r="AN316" s="74">
        <f t="shared" si="299"/>
        <v>0</v>
      </c>
      <c r="AO316" s="82">
        <f t="shared" si="300"/>
        <v>0</v>
      </c>
      <c r="AP316" s="74">
        <f t="shared" si="301"/>
        <v>0</v>
      </c>
      <c r="AQ316" s="82">
        <f t="shared" si="302"/>
        <v>0</v>
      </c>
      <c r="AR316" s="83">
        <f t="shared" si="303"/>
        <v>0</v>
      </c>
      <c r="AS316" s="74">
        <f t="shared" si="304"/>
        <v>0</v>
      </c>
      <c r="AT316" s="82">
        <f t="shared" si="305"/>
        <v>0</v>
      </c>
      <c r="AU316" s="83">
        <f t="shared" si="306"/>
        <v>0</v>
      </c>
      <c r="AV316" s="74">
        <f t="shared" si="307"/>
        <v>0</v>
      </c>
      <c r="AW316" s="82">
        <f t="shared" si="308"/>
        <v>0</v>
      </c>
      <c r="AX316" s="83">
        <f t="shared" si="309"/>
        <v>0</v>
      </c>
      <c r="AY316" s="63"/>
      <c r="AZ316" s="84"/>
      <c r="BA316" s="85"/>
      <c r="BB316" s="95"/>
      <c r="BC316" s="86"/>
      <c r="BD316" s="86"/>
      <c r="BE316" s="96"/>
      <c r="BF316" s="69"/>
      <c r="BG316" s="114"/>
      <c r="BH316" s="63">
        <v>1</v>
      </c>
      <c r="BI316" s="68">
        <v>0</v>
      </c>
      <c r="BJ316" s="71"/>
      <c r="BK316" s="87"/>
      <c r="BL316" s="64" t="str">
        <f t="shared" ca="1" si="310"/>
        <v/>
      </c>
      <c r="BM316" s="65"/>
      <c r="BN316" s="66"/>
      <c r="BO316" s="67" t="str">
        <f t="shared" ca="1" si="311"/>
        <v/>
      </c>
      <c r="BP316" s="65"/>
      <c r="BQ316" s="66"/>
      <c r="BR316" s="67" t="str">
        <f t="shared" ca="1" si="312"/>
        <v/>
      </c>
      <c r="BS316" s="65"/>
      <c r="BT316" s="66"/>
      <c r="BU316" s="67" t="str">
        <f t="shared" ca="1" si="313"/>
        <v/>
      </c>
      <c r="BV316" s="65"/>
      <c r="BW316" s="66"/>
      <c r="BX316" s="67" t="str">
        <f t="shared" ca="1" si="314"/>
        <v/>
      </c>
      <c r="BY316" s="65"/>
      <c r="BZ316" s="66"/>
      <c r="CA316" s="67" t="str">
        <f t="shared" ca="1" si="315"/>
        <v/>
      </c>
      <c r="CB316" s="65"/>
      <c r="CC316" s="66"/>
      <c r="CD316" s="67" t="str">
        <f t="shared" ca="1" si="316"/>
        <v/>
      </c>
      <c r="CE316" s="65"/>
      <c r="CF316" s="66"/>
      <c r="CG316" s="67" t="str">
        <f t="shared" ca="1" si="317"/>
        <v/>
      </c>
      <c r="CH316" s="65"/>
      <c r="CI316" s="66"/>
      <c r="CJ316" s="67" t="str">
        <f t="shared" ca="1" si="318"/>
        <v/>
      </c>
      <c r="CK316" s="57"/>
      <c r="CL316" s="59"/>
      <c r="CM316" s="59"/>
      <c r="CN316" s="59"/>
      <c r="CO316" s="59"/>
      <c r="CP316" s="59"/>
      <c r="CQ316" s="59"/>
      <c r="CR316" s="57"/>
      <c r="CS316" s="58"/>
      <c r="CT316" s="90" t="str">
        <f t="shared" si="319"/>
        <v/>
      </c>
      <c r="CU316" s="59"/>
      <c r="CV316" s="60"/>
      <c r="CW316" s="59"/>
      <c r="CX316" s="59"/>
      <c r="CY316" s="59" t="str">
        <f t="shared" si="320"/>
        <v/>
      </c>
      <c r="CZ316" s="59"/>
      <c r="DA316" s="59"/>
      <c r="DB316" s="61"/>
      <c r="DC316" s="59"/>
      <c r="DD316" s="59"/>
      <c r="DE316" s="61"/>
      <c r="DF316" s="61"/>
      <c r="DG316" s="59"/>
      <c r="DH316" s="61"/>
      <c r="DI316" s="61"/>
      <c r="DJ316" s="59"/>
      <c r="DK316" s="59"/>
      <c r="DL316" s="62"/>
      <c r="DM316" s="56">
        <f t="shared" si="280"/>
        <v>0</v>
      </c>
      <c r="DN316" s="88" t="str">
        <f t="shared" si="321"/>
        <v/>
      </c>
      <c r="DO316" s="119" t="str">
        <f t="shared" si="322"/>
        <v/>
      </c>
      <c r="DP316" s="119" t="str">
        <f t="shared" si="323"/>
        <v/>
      </c>
      <c r="DQ316" s="122" t="str">
        <f t="shared" si="324"/>
        <v/>
      </c>
      <c r="DR316" s="122" t="str">
        <f t="shared" si="325"/>
        <v/>
      </c>
    </row>
    <row r="317" spans="1:122" x14ac:dyDescent="0.25">
      <c r="A317" s="184" t="str">
        <f t="shared" si="281"/>
        <v xml:space="preserve">  -  - </v>
      </c>
      <c r="B317" s="98"/>
      <c r="C317" s="97"/>
      <c r="D317" s="93"/>
      <c r="E317" s="71"/>
      <c r="F317" s="73"/>
      <c r="G317" s="103"/>
      <c r="H317" s="71"/>
      <c r="I317" s="105" t="str">
        <f t="shared" si="282"/>
        <v/>
      </c>
      <c r="J317" s="104"/>
      <c r="K317" s="63"/>
      <c r="L317" s="72"/>
      <c r="M317" s="74"/>
      <c r="N317" s="75"/>
      <c r="O317" s="75"/>
      <c r="P317" s="121"/>
      <c r="Q317" s="76" t="str">
        <f t="shared" si="283"/>
        <v/>
      </c>
      <c r="R317" s="77">
        <f t="shared" si="284"/>
        <v>0</v>
      </c>
      <c r="S317" s="63"/>
      <c r="T317" s="78">
        <f t="shared" si="285"/>
        <v>0</v>
      </c>
      <c r="U317" s="79">
        <f>IF(M317=0,0,IF(G317="Annulation","",IF(assurance="ALPTIS",M317*12*T317/100*#REF!,IF(assurance="APRIL",M317*12*T317/100*#REF!,IF(assurance="ASAF",M317*12*T317/100*#REF!,IF(assurance="NEOLIANE",(#REF!+M317*12*#REF!)*T317/100,IF(assurance="NEOLIANE Prev",(#REF!+M317*12*#REF!)*T317/100,IF(assurance="SWISSLIFE",M317*12*T317/100*#REF!,IF(assurance="AVIVA",M317*12*T317/100*#REF!,IF(assurance="CIPRES",M317*12*T317/100*#REF!,IF(assurance="CEGEMA",M317*12*T317/100*#REF!,IF(assurance=0,0))))))))))))</f>
        <v>0</v>
      </c>
      <c r="V317" s="91" t="str">
        <f t="shared" si="286"/>
        <v/>
      </c>
      <c r="W317" s="91" t="str">
        <f t="shared" si="287"/>
        <v/>
      </c>
      <c r="X317" s="92">
        <f t="shared" si="288"/>
        <v>0</v>
      </c>
      <c r="Y317" s="108">
        <f t="shared" si="289"/>
        <v>0</v>
      </c>
      <c r="Z317" s="106"/>
      <c r="AA317" s="105" t="str">
        <f t="shared" si="290"/>
        <v/>
      </c>
      <c r="AB317" s="63" t="s">
        <v>12</v>
      </c>
      <c r="AC317" s="72"/>
      <c r="AD317" s="101"/>
      <c r="AE317" s="80" t="str">
        <f t="shared" si="291"/>
        <v/>
      </c>
      <c r="AF317" s="72"/>
      <c r="AG317" s="70" t="str">
        <f t="shared" si="292"/>
        <v/>
      </c>
      <c r="AH317" s="81" t="str">
        <f t="shared" ca="1" si="293"/>
        <v/>
      </c>
      <c r="AI317" s="111" t="str">
        <f t="shared" ca="1" si="294"/>
        <v/>
      </c>
      <c r="AJ317" s="89" t="str">
        <f t="shared" si="295"/>
        <v/>
      </c>
      <c r="AK317" s="89" t="str">
        <f t="shared" si="296"/>
        <v/>
      </c>
      <c r="AL317" s="81" t="str">
        <f t="shared" si="297"/>
        <v/>
      </c>
      <c r="AM317" s="74">
        <f t="shared" si="298"/>
        <v>0</v>
      </c>
      <c r="AN317" s="74">
        <f t="shared" si="299"/>
        <v>0</v>
      </c>
      <c r="AO317" s="82">
        <f t="shared" si="300"/>
        <v>0</v>
      </c>
      <c r="AP317" s="74">
        <f t="shared" si="301"/>
        <v>0</v>
      </c>
      <c r="AQ317" s="82">
        <f t="shared" si="302"/>
        <v>0</v>
      </c>
      <c r="AR317" s="83">
        <f t="shared" si="303"/>
        <v>0</v>
      </c>
      <c r="AS317" s="74">
        <f t="shared" si="304"/>
        <v>0</v>
      </c>
      <c r="AT317" s="82">
        <f t="shared" si="305"/>
        <v>0</v>
      </c>
      <c r="AU317" s="83">
        <f t="shared" si="306"/>
        <v>0</v>
      </c>
      <c r="AV317" s="74">
        <f t="shared" si="307"/>
        <v>0</v>
      </c>
      <c r="AW317" s="82">
        <f t="shared" si="308"/>
        <v>0</v>
      </c>
      <c r="AX317" s="83">
        <f t="shared" si="309"/>
        <v>0</v>
      </c>
      <c r="AY317" s="63"/>
      <c r="AZ317" s="84"/>
      <c r="BA317" s="85"/>
      <c r="BB317" s="95"/>
      <c r="BC317" s="86"/>
      <c r="BD317" s="86"/>
      <c r="BE317" s="96"/>
      <c r="BF317" s="69"/>
      <c r="BG317" s="114"/>
      <c r="BH317" s="63">
        <v>1</v>
      </c>
      <c r="BI317" s="68">
        <v>0</v>
      </c>
      <c r="BJ317" s="71"/>
      <c r="BK317" s="87"/>
      <c r="BL317" s="64" t="str">
        <f t="shared" ca="1" si="310"/>
        <v/>
      </c>
      <c r="BM317" s="65"/>
      <c r="BN317" s="66"/>
      <c r="BO317" s="67" t="str">
        <f t="shared" ca="1" si="311"/>
        <v/>
      </c>
      <c r="BP317" s="65"/>
      <c r="BQ317" s="66"/>
      <c r="BR317" s="67" t="str">
        <f t="shared" ca="1" si="312"/>
        <v/>
      </c>
      <c r="BS317" s="65"/>
      <c r="BT317" s="66"/>
      <c r="BU317" s="67" t="str">
        <f t="shared" ca="1" si="313"/>
        <v/>
      </c>
      <c r="BV317" s="65"/>
      <c r="BW317" s="66"/>
      <c r="BX317" s="67" t="str">
        <f t="shared" ca="1" si="314"/>
        <v/>
      </c>
      <c r="BY317" s="65"/>
      <c r="BZ317" s="66"/>
      <c r="CA317" s="67" t="str">
        <f t="shared" ca="1" si="315"/>
        <v/>
      </c>
      <c r="CB317" s="65"/>
      <c r="CC317" s="66"/>
      <c r="CD317" s="67" t="str">
        <f t="shared" ca="1" si="316"/>
        <v/>
      </c>
      <c r="CE317" s="65"/>
      <c r="CF317" s="66"/>
      <c r="CG317" s="67" t="str">
        <f t="shared" ca="1" si="317"/>
        <v/>
      </c>
      <c r="CH317" s="65"/>
      <c r="CI317" s="66"/>
      <c r="CJ317" s="67" t="str">
        <f t="shared" ca="1" si="318"/>
        <v/>
      </c>
      <c r="CK317" s="57"/>
      <c r="CL317" s="59"/>
      <c r="CM317" s="59"/>
      <c r="CN317" s="59"/>
      <c r="CO317" s="59"/>
      <c r="CP317" s="59"/>
      <c r="CQ317" s="59"/>
      <c r="CR317" s="57"/>
      <c r="CS317" s="58"/>
      <c r="CT317" s="90" t="str">
        <f t="shared" si="319"/>
        <v/>
      </c>
      <c r="CU317" s="59"/>
      <c r="CV317" s="60"/>
      <c r="CW317" s="59"/>
      <c r="CX317" s="59"/>
      <c r="CY317" s="59" t="str">
        <f t="shared" si="320"/>
        <v/>
      </c>
      <c r="CZ317" s="59"/>
      <c r="DA317" s="59"/>
      <c r="DB317" s="61"/>
      <c r="DC317" s="59"/>
      <c r="DD317" s="59"/>
      <c r="DE317" s="61"/>
      <c r="DF317" s="61"/>
      <c r="DG317" s="59"/>
      <c r="DH317" s="61"/>
      <c r="DI317" s="61"/>
      <c r="DJ317" s="59"/>
      <c r="DK317" s="59"/>
      <c r="DL317" s="62"/>
      <c r="DM317" s="56">
        <f t="shared" si="280"/>
        <v>0</v>
      </c>
      <c r="DN317" s="88" t="str">
        <f t="shared" si="321"/>
        <v/>
      </c>
      <c r="DO317" s="119" t="str">
        <f t="shared" si="322"/>
        <v/>
      </c>
      <c r="DP317" s="119" t="str">
        <f t="shared" si="323"/>
        <v/>
      </c>
      <c r="DQ317" s="122" t="str">
        <f t="shared" si="324"/>
        <v/>
      </c>
      <c r="DR317" s="122" t="str">
        <f t="shared" si="325"/>
        <v/>
      </c>
    </row>
    <row r="318" spans="1:122" x14ac:dyDescent="0.25">
      <c r="A318" s="184" t="str">
        <f t="shared" si="281"/>
        <v xml:space="preserve">  -  - </v>
      </c>
      <c r="B318" s="98"/>
      <c r="C318" s="97"/>
      <c r="D318" s="93"/>
      <c r="E318" s="71"/>
      <c r="F318" s="73"/>
      <c r="G318" s="103"/>
      <c r="H318" s="71"/>
      <c r="I318" s="105" t="str">
        <f t="shared" si="282"/>
        <v/>
      </c>
      <c r="J318" s="104"/>
      <c r="K318" s="63"/>
      <c r="L318" s="72"/>
      <c r="M318" s="74"/>
      <c r="N318" s="75"/>
      <c r="O318" s="75"/>
      <c r="P318" s="121"/>
      <c r="Q318" s="76" t="str">
        <f t="shared" si="283"/>
        <v/>
      </c>
      <c r="R318" s="77">
        <f t="shared" si="284"/>
        <v>0</v>
      </c>
      <c r="S318" s="63"/>
      <c r="T318" s="78">
        <f t="shared" si="285"/>
        <v>0</v>
      </c>
      <c r="U318" s="79">
        <f>IF(M318=0,0,IF(G318="Annulation","",IF(assurance="ALPTIS",M318*12*T318/100*#REF!,IF(assurance="APRIL",M318*12*T318/100*#REF!,IF(assurance="ASAF",M318*12*T318/100*#REF!,IF(assurance="NEOLIANE",(#REF!+M318*12*#REF!)*T318/100,IF(assurance="NEOLIANE Prev",(#REF!+M318*12*#REF!)*T318/100,IF(assurance="SWISSLIFE",M318*12*T318/100*#REF!,IF(assurance="AVIVA",M318*12*T318/100*#REF!,IF(assurance="CIPRES",M318*12*T318/100*#REF!,IF(assurance="CEGEMA",M318*12*T318/100*#REF!,IF(assurance=0,0))))))))))))</f>
        <v>0</v>
      </c>
      <c r="V318" s="91" t="str">
        <f t="shared" si="286"/>
        <v/>
      </c>
      <c r="W318" s="91" t="str">
        <f t="shared" si="287"/>
        <v/>
      </c>
      <c r="X318" s="92">
        <f t="shared" si="288"/>
        <v>0</v>
      </c>
      <c r="Y318" s="108">
        <f t="shared" si="289"/>
        <v>0</v>
      </c>
      <c r="Z318" s="106"/>
      <c r="AA318" s="105" t="str">
        <f t="shared" si="290"/>
        <v/>
      </c>
      <c r="AB318" s="63" t="s">
        <v>12</v>
      </c>
      <c r="AC318" s="72"/>
      <c r="AD318" s="101"/>
      <c r="AE318" s="80" t="str">
        <f t="shared" si="291"/>
        <v/>
      </c>
      <c r="AF318" s="72"/>
      <c r="AG318" s="70" t="str">
        <f t="shared" si="292"/>
        <v/>
      </c>
      <c r="AH318" s="81" t="str">
        <f t="shared" ca="1" si="293"/>
        <v/>
      </c>
      <c r="AI318" s="111" t="str">
        <f t="shared" ca="1" si="294"/>
        <v/>
      </c>
      <c r="AJ318" s="89" t="str">
        <f t="shared" si="295"/>
        <v/>
      </c>
      <c r="AK318" s="89" t="str">
        <f t="shared" si="296"/>
        <v/>
      </c>
      <c r="AL318" s="81" t="str">
        <f t="shared" si="297"/>
        <v/>
      </c>
      <c r="AM318" s="74">
        <f t="shared" si="298"/>
        <v>0</v>
      </c>
      <c r="AN318" s="74">
        <f t="shared" si="299"/>
        <v>0</v>
      </c>
      <c r="AO318" s="82">
        <f t="shared" si="300"/>
        <v>0</v>
      </c>
      <c r="AP318" s="74">
        <f t="shared" si="301"/>
        <v>0</v>
      </c>
      <c r="AQ318" s="82">
        <f t="shared" si="302"/>
        <v>0</v>
      </c>
      <c r="AR318" s="83">
        <f t="shared" si="303"/>
        <v>0</v>
      </c>
      <c r="AS318" s="74">
        <f t="shared" si="304"/>
        <v>0</v>
      </c>
      <c r="AT318" s="82">
        <f t="shared" si="305"/>
        <v>0</v>
      </c>
      <c r="AU318" s="83">
        <f t="shared" si="306"/>
        <v>0</v>
      </c>
      <c r="AV318" s="74">
        <f t="shared" si="307"/>
        <v>0</v>
      </c>
      <c r="AW318" s="82">
        <f t="shared" si="308"/>
        <v>0</v>
      </c>
      <c r="AX318" s="83">
        <f t="shared" si="309"/>
        <v>0</v>
      </c>
      <c r="AY318" s="63"/>
      <c r="AZ318" s="84"/>
      <c r="BA318" s="85"/>
      <c r="BB318" s="95"/>
      <c r="BC318" s="86"/>
      <c r="BD318" s="86"/>
      <c r="BE318" s="96"/>
      <c r="BF318" s="69"/>
      <c r="BG318" s="114"/>
      <c r="BH318" s="63">
        <v>1</v>
      </c>
      <c r="BI318" s="68">
        <v>0</v>
      </c>
      <c r="BJ318" s="71"/>
      <c r="BK318" s="87"/>
      <c r="BL318" s="64" t="str">
        <f t="shared" ca="1" si="310"/>
        <v/>
      </c>
      <c r="BM318" s="65"/>
      <c r="BN318" s="66"/>
      <c r="BO318" s="67" t="str">
        <f t="shared" ca="1" si="311"/>
        <v/>
      </c>
      <c r="BP318" s="65"/>
      <c r="BQ318" s="66"/>
      <c r="BR318" s="67" t="str">
        <f t="shared" ca="1" si="312"/>
        <v/>
      </c>
      <c r="BS318" s="65"/>
      <c r="BT318" s="66"/>
      <c r="BU318" s="67" t="str">
        <f t="shared" ca="1" si="313"/>
        <v/>
      </c>
      <c r="BV318" s="65"/>
      <c r="BW318" s="66"/>
      <c r="BX318" s="67" t="str">
        <f t="shared" ca="1" si="314"/>
        <v/>
      </c>
      <c r="BY318" s="65"/>
      <c r="BZ318" s="66"/>
      <c r="CA318" s="67" t="str">
        <f t="shared" ca="1" si="315"/>
        <v/>
      </c>
      <c r="CB318" s="65"/>
      <c r="CC318" s="66"/>
      <c r="CD318" s="67" t="str">
        <f t="shared" ca="1" si="316"/>
        <v/>
      </c>
      <c r="CE318" s="65"/>
      <c r="CF318" s="66"/>
      <c r="CG318" s="67" t="str">
        <f t="shared" ca="1" si="317"/>
        <v/>
      </c>
      <c r="CH318" s="65"/>
      <c r="CI318" s="66"/>
      <c r="CJ318" s="67" t="str">
        <f t="shared" ca="1" si="318"/>
        <v/>
      </c>
      <c r="CK318" s="57"/>
      <c r="CL318" s="59"/>
      <c r="CM318" s="59"/>
      <c r="CN318" s="59"/>
      <c r="CO318" s="59"/>
      <c r="CP318" s="59"/>
      <c r="CQ318" s="59"/>
      <c r="CR318" s="57"/>
      <c r="CS318" s="58"/>
      <c r="CT318" s="90" t="str">
        <f t="shared" si="319"/>
        <v/>
      </c>
      <c r="CU318" s="59"/>
      <c r="CV318" s="60"/>
      <c r="CW318" s="59"/>
      <c r="CX318" s="59"/>
      <c r="CY318" s="59" t="str">
        <f t="shared" si="320"/>
        <v/>
      </c>
      <c r="CZ318" s="59"/>
      <c r="DA318" s="59"/>
      <c r="DB318" s="61"/>
      <c r="DC318" s="59"/>
      <c r="DD318" s="59"/>
      <c r="DE318" s="61"/>
      <c r="DF318" s="61"/>
      <c r="DG318" s="59"/>
      <c r="DH318" s="61"/>
      <c r="DI318" s="61"/>
      <c r="DJ318" s="59"/>
      <c r="DK318" s="59"/>
      <c r="DL318" s="62"/>
      <c r="DM318" s="56">
        <f t="shared" si="280"/>
        <v>0</v>
      </c>
      <c r="DN318" s="88" t="str">
        <f t="shared" si="321"/>
        <v/>
      </c>
      <c r="DO318" s="119" t="str">
        <f t="shared" si="322"/>
        <v/>
      </c>
      <c r="DP318" s="119" t="str">
        <f t="shared" si="323"/>
        <v/>
      </c>
      <c r="DQ318" s="122" t="str">
        <f t="shared" si="324"/>
        <v/>
      </c>
      <c r="DR318" s="122" t="str">
        <f t="shared" si="325"/>
        <v/>
      </c>
    </row>
    <row r="319" spans="1:122" x14ac:dyDescent="0.25">
      <c r="A319" s="184" t="str">
        <f t="shared" si="281"/>
        <v xml:space="preserve">  -  - </v>
      </c>
      <c r="B319" s="98"/>
      <c r="C319" s="97"/>
      <c r="D319" s="93"/>
      <c r="E319" s="71"/>
      <c r="F319" s="73"/>
      <c r="G319" s="103"/>
      <c r="H319" s="71"/>
      <c r="I319" s="105" t="str">
        <f t="shared" si="282"/>
        <v/>
      </c>
      <c r="J319" s="104"/>
      <c r="K319" s="63"/>
      <c r="L319" s="72"/>
      <c r="M319" s="74"/>
      <c r="N319" s="75"/>
      <c r="O319" s="75"/>
      <c r="P319" s="121"/>
      <c r="Q319" s="76" t="str">
        <f t="shared" si="283"/>
        <v/>
      </c>
      <c r="R319" s="77">
        <f t="shared" si="284"/>
        <v>0</v>
      </c>
      <c r="S319" s="63"/>
      <c r="T319" s="78">
        <f t="shared" si="285"/>
        <v>0</v>
      </c>
      <c r="U319" s="79">
        <f>IF(M319=0,0,IF(G319="Annulation","",IF(assurance="ALPTIS",M319*12*T319/100*#REF!,IF(assurance="APRIL",M319*12*T319/100*#REF!,IF(assurance="ASAF",M319*12*T319/100*#REF!,IF(assurance="NEOLIANE",(#REF!+M319*12*#REF!)*T319/100,IF(assurance="NEOLIANE Prev",(#REF!+M319*12*#REF!)*T319/100,IF(assurance="SWISSLIFE",M319*12*T319/100*#REF!,IF(assurance="AVIVA",M319*12*T319/100*#REF!,IF(assurance="CIPRES",M319*12*T319/100*#REF!,IF(assurance="CEGEMA",M319*12*T319/100*#REF!,IF(assurance=0,0))))))))))))</f>
        <v>0</v>
      </c>
      <c r="V319" s="91" t="str">
        <f t="shared" si="286"/>
        <v/>
      </c>
      <c r="W319" s="91" t="str">
        <f t="shared" si="287"/>
        <v/>
      </c>
      <c r="X319" s="92">
        <f t="shared" si="288"/>
        <v>0</v>
      </c>
      <c r="Y319" s="108">
        <f t="shared" si="289"/>
        <v>0</v>
      </c>
      <c r="Z319" s="106"/>
      <c r="AA319" s="105" t="str">
        <f t="shared" si="290"/>
        <v/>
      </c>
      <c r="AB319" s="63" t="s">
        <v>12</v>
      </c>
      <c r="AC319" s="72"/>
      <c r="AD319" s="101"/>
      <c r="AE319" s="80" t="str">
        <f t="shared" si="291"/>
        <v/>
      </c>
      <c r="AF319" s="72"/>
      <c r="AG319" s="70" t="str">
        <f t="shared" si="292"/>
        <v/>
      </c>
      <c r="AH319" s="81" t="str">
        <f t="shared" ca="1" si="293"/>
        <v/>
      </c>
      <c r="AI319" s="111" t="str">
        <f t="shared" ca="1" si="294"/>
        <v/>
      </c>
      <c r="AJ319" s="89" t="str">
        <f t="shared" si="295"/>
        <v/>
      </c>
      <c r="AK319" s="89" t="str">
        <f t="shared" si="296"/>
        <v/>
      </c>
      <c r="AL319" s="81" t="str">
        <f t="shared" si="297"/>
        <v/>
      </c>
      <c r="AM319" s="74">
        <f t="shared" si="298"/>
        <v>0</v>
      </c>
      <c r="AN319" s="74">
        <f t="shared" si="299"/>
        <v>0</v>
      </c>
      <c r="AO319" s="82">
        <f t="shared" si="300"/>
        <v>0</v>
      </c>
      <c r="AP319" s="74">
        <f t="shared" si="301"/>
        <v>0</v>
      </c>
      <c r="AQ319" s="82">
        <f t="shared" si="302"/>
        <v>0</v>
      </c>
      <c r="AR319" s="83">
        <f t="shared" si="303"/>
        <v>0</v>
      </c>
      <c r="AS319" s="74">
        <f t="shared" si="304"/>
        <v>0</v>
      </c>
      <c r="AT319" s="82">
        <f t="shared" si="305"/>
        <v>0</v>
      </c>
      <c r="AU319" s="83">
        <f t="shared" si="306"/>
        <v>0</v>
      </c>
      <c r="AV319" s="74">
        <f t="shared" si="307"/>
        <v>0</v>
      </c>
      <c r="AW319" s="82">
        <f t="shared" si="308"/>
        <v>0</v>
      </c>
      <c r="AX319" s="83">
        <f t="shared" si="309"/>
        <v>0</v>
      </c>
      <c r="AY319" s="63"/>
      <c r="AZ319" s="84"/>
      <c r="BA319" s="85"/>
      <c r="BB319" s="95"/>
      <c r="BC319" s="86"/>
      <c r="BD319" s="86"/>
      <c r="BE319" s="96"/>
      <c r="BF319" s="69"/>
      <c r="BG319" s="114"/>
      <c r="BH319" s="63">
        <v>1</v>
      </c>
      <c r="BI319" s="68">
        <v>0</v>
      </c>
      <c r="BJ319" s="71"/>
      <c r="BK319" s="87"/>
      <c r="BL319" s="64" t="str">
        <f t="shared" ca="1" si="310"/>
        <v/>
      </c>
      <c r="BM319" s="65"/>
      <c r="BN319" s="66"/>
      <c r="BO319" s="67" t="str">
        <f t="shared" ca="1" si="311"/>
        <v/>
      </c>
      <c r="BP319" s="65"/>
      <c r="BQ319" s="66"/>
      <c r="BR319" s="67" t="str">
        <f t="shared" ca="1" si="312"/>
        <v/>
      </c>
      <c r="BS319" s="65"/>
      <c r="BT319" s="66"/>
      <c r="BU319" s="67" t="str">
        <f t="shared" ca="1" si="313"/>
        <v/>
      </c>
      <c r="BV319" s="65"/>
      <c r="BW319" s="66"/>
      <c r="BX319" s="67" t="str">
        <f t="shared" ca="1" si="314"/>
        <v/>
      </c>
      <c r="BY319" s="65"/>
      <c r="BZ319" s="66"/>
      <c r="CA319" s="67" t="str">
        <f t="shared" ca="1" si="315"/>
        <v/>
      </c>
      <c r="CB319" s="65"/>
      <c r="CC319" s="66"/>
      <c r="CD319" s="67" t="str">
        <f t="shared" ca="1" si="316"/>
        <v/>
      </c>
      <c r="CE319" s="65"/>
      <c r="CF319" s="66"/>
      <c r="CG319" s="67" t="str">
        <f t="shared" ca="1" si="317"/>
        <v/>
      </c>
      <c r="CH319" s="65"/>
      <c r="CI319" s="66"/>
      <c r="CJ319" s="67" t="str">
        <f t="shared" ca="1" si="318"/>
        <v/>
      </c>
      <c r="CK319" s="57"/>
      <c r="CL319" s="59"/>
      <c r="CM319" s="59"/>
      <c r="CN319" s="59"/>
      <c r="CO319" s="59"/>
      <c r="CP319" s="59"/>
      <c r="CQ319" s="59"/>
      <c r="CR319" s="57"/>
      <c r="CS319" s="58"/>
      <c r="CT319" s="90" t="str">
        <f t="shared" si="319"/>
        <v/>
      </c>
      <c r="CU319" s="59"/>
      <c r="CV319" s="60"/>
      <c r="CW319" s="59"/>
      <c r="CX319" s="59"/>
      <c r="CY319" s="59" t="str">
        <f t="shared" si="320"/>
        <v/>
      </c>
      <c r="CZ319" s="59"/>
      <c r="DA319" s="59"/>
      <c r="DB319" s="61"/>
      <c r="DC319" s="59"/>
      <c r="DD319" s="59"/>
      <c r="DE319" s="61"/>
      <c r="DF319" s="61"/>
      <c r="DG319" s="59"/>
      <c r="DH319" s="61"/>
      <c r="DI319" s="61"/>
      <c r="DJ319" s="59"/>
      <c r="DK319" s="59"/>
      <c r="DL319" s="62"/>
      <c r="DM319" s="56">
        <f t="shared" si="280"/>
        <v>0</v>
      </c>
      <c r="DN319" s="88" t="str">
        <f t="shared" si="321"/>
        <v/>
      </c>
      <c r="DO319" s="119" t="str">
        <f t="shared" si="322"/>
        <v/>
      </c>
      <c r="DP319" s="119" t="str">
        <f t="shared" si="323"/>
        <v/>
      </c>
      <c r="DQ319" s="122" t="str">
        <f t="shared" si="324"/>
        <v/>
      </c>
      <c r="DR319" s="122" t="str">
        <f t="shared" si="325"/>
        <v/>
      </c>
    </row>
    <row r="320" spans="1:122" x14ac:dyDescent="0.25">
      <c r="A320" s="184" t="str">
        <f t="shared" si="281"/>
        <v xml:space="preserve">  -  - </v>
      </c>
      <c r="B320" s="98"/>
      <c r="C320" s="97"/>
      <c r="D320" s="93"/>
      <c r="E320" s="71"/>
      <c r="F320" s="73"/>
      <c r="G320" s="103"/>
      <c r="H320" s="71"/>
      <c r="I320" s="105" t="str">
        <f t="shared" si="282"/>
        <v/>
      </c>
      <c r="J320" s="104"/>
      <c r="K320" s="63"/>
      <c r="L320" s="72"/>
      <c r="M320" s="74"/>
      <c r="N320" s="75"/>
      <c r="O320" s="75"/>
      <c r="P320" s="121"/>
      <c r="Q320" s="76" t="str">
        <f t="shared" si="283"/>
        <v/>
      </c>
      <c r="R320" s="77">
        <f t="shared" si="284"/>
        <v>0</v>
      </c>
      <c r="S320" s="63"/>
      <c r="T320" s="78">
        <f t="shared" si="285"/>
        <v>0</v>
      </c>
      <c r="U320" s="79">
        <f>IF(M320=0,0,IF(G320="Annulation","",IF(assurance="ALPTIS",M320*12*T320/100*#REF!,IF(assurance="APRIL",M320*12*T320/100*#REF!,IF(assurance="ASAF",M320*12*T320/100*#REF!,IF(assurance="NEOLIANE",(#REF!+M320*12*#REF!)*T320/100,IF(assurance="NEOLIANE Prev",(#REF!+M320*12*#REF!)*T320/100,IF(assurance="SWISSLIFE",M320*12*T320/100*#REF!,IF(assurance="AVIVA",M320*12*T320/100*#REF!,IF(assurance="CIPRES",M320*12*T320/100*#REF!,IF(assurance="CEGEMA",M320*12*T320/100*#REF!,IF(assurance=0,0))))))))))))</f>
        <v>0</v>
      </c>
      <c r="V320" s="91" t="str">
        <f t="shared" si="286"/>
        <v/>
      </c>
      <c r="W320" s="91" t="str">
        <f t="shared" si="287"/>
        <v/>
      </c>
      <c r="X320" s="92">
        <f t="shared" si="288"/>
        <v>0</v>
      </c>
      <c r="Y320" s="108">
        <f t="shared" si="289"/>
        <v>0</v>
      </c>
      <c r="Z320" s="106"/>
      <c r="AA320" s="105" t="str">
        <f t="shared" si="290"/>
        <v/>
      </c>
      <c r="AB320" s="63" t="s">
        <v>12</v>
      </c>
      <c r="AC320" s="72"/>
      <c r="AD320" s="101"/>
      <c r="AE320" s="80" t="str">
        <f t="shared" si="291"/>
        <v/>
      </c>
      <c r="AF320" s="72"/>
      <c r="AG320" s="70" t="str">
        <f t="shared" si="292"/>
        <v/>
      </c>
      <c r="AH320" s="81" t="str">
        <f t="shared" ca="1" si="293"/>
        <v/>
      </c>
      <c r="AI320" s="111" t="str">
        <f t="shared" ca="1" si="294"/>
        <v/>
      </c>
      <c r="AJ320" s="89" t="str">
        <f t="shared" si="295"/>
        <v/>
      </c>
      <c r="AK320" s="89" t="str">
        <f t="shared" si="296"/>
        <v/>
      </c>
      <c r="AL320" s="81" t="str">
        <f t="shared" si="297"/>
        <v/>
      </c>
      <c r="AM320" s="74">
        <f t="shared" si="298"/>
        <v>0</v>
      </c>
      <c r="AN320" s="74">
        <f t="shared" si="299"/>
        <v>0</v>
      </c>
      <c r="AO320" s="82">
        <f t="shared" si="300"/>
        <v>0</v>
      </c>
      <c r="AP320" s="74">
        <f t="shared" si="301"/>
        <v>0</v>
      </c>
      <c r="AQ320" s="82">
        <f t="shared" si="302"/>
        <v>0</v>
      </c>
      <c r="AR320" s="83">
        <f t="shared" si="303"/>
        <v>0</v>
      </c>
      <c r="AS320" s="74">
        <f t="shared" si="304"/>
        <v>0</v>
      </c>
      <c r="AT320" s="82">
        <f t="shared" si="305"/>
        <v>0</v>
      </c>
      <c r="AU320" s="83">
        <f t="shared" si="306"/>
        <v>0</v>
      </c>
      <c r="AV320" s="74">
        <f t="shared" si="307"/>
        <v>0</v>
      </c>
      <c r="AW320" s="82">
        <f t="shared" si="308"/>
        <v>0</v>
      </c>
      <c r="AX320" s="83">
        <f t="shared" si="309"/>
        <v>0</v>
      </c>
      <c r="AY320" s="63"/>
      <c r="AZ320" s="84"/>
      <c r="BA320" s="85"/>
      <c r="BB320" s="95"/>
      <c r="BC320" s="86"/>
      <c r="BD320" s="86"/>
      <c r="BE320" s="96"/>
      <c r="BF320" s="69"/>
      <c r="BG320" s="114"/>
      <c r="BH320" s="63">
        <v>1</v>
      </c>
      <c r="BI320" s="68">
        <v>0</v>
      </c>
      <c r="BJ320" s="71"/>
      <c r="BK320" s="87"/>
      <c r="BL320" s="64" t="str">
        <f t="shared" ca="1" si="310"/>
        <v/>
      </c>
      <c r="BM320" s="65"/>
      <c r="BN320" s="66"/>
      <c r="BO320" s="67" t="str">
        <f t="shared" ca="1" si="311"/>
        <v/>
      </c>
      <c r="BP320" s="65"/>
      <c r="BQ320" s="66"/>
      <c r="BR320" s="67" t="str">
        <f t="shared" ca="1" si="312"/>
        <v/>
      </c>
      <c r="BS320" s="65"/>
      <c r="BT320" s="66"/>
      <c r="BU320" s="67" t="str">
        <f t="shared" ca="1" si="313"/>
        <v/>
      </c>
      <c r="BV320" s="65"/>
      <c r="BW320" s="66"/>
      <c r="BX320" s="67" t="str">
        <f t="shared" ca="1" si="314"/>
        <v/>
      </c>
      <c r="BY320" s="65"/>
      <c r="BZ320" s="66"/>
      <c r="CA320" s="67" t="str">
        <f t="shared" ca="1" si="315"/>
        <v/>
      </c>
      <c r="CB320" s="65"/>
      <c r="CC320" s="66"/>
      <c r="CD320" s="67" t="str">
        <f t="shared" ca="1" si="316"/>
        <v/>
      </c>
      <c r="CE320" s="65"/>
      <c r="CF320" s="66"/>
      <c r="CG320" s="67" t="str">
        <f t="shared" ca="1" si="317"/>
        <v/>
      </c>
      <c r="CH320" s="65"/>
      <c r="CI320" s="66"/>
      <c r="CJ320" s="67" t="str">
        <f t="shared" ca="1" si="318"/>
        <v/>
      </c>
      <c r="CK320" s="57"/>
      <c r="CL320" s="59"/>
      <c r="CM320" s="59"/>
      <c r="CN320" s="59"/>
      <c r="CO320" s="59"/>
      <c r="CP320" s="59"/>
      <c r="CQ320" s="59"/>
      <c r="CR320" s="57"/>
      <c r="CS320" s="58"/>
      <c r="CT320" s="90" t="str">
        <f t="shared" si="319"/>
        <v/>
      </c>
      <c r="CU320" s="59"/>
      <c r="CV320" s="60"/>
      <c r="CW320" s="59"/>
      <c r="CX320" s="59"/>
      <c r="CY320" s="59" t="str">
        <f t="shared" si="320"/>
        <v/>
      </c>
      <c r="CZ320" s="59"/>
      <c r="DA320" s="59"/>
      <c r="DB320" s="61"/>
      <c r="DC320" s="59"/>
      <c r="DD320" s="59"/>
      <c r="DE320" s="61"/>
      <c r="DF320" s="61"/>
      <c r="DG320" s="59"/>
      <c r="DH320" s="61"/>
      <c r="DI320" s="61"/>
      <c r="DJ320" s="59"/>
      <c r="DK320" s="59"/>
      <c r="DL320" s="62"/>
      <c r="DM320" s="56">
        <f t="shared" si="280"/>
        <v>0</v>
      </c>
      <c r="DN320" s="88" t="str">
        <f t="shared" si="321"/>
        <v/>
      </c>
      <c r="DO320" s="119" t="str">
        <f t="shared" si="322"/>
        <v/>
      </c>
      <c r="DP320" s="119" t="str">
        <f t="shared" si="323"/>
        <v/>
      </c>
      <c r="DQ320" s="122" t="str">
        <f t="shared" si="324"/>
        <v/>
      </c>
      <c r="DR320" s="122" t="str">
        <f t="shared" si="325"/>
        <v/>
      </c>
    </row>
    <row r="321" spans="1:122" x14ac:dyDescent="0.25">
      <c r="A321" s="184" t="str">
        <f t="shared" si="281"/>
        <v xml:space="preserve">  -  - </v>
      </c>
      <c r="B321" s="98"/>
      <c r="C321" s="97"/>
      <c r="D321" s="93"/>
      <c r="E321" s="71"/>
      <c r="F321" s="73"/>
      <c r="G321" s="103"/>
      <c r="H321" s="71"/>
      <c r="I321" s="105" t="str">
        <f t="shared" si="282"/>
        <v/>
      </c>
      <c r="J321" s="104"/>
      <c r="K321" s="63"/>
      <c r="L321" s="72"/>
      <c r="M321" s="74"/>
      <c r="N321" s="75"/>
      <c r="O321" s="75"/>
      <c r="P321" s="121"/>
      <c r="Q321" s="76" t="str">
        <f t="shared" si="283"/>
        <v/>
      </c>
      <c r="R321" s="77">
        <f t="shared" si="284"/>
        <v>0</v>
      </c>
      <c r="S321" s="63"/>
      <c r="T321" s="78">
        <f t="shared" si="285"/>
        <v>0</v>
      </c>
      <c r="U321" s="79">
        <f>IF(M321=0,0,IF(G321="Annulation","",IF(assurance="ALPTIS",M321*12*T321/100*#REF!,IF(assurance="APRIL",M321*12*T321/100*#REF!,IF(assurance="ASAF",M321*12*T321/100*#REF!,IF(assurance="NEOLIANE",(#REF!+M321*12*#REF!)*T321/100,IF(assurance="NEOLIANE Prev",(#REF!+M321*12*#REF!)*T321/100,IF(assurance="SWISSLIFE",M321*12*T321/100*#REF!,IF(assurance="AVIVA",M321*12*T321/100*#REF!,IF(assurance="CIPRES",M321*12*T321/100*#REF!,IF(assurance="CEGEMA",M321*12*T321/100*#REF!,IF(assurance=0,0))))))))))))</f>
        <v>0</v>
      </c>
      <c r="V321" s="91" t="str">
        <f t="shared" si="286"/>
        <v/>
      </c>
      <c r="W321" s="91" t="str">
        <f t="shared" si="287"/>
        <v/>
      </c>
      <c r="X321" s="92">
        <f t="shared" si="288"/>
        <v>0</v>
      </c>
      <c r="Y321" s="108">
        <f t="shared" si="289"/>
        <v>0</v>
      </c>
      <c r="Z321" s="106"/>
      <c r="AA321" s="105" t="str">
        <f t="shared" si="290"/>
        <v/>
      </c>
      <c r="AB321" s="63" t="s">
        <v>12</v>
      </c>
      <c r="AC321" s="72"/>
      <c r="AD321" s="101"/>
      <c r="AE321" s="80" t="str">
        <f t="shared" si="291"/>
        <v/>
      </c>
      <c r="AF321" s="72"/>
      <c r="AG321" s="70" t="str">
        <f t="shared" si="292"/>
        <v/>
      </c>
      <c r="AH321" s="81" t="str">
        <f t="shared" ca="1" si="293"/>
        <v/>
      </c>
      <c r="AI321" s="111" t="str">
        <f t="shared" ca="1" si="294"/>
        <v/>
      </c>
      <c r="AJ321" s="89" t="str">
        <f t="shared" si="295"/>
        <v/>
      </c>
      <c r="AK321" s="89" t="str">
        <f t="shared" si="296"/>
        <v/>
      </c>
      <c r="AL321" s="81" t="str">
        <f t="shared" si="297"/>
        <v/>
      </c>
      <c r="AM321" s="74">
        <f t="shared" si="298"/>
        <v>0</v>
      </c>
      <c r="AN321" s="74">
        <f t="shared" si="299"/>
        <v>0</v>
      </c>
      <c r="AO321" s="82">
        <f t="shared" si="300"/>
        <v>0</v>
      </c>
      <c r="AP321" s="74">
        <f t="shared" si="301"/>
        <v>0</v>
      </c>
      <c r="AQ321" s="82">
        <f t="shared" si="302"/>
        <v>0</v>
      </c>
      <c r="AR321" s="83">
        <f t="shared" si="303"/>
        <v>0</v>
      </c>
      <c r="AS321" s="74">
        <f t="shared" si="304"/>
        <v>0</v>
      </c>
      <c r="AT321" s="82">
        <f t="shared" si="305"/>
        <v>0</v>
      </c>
      <c r="AU321" s="83">
        <f t="shared" si="306"/>
        <v>0</v>
      </c>
      <c r="AV321" s="74">
        <f t="shared" si="307"/>
        <v>0</v>
      </c>
      <c r="AW321" s="82">
        <f t="shared" si="308"/>
        <v>0</v>
      </c>
      <c r="AX321" s="83">
        <f t="shared" si="309"/>
        <v>0</v>
      </c>
      <c r="AY321" s="63"/>
      <c r="AZ321" s="84"/>
      <c r="BA321" s="85"/>
      <c r="BB321" s="95"/>
      <c r="BC321" s="86"/>
      <c r="BD321" s="86"/>
      <c r="BE321" s="96"/>
      <c r="BF321" s="69"/>
      <c r="BG321" s="114"/>
      <c r="BH321" s="63">
        <v>1</v>
      </c>
      <c r="BI321" s="68">
        <v>0</v>
      </c>
      <c r="BJ321" s="71"/>
      <c r="BK321" s="87"/>
      <c r="BL321" s="64" t="str">
        <f t="shared" ca="1" si="310"/>
        <v/>
      </c>
      <c r="BM321" s="65"/>
      <c r="BN321" s="66"/>
      <c r="BO321" s="67" t="str">
        <f t="shared" ca="1" si="311"/>
        <v/>
      </c>
      <c r="BP321" s="65"/>
      <c r="BQ321" s="66"/>
      <c r="BR321" s="67" t="str">
        <f t="shared" ca="1" si="312"/>
        <v/>
      </c>
      <c r="BS321" s="65"/>
      <c r="BT321" s="66"/>
      <c r="BU321" s="67" t="str">
        <f t="shared" ca="1" si="313"/>
        <v/>
      </c>
      <c r="BV321" s="65"/>
      <c r="BW321" s="66"/>
      <c r="BX321" s="67" t="str">
        <f t="shared" ca="1" si="314"/>
        <v/>
      </c>
      <c r="BY321" s="65"/>
      <c r="BZ321" s="66"/>
      <c r="CA321" s="67" t="str">
        <f t="shared" ca="1" si="315"/>
        <v/>
      </c>
      <c r="CB321" s="65"/>
      <c r="CC321" s="66"/>
      <c r="CD321" s="67" t="str">
        <f t="shared" ca="1" si="316"/>
        <v/>
      </c>
      <c r="CE321" s="65"/>
      <c r="CF321" s="66"/>
      <c r="CG321" s="67" t="str">
        <f t="shared" ca="1" si="317"/>
        <v/>
      </c>
      <c r="CH321" s="65"/>
      <c r="CI321" s="66"/>
      <c r="CJ321" s="67" t="str">
        <f t="shared" ca="1" si="318"/>
        <v/>
      </c>
      <c r="CK321" s="57"/>
      <c r="CL321" s="59"/>
      <c r="CM321" s="59"/>
      <c r="CN321" s="59"/>
      <c r="CO321" s="59"/>
      <c r="CP321" s="59"/>
      <c r="CQ321" s="59"/>
      <c r="CR321" s="57"/>
      <c r="CS321" s="58"/>
      <c r="CT321" s="90" t="str">
        <f t="shared" si="319"/>
        <v/>
      </c>
      <c r="CU321" s="59"/>
      <c r="CV321" s="60"/>
      <c r="CW321" s="59"/>
      <c r="CX321" s="59"/>
      <c r="CY321" s="59" t="str">
        <f t="shared" si="320"/>
        <v/>
      </c>
      <c r="CZ321" s="59"/>
      <c r="DA321" s="59"/>
      <c r="DB321" s="61"/>
      <c r="DC321" s="59"/>
      <c r="DD321" s="59"/>
      <c r="DE321" s="61"/>
      <c r="DF321" s="61"/>
      <c r="DG321" s="59"/>
      <c r="DH321" s="61"/>
      <c r="DI321" s="61"/>
      <c r="DJ321" s="59"/>
      <c r="DK321" s="59"/>
      <c r="DL321" s="62"/>
      <c r="DM321" s="56">
        <f t="shared" si="280"/>
        <v>0</v>
      </c>
      <c r="DN321" s="88" t="str">
        <f t="shared" si="321"/>
        <v/>
      </c>
      <c r="DO321" s="119" t="str">
        <f t="shared" si="322"/>
        <v/>
      </c>
      <c r="DP321" s="119" t="str">
        <f t="shared" si="323"/>
        <v/>
      </c>
      <c r="DQ321" s="122" t="str">
        <f t="shared" si="324"/>
        <v/>
      </c>
      <c r="DR321" s="122" t="str">
        <f t="shared" si="325"/>
        <v/>
      </c>
    </row>
    <row r="322" spans="1:122" x14ac:dyDescent="0.25">
      <c r="A322" s="184" t="str">
        <f t="shared" si="281"/>
        <v xml:space="preserve">  -  - </v>
      </c>
      <c r="B322" s="98"/>
      <c r="C322" s="97"/>
      <c r="D322" s="93"/>
      <c r="E322" s="71"/>
      <c r="F322" s="73"/>
      <c r="G322" s="103"/>
      <c r="H322" s="71"/>
      <c r="I322" s="105" t="str">
        <f t="shared" si="282"/>
        <v/>
      </c>
      <c r="J322" s="104"/>
      <c r="K322" s="63"/>
      <c r="L322" s="72"/>
      <c r="M322" s="74"/>
      <c r="N322" s="75"/>
      <c r="O322" s="75"/>
      <c r="P322" s="121"/>
      <c r="Q322" s="76" t="str">
        <f t="shared" si="283"/>
        <v/>
      </c>
      <c r="R322" s="77">
        <f t="shared" si="284"/>
        <v>0</v>
      </c>
      <c r="S322" s="63"/>
      <c r="T322" s="78">
        <f t="shared" si="285"/>
        <v>0</v>
      </c>
      <c r="U322" s="79">
        <f>IF(M322=0,0,IF(G322="Annulation","",IF(assurance="ALPTIS",M322*12*T322/100*#REF!,IF(assurance="APRIL",M322*12*T322/100*#REF!,IF(assurance="ASAF",M322*12*T322/100*#REF!,IF(assurance="NEOLIANE",(#REF!+M322*12*#REF!)*T322/100,IF(assurance="NEOLIANE Prev",(#REF!+M322*12*#REF!)*T322/100,IF(assurance="SWISSLIFE",M322*12*T322/100*#REF!,IF(assurance="AVIVA",M322*12*T322/100*#REF!,IF(assurance="CIPRES",M322*12*T322/100*#REF!,IF(assurance="CEGEMA",M322*12*T322/100*#REF!,IF(assurance=0,0))))))))))))</f>
        <v>0</v>
      </c>
      <c r="V322" s="91" t="str">
        <f t="shared" si="286"/>
        <v/>
      </c>
      <c r="W322" s="91" t="str">
        <f t="shared" si="287"/>
        <v/>
      </c>
      <c r="X322" s="92">
        <f t="shared" si="288"/>
        <v>0</v>
      </c>
      <c r="Y322" s="108">
        <f t="shared" si="289"/>
        <v>0</v>
      </c>
      <c r="Z322" s="106"/>
      <c r="AA322" s="105" t="str">
        <f t="shared" si="290"/>
        <v/>
      </c>
      <c r="AB322" s="63" t="s">
        <v>12</v>
      </c>
      <c r="AC322" s="72"/>
      <c r="AD322" s="101"/>
      <c r="AE322" s="80" t="str">
        <f t="shared" si="291"/>
        <v/>
      </c>
      <c r="AF322" s="72"/>
      <c r="AG322" s="70" t="str">
        <f t="shared" si="292"/>
        <v/>
      </c>
      <c r="AH322" s="81" t="str">
        <f t="shared" ca="1" si="293"/>
        <v/>
      </c>
      <c r="AI322" s="111" t="str">
        <f t="shared" ca="1" si="294"/>
        <v/>
      </c>
      <c r="AJ322" s="89" t="str">
        <f t="shared" si="295"/>
        <v/>
      </c>
      <c r="AK322" s="89" t="str">
        <f t="shared" si="296"/>
        <v/>
      </c>
      <c r="AL322" s="81" t="str">
        <f t="shared" si="297"/>
        <v/>
      </c>
      <c r="AM322" s="74">
        <f t="shared" si="298"/>
        <v>0</v>
      </c>
      <c r="AN322" s="74">
        <f t="shared" si="299"/>
        <v>0</v>
      </c>
      <c r="AO322" s="82">
        <f t="shared" si="300"/>
        <v>0</v>
      </c>
      <c r="AP322" s="74">
        <f t="shared" si="301"/>
        <v>0</v>
      </c>
      <c r="AQ322" s="82">
        <f t="shared" si="302"/>
        <v>0</v>
      </c>
      <c r="AR322" s="83">
        <f t="shared" si="303"/>
        <v>0</v>
      </c>
      <c r="AS322" s="74">
        <f t="shared" si="304"/>
        <v>0</v>
      </c>
      <c r="AT322" s="82">
        <f t="shared" si="305"/>
        <v>0</v>
      </c>
      <c r="AU322" s="83">
        <f t="shared" si="306"/>
        <v>0</v>
      </c>
      <c r="AV322" s="74">
        <f t="shared" si="307"/>
        <v>0</v>
      </c>
      <c r="AW322" s="82">
        <f t="shared" si="308"/>
        <v>0</v>
      </c>
      <c r="AX322" s="83">
        <f t="shared" si="309"/>
        <v>0</v>
      </c>
      <c r="AY322" s="63"/>
      <c r="AZ322" s="84"/>
      <c r="BA322" s="85"/>
      <c r="BB322" s="95"/>
      <c r="BC322" s="86"/>
      <c r="BD322" s="86"/>
      <c r="BE322" s="96"/>
      <c r="BF322" s="69"/>
      <c r="BG322" s="114"/>
      <c r="BH322" s="63">
        <v>1</v>
      </c>
      <c r="BI322" s="68">
        <v>0</v>
      </c>
      <c r="BJ322" s="71"/>
      <c r="BK322" s="87"/>
      <c r="BL322" s="64" t="str">
        <f t="shared" ca="1" si="310"/>
        <v/>
      </c>
      <c r="BM322" s="65"/>
      <c r="BN322" s="66"/>
      <c r="BO322" s="67" t="str">
        <f t="shared" ca="1" si="311"/>
        <v/>
      </c>
      <c r="BP322" s="65"/>
      <c r="BQ322" s="66"/>
      <c r="BR322" s="67" t="str">
        <f t="shared" ca="1" si="312"/>
        <v/>
      </c>
      <c r="BS322" s="65"/>
      <c r="BT322" s="66"/>
      <c r="BU322" s="67" t="str">
        <f t="shared" ca="1" si="313"/>
        <v/>
      </c>
      <c r="BV322" s="65"/>
      <c r="BW322" s="66"/>
      <c r="BX322" s="67" t="str">
        <f t="shared" ca="1" si="314"/>
        <v/>
      </c>
      <c r="BY322" s="65"/>
      <c r="BZ322" s="66"/>
      <c r="CA322" s="67" t="str">
        <f t="shared" ca="1" si="315"/>
        <v/>
      </c>
      <c r="CB322" s="65"/>
      <c r="CC322" s="66"/>
      <c r="CD322" s="67" t="str">
        <f t="shared" ca="1" si="316"/>
        <v/>
      </c>
      <c r="CE322" s="65"/>
      <c r="CF322" s="66"/>
      <c r="CG322" s="67" t="str">
        <f t="shared" ca="1" si="317"/>
        <v/>
      </c>
      <c r="CH322" s="65"/>
      <c r="CI322" s="66"/>
      <c r="CJ322" s="67" t="str">
        <f t="shared" ca="1" si="318"/>
        <v/>
      </c>
      <c r="CK322" s="57"/>
      <c r="CL322" s="59"/>
      <c r="CM322" s="59"/>
      <c r="CN322" s="59"/>
      <c r="CO322" s="59"/>
      <c r="CP322" s="59"/>
      <c r="CQ322" s="59"/>
      <c r="CR322" s="57"/>
      <c r="CS322" s="58"/>
      <c r="CT322" s="90" t="str">
        <f t="shared" si="319"/>
        <v/>
      </c>
      <c r="CU322" s="59"/>
      <c r="CV322" s="60"/>
      <c r="CW322" s="59"/>
      <c r="CX322" s="59"/>
      <c r="CY322" s="59" t="str">
        <f t="shared" si="320"/>
        <v/>
      </c>
      <c r="CZ322" s="59"/>
      <c r="DA322" s="59"/>
      <c r="DB322" s="61"/>
      <c r="DC322" s="59"/>
      <c r="DD322" s="59"/>
      <c r="DE322" s="61"/>
      <c r="DF322" s="61"/>
      <c r="DG322" s="59"/>
      <c r="DH322" s="61"/>
      <c r="DI322" s="61"/>
      <c r="DJ322" s="59"/>
      <c r="DK322" s="59"/>
      <c r="DL322" s="62"/>
      <c r="DM322" s="56">
        <f t="shared" si="280"/>
        <v>0</v>
      </c>
      <c r="DN322" s="88" t="str">
        <f t="shared" si="321"/>
        <v/>
      </c>
      <c r="DO322" s="119" t="str">
        <f t="shared" si="322"/>
        <v/>
      </c>
      <c r="DP322" s="119" t="str">
        <f t="shared" si="323"/>
        <v/>
      </c>
      <c r="DQ322" s="122" t="str">
        <f t="shared" si="324"/>
        <v/>
      </c>
      <c r="DR322" s="122" t="str">
        <f t="shared" si="325"/>
        <v/>
      </c>
    </row>
    <row r="323" spans="1:122" x14ac:dyDescent="0.25">
      <c r="A323" s="184" t="str">
        <f t="shared" si="281"/>
        <v xml:space="preserve">  -  - </v>
      </c>
      <c r="B323" s="98"/>
      <c r="C323" s="97"/>
      <c r="D323" s="93"/>
      <c r="E323" s="71"/>
      <c r="F323" s="73"/>
      <c r="G323" s="103"/>
      <c r="H323" s="71"/>
      <c r="I323" s="105" t="str">
        <f t="shared" si="282"/>
        <v/>
      </c>
      <c r="J323" s="104"/>
      <c r="K323" s="63"/>
      <c r="L323" s="72"/>
      <c r="M323" s="74"/>
      <c r="N323" s="75"/>
      <c r="O323" s="75"/>
      <c r="P323" s="121"/>
      <c r="Q323" s="76" t="str">
        <f t="shared" si="283"/>
        <v/>
      </c>
      <c r="R323" s="77">
        <f t="shared" si="284"/>
        <v>0</v>
      </c>
      <c r="S323" s="63"/>
      <c r="T323" s="78">
        <f t="shared" si="285"/>
        <v>0</v>
      </c>
      <c r="U323" s="79">
        <f>IF(M323=0,0,IF(G323="Annulation","",IF(assurance="ALPTIS",M323*12*T323/100*#REF!,IF(assurance="APRIL",M323*12*T323/100*#REF!,IF(assurance="ASAF",M323*12*T323/100*#REF!,IF(assurance="NEOLIANE",(#REF!+M323*12*#REF!)*T323/100,IF(assurance="NEOLIANE Prev",(#REF!+M323*12*#REF!)*T323/100,IF(assurance="SWISSLIFE",M323*12*T323/100*#REF!,IF(assurance="AVIVA",M323*12*T323/100*#REF!,IF(assurance="CIPRES",M323*12*T323/100*#REF!,IF(assurance="CEGEMA",M323*12*T323/100*#REF!,IF(assurance=0,0))))))))))))</f>
        <v>0</v>
      </c>
      <c r="V323" s="91" t="str">
        <f t="shared" si="286"/>
        <v/>
      </c>
      <c r="W323" s="91" t="str">
        <f t="shared" si="287"/>
        <v/>
      </c>
      <c r="X323" s="92">
        <f t="shared" si="288"/>
        <v>0</v>
      </c>
      <c r="Y323" s="108">
        <f t="shared" si="289"/>
        <v>0</v>
      </c>
      <c r="Z323" s="106"/>
      <c r="AA323" s="105" t="str">
        <f t="shared" si="290"/>
        <v/>
      </c>
      <c r="AB323" s="63" t="s">
        <v>12</v>
      </c>
      <c r="AC323" s="72"/>
      <c r="AD323" s="101"/>
      <c r="AE323" s="80" t="str">
        <f t="shared" si="291"/>
        <v/>
      </c>
      <c r="AF323" s="72"/>
      <c r="AG323" s="70" t="str">
        <f t="shared" si="292"/>
        <v/>
      </c>
      <c r="AH323" s="81" t="str">
        <f t="shared" ca="1" si="293"/>
        <v/>
      </c>
      <c r="AI323" s="111" t="str">
        <f t="shared" ca="1" si="294"/>
        <v/>
      </c>
      <c r="AJ323" s="89" t="str">
        <f t="shared" si="295"/>
        <v/>
      </c>
      <c r="AK323" s="89" t="str">
        <f t="shared" si="296"/>
        <v/>
      </c>
      <c r="AL323" s="81" t="str">
        <f t="shared" si="297"/>
        <v/>
      </c>
      <c r="AM323" s="74">
        <f t="shared" si="298"/>
        <v>0</v>
      </c>
      <c r="AN323" s="74">
        <f t="shared" si="299"/>
        <v>0</v>
      </c>
      <c r="AO323" s="82">
        <f t="shared" si="300"/>
        <v>0</v>
      </c>
      <c r="AP323" s="74">
        <f t="shared" si="301"/>
        <v>0</v>
      </c>
      <c r="AQ323" s="82">
        <f t="shared" si="302"/>
        <v>0</v>
      </c>
      <c r="AR323" s="83">
        <f t="shared" si="303"/>
        <v>0</v>
      </c>
      <c r="AS323" s="74">
        <f t="shared" si="304"/>
        <v>0</v>
      </c>
      <c r="AT323" s="82">
        <f t="shared" si="305"/>
        <v>0</v>
      </c>
      <c r="AU323" s="83">
        <f t="shared" si="306"/>
        <v>0</v>
      </c>
      <c r="AV323" s="74">
        <f t="shared" si="307"/>
        <v>0</v>
      </c>
      <c r="AW323" s="82">
        <f t="shared" si="308"/>
        <v>0</v>
      </c>
      <c r="AX323" s="83">
        <f t="shared" si="309"/>
        <v>0</v>
      </c>
      <c r="AY323" s="63"/>
      <c r="AZ323" s="84"/>
      <c r="BA323" s="85"/>
      <c r="BB323" s="95"/>
      <c r="BC323" s="86"/>
      <c r="BD323" s="86"/>
      <c r="BE323" s="96"/>
      <c r="BF323" s="69"/>
      <c r="BG323" s="114"/>
      <c r="BH323" s="63">
        <v>1</v>
      </c>
      <c r="BI323" s="68">
        <v>0</v>
      </c>
      <c r="BJ323" s="71"/>
      <c r="BK323" s="87"/>
      <c r="BL323" s="64" t="str">
        <f t="shared" ca="1" si="310"/>
        <v/>
      </c>
      <c r="BM323" s="65"/>
      <c r="BN323" s="66"/>
      <c r="BO323" s="67" t="str">
        <f t="shared" ca="1" si="311"/>
        <v/>
      </c>
      <c r="BP323" s="65"/>
      <c r="BQ323" s="66"/>
      <c r="BR323" s="67" t="str">
        <f t="shared" ca="1" si="312"/>
        <v/>
      </c>
      <c r="BS323" s="65"/>
      <c r="BT323" s="66"/>
      <c r="BU323" s="67" t="str">
        <f t="shared" ca="1" si="313"/>
        <v/>
      </c>
      <c r="BV323" s="65"/>
      <c r="BW323" s="66"/>
      <c r="BX323" s="67" t="str">
        <f t="shared" ca="1" si="314"/>
        <v/>
      </c>
      <c r="BY323" s="65"/>
      <c r="BZ323" s="66"/>
      <c r="CA323" s="67" t="str">
        <f t="shared" ca="1" si="315"/>
        <v/>
      </c>
      <c r="CB323" s="65"/>
      <c r="CC323" s="66"/>
      <c r="CD323" s="67" t="str">
        <f t="shared" ca="1" si="316"/>
        <v/>
      </c>
      <c r="CE323" s="65"/>
      <c r="CF323" s="66"/>
      <c r="CG323" s="67" t="str">
        <f t="shared" ca="1" si="317"/>
        <v/>
      </c>
      <c r="CH323" s="65"/>
      <c r="CI323" s="66"/>
      <c r="CJ323" s="67" t="str">
        <f t="shared" ca="1" si="318"/>
        <v/>
      </c>
      <c r="CK323" s="57"/>
      <c r="CL323" s="59"/>
      <c r="CM323" s="59"/>
      <c r="CN323" s="59"/>
      <c r="CO323" s="59"/>
      <c r="CP323" s="59"/>
      <c r="CQ323" s="59"/>
      <c r="CR323" s="57"/>
      <c r="CS323" s="58"/>
      <c r="CT323" s="90" t="str">
        <f t="shared" si="319"/>
        <v/>
      </c>
      <c r="CU323" s="59"/>
      <c r="CV323" s="60"/>
      <c r="CW323" s="59"/>
      <c r="CX323" s="59"/>
      <c r="CY323" s="59" t="str">
        <f t="shared" si="320"/>
        <v/>
      </c>
      <c r="CZ323" s="59"/>
      <c r="DA323" s="59"/>
      <c r="DB323" s="61"/>
      <c r="DC323" s="59"/>
      <c r="DD323" s="59"/>
      <c r="DE323" s="61"/>
      <c r="DF323" s="61"/>
      <c r="DG323" s="59"/>
      <c r="DH323" s="61"/>
      <c r="DI323" s="61"/>
      <c r="DJ323" s="59"/>
      <c r="DK323" s="59"/>
      <c r="DL323" s="62"/>
      <c r="DM323" s="56">
        <f t="shared" si="280"/>
        <v>0</v>
      </c>
      <c r="DN323" s="88" t="str">
        <f t="shared" si="321"/>
        <v/>
      </c>
      <c r="DO323" s="119" t="str">
        <f t="shared" si="322"/>
        <v/>
      </c>
      <c r="DP323" s="119" t="str">
        <f t="shared" si="323"/>
        <v/>
      </c>
      <c r="DQ323" s="122" t="str">
        <f t="shared" si="324"/>
        <v/>
      </c>
      <c r="DR323" s="122" t="str">
        <f t="shared" si="325"/>
        <v/>
      </c>
    </row>
    <row r="324" spans="1:122" x14ac:dyDescent="0.25">
      <c r="A324" s="184" t="str">
        <f t="shared" si="281"/>
        <v xml:space="preserve">  -  - </v>
      </c>
      <c r="B324" s="98"/>
      <c r="C324" s="97"/>
      <c r="D324" s="93"/>
      <c r="E324" s="71"/>
      <c r="F324" s="73"/>
      <c r="G324" s="103"/>
      <c r="H324" s="71"/>
      <c r="I324" s="105" t="str">
        <f t="shared" si="282"/>
        <v/>
      </c>
      <c r="J324" s="104"/>
      <c r="K324" s="63"/>
      <c r="L324" s="72"/>
      <c r="M324" s="74"/>
      <c r="N324" s="75"/>
      <c r="O324" s="75"/>
      <c r="P324" s="121"/>
      <c r="Q324" s="76" t="str">
        <f t="shared" si="283"/>
        <v/>
      </c>
      <c r="R324" s="77">
        <f t="shared" si="284"/>
        <v>0</v>
      </c>
      <c r="S324" s="63"/>
      <c r="T324" s="78">
        <f t="shared" si="285"/>
        <v>0</v>
      </c>
      <c r="U324" s="79">
        <f>IF(M324=0,0,IF(G324="Annulation","",IF(assurance="ALPTIS",M324*12*T324/100*#REF!,IF(assurance="APRIL",M324*12*T324/100*#REF!,IF(assurance="ASAF",M324*12*T324/100*#REF!,IF(assurance="NEOLIANE",(#REF!+M324*12*#REF!)*T324/100,IF(assurance="NEOLIANE Prev",(#REF!+M324*12*#REF!)*T324/100,IF(assurance="SWISSLIFE",M324*12*T324/100*#REF!,IF(assurance="AVIVA",M324*12*T324/100*#REF!,IF(assurance="CIPRES",M324*12*T324/100*#REF!,IF(assurance="CEGEMA",M324*12*T324/100*#REF!,IF(assurance=0,0))))))))))))</f>
        <v>0</v>
      </c>
      <c r="V324" s="91" t="str">
        <f t="shared" si="286"/>
        <v/>
      </c>
      <c r="W324" s="91" t="str">
        <f t="shared" si="287"/>
        <v/>
      </c>
      <c r="X324" s="92">
        <f t="shared" si="288"/>
        <v>0</v>
      </c>
      <c r="Y324" s="108">
        <f t="shared" si="289"/>
        <v>0</v>
      </c>
      <c r="Z324" s="106"/>
      <c r="AA324" s="105" t="str">
        <f t="shared" si="290"/>
        <v/>
      </c>
      <c r="AB324" s="63" t="s">
        <v>12</v>
      </c>
      <c r="AC324" s="72"/>
      <c r="AD324" s="101"/>
      <c r="AE324" s="80" t="str">
        <f t="shared" si="291"/>
        <v/>
      </c>
      <c r="AF324" s="72"/>
      <c r="AG324" s="70" t="str">
        <f t="shared" si="292"/>
        <v/>
      </c>
      <c r="AH324" s="81" t="str">
        <f t="shared" ca="1" si="293"/>
        <v/>
      </c>
      <c r="AI324" s="111" t="str">
        <f t="shared" ca="1" si="294"/>
        <v/>
      </c>
      <c r="AJ324" s="89" t="str">
        <f t="shared" si="295"/>
        <v/>
      </c>
      <c r="AK324" s="89" t="str">
        <f t="shared" si="296"/>
        <v/>
      </c>
      <c r="AL324" s="81" t="str">
        <f t="shared" si="297"/>
        <v/>
      </c>
      <c r="AM324" s="74">
        <f t="shared" si="298"/>
        <v>0</v>
      </c>
      <c r="AN324" s="74">
        <f t="shared" si="299"/>
        <v>0</v>
      </c>
      <c r="AO324" s="82">
        <f t="shared" si="300"/>
        <v>0</v>
      </c>
      <c r="AP324" s="74">
        <f t="shared" si="301"/>
        <v>0</v>
      </c>
      <c r="AQ324" s="82">
        <f t="shared" si="302"/>
        <v>0</v>
      </c>
      <c r="AR324" s="83">
        <f t="shared" si="303"/>
        <v>0</v>
      </c>
      <c r="AS324" s="74">
        <f t="shared" si="304"/>
        <v>0</v>
      </c>
      <c r="AT324" s="82">
        <f t="shared" si="305"/>
        <v>0</v>
      </c>
      <c r="AU324" s="83">
        <f t="shared" si="306"/>
        <v>0</v>
      </c>
      <c r="AV324" s="74">
        <f t="shared" si="307"/>
        <v>0</v>
      </c>
      <c r="AW324" s="82">
        <f t="shared" si="308"/>
        <v>0</v>
      </c>
      <c r="AX324" s="83">
        <f t="shared" si="309"/>
        <v>0</v>
      </c>
      <c r="AY324" s="63"/>
      <c r="AZ324" s="84"/>
      <c r="BA324" s="85"/>
      <c r="BB324" s="95"/>
      <c r="BC324" s="86"/>
      <c r="BD324" s="86"/>
      <c r="BE324" s="96"/>
      <c r="BF324" s="69"/>
      <c r="BG324" s="114"/>
      <c r="BH324" s="63">
        <v>1</v>
      </c>
      <c r="BI324" s="68">
        <v>0</v>
      </c>
      <c r="BJ324" s="71"/>
      <c r="BK324" s="87"/>
      <c r="BL324" s="64" t="str">
        <f t="shared" ca="1" si="310"/>
        <v/>
      </c>
      <c r="BM324" s="65"/>
      <c r="BN324" s="66"/>
      <c r="BO324" s="67" t="str">
        <f t="shared" ca="1" si="311"/>
        <v/>
      </c>
      <c r="BP324" s="65"/>
      <c r="BQ324" s="66"/>
      <c r="BR324" s="67" t="str">
        <f t="shared" ca="1" si="312"/>
        <v/>
      </c>
      <c r="BS324" s="65"/>
      <c r="BT324" s="66"/>
      <c r="BU324" s="67" t="str">
        <f t="shared" ca="1" si="313"/>
        <v/>
      </c>
      <c r="BV324" s="65"/>
      <c r="BW324" s="66"/>
      <c r="BX324" s="67" t="str">
        <f t="shared" ca="1" si="314"/>
        <v/>
      </c>
      <c r="BY324" s="65"/>
      <c r="BZ324" s="66"/>
      <c r="CA324" s="67" t="str">
        <f t="shared" ca="1" si="315"/>
        <v/>
      </c>
      <c r="CB324" s="65"/>
      <c r="CC324" s="66"/>
      <c r="CD324" s="67" t="str">
        <f t="shared" ca="1" si="316"/>
        <v/>
      </c>
      <c r="CE324" s="65"/>
      <c r="CF324" s="66"/>
      <c r="CG324" s="67" t="str">
        <f t="shared" ca="1" si="317"/>
        <v/>
      </c>
      <c r="CH324" s="65"/>
      <c r="CI324" s="66"/>
      <c r="CJ324" s="67" t="str">
        <f t="shared" ca="1" si="318"/>
        <v/>
      </c>
      <c r="CK324" s="57"/>
      <c r="CL324" s="59"/>
      <c r="CM324" s="59"/>
      <c r="CN324" s="59"/>
      <c r="CO324" s="59"/>
      <c r="CP324" s="59"/>
      <c r="CQ324" s="59"/>
      <c r="CR324" s="57"/>
      <c r="CS324" s="58"/>
      <c r="CT324" s="90" t="str">
        <f t="shared" si="319"/>
        <v/>
      </c>
      <c r="CU324" s="59"/>
      <c r="CV324" s="60"/>
      <c r="CW324" s="59"/>
      <c r="CX324" s="59"/>
      <c r="CY324" s="59" t="str">
        <f t="shared" si="320"/>
        <v/>
      </c>
      <c r="CZ324" s="59"/>
      <c r="DA324" s="59"/>
      <c r="DB324" s="61"/>
      <c r="DC324" s="59"/>
      <c r="DD324" s="59"/>
      <c r="DE324" s="61"/>
      <c r="DF324" s="61"/>
      <c r="DG324" s="59"/>
      <c r="DH324" s="61"/>
      <c r="DI324" s="61"/>
      <c r="DJ324" s="59"/>
      <c r="DK324" s="59"/>
      <c r="DL324" s="62"/>
      <c r="DM324" s="56">
        <f t="shared" si="280"/>
        <v>0</v>
      </c>
      <c r="DN324" s="88" t="str">
        <f t="shared" si="321"/>
        <v/>
      </c>
      <c r="DO324" s="119" t="str">
        <f t="shared" si="322"/>
        <v/>
      </c>
      <c r="DP324" s="119" t="str">
        <f t="shared" si="323"/>
        <v/>
      </c>
      <c r="DQ324" s="122" t="str">
        <f t="shared" si="324"/>
        <v/>
      </c>
      <c r="DR324" s="122" t="str">
        <f t="shared" si="325"/>
        <v/>
      </c>
    </row>
    <row r="325" spans="1:122" x14ac:dyDescent="0.25">
      <c r="A325" s="184" t="str">
        <f t="shared" si="281"/>
        <v xml:space="preserve">  -  - </v>
      </c>
      <c r="B325" s="98"/>
      <c r="C325" s="97"/>
      <c r="D325" s="93"/>
      <c r="E325" s="71"/>
      <c r="F325" s="73"/>
      <c r="G325" s="103"/>
      <c r="H325" s="71"/>
      <c r="I325" s="105" t="str">
        <f t="shared" si="282"/>
        <v/>
      </c>
      <c r="J325" s="104"/>
      <c r="K325" s="63"/>
      <c r="L325" s="72"/>
      <c r="M325" s="74"/>
      <c r="N325" s="75"/>
      <c r="O325" s="75"/>
      <c r="P325" s="121"/>
      <c r="Q325" s="76" t="str">
        <f t="shared" si="283"/>
        <v/>
      </c>
      <c r="R325" s="77">
        <f t="shared" si="284"/>
        <v>0</v>
      </c>
      <c r="S325" s="63"/>
      <c r="T325" s="78">
        <f t="shared" si="285"/>
        <v>0</v>
      </c>
      <c r="U325" s="79">
        <f>IF(M325=0,0,IF(G325="Annulation","",IF(assurance="ALPTIS",M325*12*T325/100*#REF!,IF(assurance="APRIL",M325*12*T325/100*#REF!,IF(assurance="ASAF",M325*12*T325/100*#REF!,IF(assurance="NEOLIANE",(#REF!+M325*12*#REF!)*T325/100,IF(assurance="NEOLIANE Prev",(#REF!+M325*12*#REF!)*T325/100,IF(assurance="SWISSLIFE",M325*12*T325/100*#REF!,IF(assurance="AVIVA",M325*12*T325/100*#REF!,IF(assurance="CIPRES",M325*12*T325/100*#REF!,IF(assurance="CEGEMA",M325*12*T325/100*#REF!,IF(assurance=0,0))))))))))))</f>
        <v>0</v>
      </c>
      <c r="V325" s="91" t="str">
        <f t="shared" si="286"/>
        <v/>
      </c>
      <c r="W325" s="91" t="str">
        <f t="shared" si="287"/>
        <v/>
      </c>
      <c r="X325" s="92">
        <f t="shared" si="288"/>
        <v>0</v>
      </c>
      <c r="Y325" s="108">
        <f t="shared" si="289"/>
        <v>0</v>
      </c>
      <c r="Z325" s="106"/>
      <c r="AA325" s="105" t="str">
        <f t="shared" si="290"/>
        <v/>
      </c>
      <c r="AB325" s="63" t="s">
        <v>12</v>
      </c>
      <c r="AC325" s="72"/>
      <c r="AD325" s="101"/>
      <c r="AE325" s="80" t="str">
        <f t="shared" si="291"/>
        <v/>
      </c>
      <c r="AF325" s="72"/>
      <c r="AG325" s="70" t="str">
        <f t="shared" si="292"/>
        <v/>
      </c>
      <c r="AH325" s="81" t="str">
        <f t="shared" ca="1" si="293"/>
        <v/>
      </c>
      <c r="AI325" s="111" t="str">
        <f t="shared" ca="1" si="294"/>
        <v/>
      </c>
      <c r="AJ325" s="89" t="str">
        <f t="shared" si="295"/>
        <v/>
      </c>
      <c r="AK325" s="89" t="str">
        <f t="shared" si="296"/>
        <v/>
      </c>
      <c r="AL325" s="81" t="str">
        <f t="shared" si="297"/>
        <v/>
      </c>
      <c r="AM325" s="74">
        <f t="shared" si="298"/>
        <v>0</v>
      </c>
      <c r="AN325" s="74">
        <f t="shared" si="299"/>
        <v>0</v>
      </c>
      <c r="AO325" s="82">
        <f t="shared" si="300"/>
        <v>0</v>
      </c>
      <c r="AP325" s="74">
        <f t="shared" si="301"/>
        <v>0</v>
      </c>
      <c r="AQ325" s="82">
        <f t="shared" si="302"/>
        <v>0</v>
      </c>
      <c r="AR325" s="83">
        <f t="shared" si="303"/>
        <v>0</v>
      </c>
      <c r="AS325" s="74">
        <f t="shared" si="304"/>
        <v>0</v>
      </c>
      <c r="AT325" s="82">
        <f t="shared" si="305"/>
        <v>0</v>
      </c>
      <c r="AU325" s="83">
        <f t="shared" si="306"/>
        <v>0</v>
      </c>
      <c r="AV325" s="74">
        <f t="shared" si="307"/>
        <v>0</v>
      </c>
      <c r="AW325" s="82">
        <f t="shared" si="308"/>
        <v>0</v>
      </c>
      <c r="AX325" s="83">
        <f t="shared" si="309"/>
        <v>0</v>
      </c>
      <c r="AY325" s="63"/>
      <c r="AZ325" s="84"/>
      <c r="BA325" s="85"/>
      <c r="BB325" s="95"/>
      <c r="BC325" s="86"/>
      <c r="BD325" s="86"/>
      <c r="BE325" s="96"/>
      <c r="BF325" s="69"/>
      <c r="BG325" s="114"/>
      <c r="BH325" s="63">
        <v>1</v>
      </c>
      <c r="BI325" s="68">
        <v>0</v>
      </c>
      <c r="BJ325" s="71"/>
      <c r="BK325" s="87"/>
      <c r="BL325" s="64" t="str">
        <f t="shared" ca="1" si="310"/>
        <v/>
      </c>
      <c r="BM325" s="65"/>
      <c r="BN325" s="66"/>
      <c r="BO325" s="67" t="str">
        <f t="shared" ca="1" si="311"/>
        <v/>
      </c>
      <c r="BP325" s="65"/>
      <c r="BQ325" s="66"/>
      <c r="BR325" s="67" t="str">
        <f t="shared" ca="1" si="312"/>
        <v/>
      </c>
      <c r="BS325" s="65"/>
      <c r="BT325" s="66"/>
      <c r="BU325" s="67" t="str">
        <f t="shared" ca="1" si="313"/>
        <v/>
      </c>
      <c r="BV325" s="65"/>
      <c r="BW325" s="66"/>
      <c r="BX325" s="67" t="str">
        <f t="shared" ca="1" si="314"/>
        <v/>
      </c>
      <c r="BY325" s="65"/>
      <c r="BZ325" s="66"/>
      <c r="CA325" s="67" t="str">
        <f t="shared" ca="1" si="315"/>
        <v/>
      </c>
      <c r="CB325" s="65"/>
      <c r="CC325" s="66"/>
      <c r="CD325" s="67" t="str">
        <f t="shared" ca="1" si="316"/>
        <v/>
      </c>
      <c r="CE325" s="65"/>
      <c r="CF325" s="66"/>
      <c r="CG325" s="67" t="str">
        <f t="shared" ca="1" si="317"/>
        <v/>
      </c>
      <c r="CH325" s="65"/>
      <c r="CI325" s="66"/>
      <c r="CJ325" s="67" t="str">
        <f t="shared" ca="1" si="318"/>
        <v/>
      </c>
      <c r="CK325" s="57"/>
      <c r="CL325" s="59"/>
      <c r="CM325" s="59"/>
      <c r="CN325" s="59"/>
      <c r="CO325" s="59"/>
      <c r="CP325" s="59"/>
      <c r="CQ325" s="59"/>
      <c r="CR325" s="57"/>
      <c r="CS325" s="58"/>
      <c r="CT325" s="90" t="str">
        <f t="shared" si="319"/>
        <v/>
      </c>
      <c r="CU325" s="59"/>
      <c r="CV325" s="60"/>
      <c r="CW325" s="59"/>
      <c r="CX325" s="59"/>
      <c r="CY325" s="59" t="str">
        <f t="shared" si="320"/>
        <v/>
      </c>
      <c r="CZ325" s="59"/>
      <c r="DA325" s="59"/>
      <c r="DB325" s="61"/>
      <c r="DC325" s="59"/>
      <c r="DD325" s="59"/>
      <c r="DE325" s="61"/>
      <c r="DF325" s="61"/>
      <c r="DG325" s="59"/>
      <c r="DH325" s="61"/>
      <c r="DI325" s="61"/>
      <c r="DJ325" s="59"/>
      <c r="DK325" s="59"/>
      <c r="DL325" s="62"/>
      <c r="DM325" s="56">
        <f t="shared" si="280"/>
        <v>0</v>
      </c>
      <c r="DN325" s="88" t="str">
        <f t="shared" si="321"/>
        <v/>
      </c>
      <c r="DO325" s="119" t="str">
        <f t="shared" si="322"/>
        <v/>
      </c>
      <c r="DP325" s="119" t="str">
        <f t="shared" si="323"/>
        <v/>
      </c>
      <c r="DQ325" s="122" t="str">
        <f t="shared" si="324"/>
        <v/>
      </c>
      <c r="DR325" s="122" t="str">
        <f t="shared" si="325"/>
        <v/>
      </c>
    </row>
    <row r="326" spans="1:122" x14ac:dyDescent="0.25">
      <c r="A326" s="184" t="str">
        <f t="shared" si="281"/>
        <v xml:space="preserve">  -  - </v>
      </c>
      <c r="B326" s="98"/>
      <c r="C326" s="97"/>
      <c r="D326" s="93"/>
      <c r="E326" s="71"/>
      <c r="F326" s="73"/>
      <c r="G326" s="103"/>
      <c r="H326" s="71"/>
      <c r="I326" s="105" t="str">
        <f t="shared" si="282"/>
        <v/>
      </c>
      <c r="J326" s="104"/>
      <c r="K326" s="63"/>
      <c r="L326" s="72"/>
      <c r="M326" s="74"/>
      <c r="N326" s="75"/>
      <c r="O326" s="75"/>
      <c r="P326" s="121"/>
      <c r="Q326" s="76" t="str">
        <f t="shared" si="283"/>
        <v/>
      </c>
      <c r="R326" s="77">
        <f t="shared" si="284"/>
        <v>0</v>
      </c>
      <c r="S326" s="63"/>
      <c r="T326" s="78">
        <f t="shared" si="285"/>
        <v>0</v>
      </c>
      <c r="U326" s="79">
        <f>IF(M326=0,0,IF(G326="Annulation","",IF(assurance="ALPTIS",M326*12*T326/100*#REF!,IF(assurance="APRIL",M326*12*T326/100*#REF!,IF(assurance="ASAF",M326*12*T326/100*#REF!,IF(assurance="NEOLIANE",(#REF!+M326*12*#REF!)*T326/100,IF(assurance="NEOLIANE Prev",(#REF!+M326*12*#REF!)*T326/100,IF(assurance="SWISSLIFE",M326*12*T326/100*#REF!,IF(assurance="AVIVA",M326*12*T326/100*#REF!,IF(assurance="CIPRES",M326*12*T326/100*#REF!,IF(assurance="CEGEMA",M326*12*T326/100*#REF!,IF(assurance=0,0))))))))))))</f>
        <v>0</v>
      </c>
      <c r="V326" s="91" t="str">
        <f t="shared" si="286"/>
        <v/>
      </c>
      <c r="W326" s="91" t="str">
        <f t="shared" si="287"/>
        <v/>
      </c>
      <c r="X326" s="92">
        <f t="shared" si="288"/>
        <v>0</v>
      </c>
      <c r="Y326" s="108">
        <f t="shared" si="289"/>
        <v>0</v>
      </c>
      <c r="Z326" s="106"/>
      <c r="AA326" s="105" t="str">
        <f t="shared" si="290"/>
        <v/>
      </c>
      <c r="AB326" s="63" t="s">
        <v>12</v>
      </c>
      <c r="AC326" s="72"/>
      <c r="AD326" s="101"/>
      <c r="AE326" s="80" t="str">
        <f t="shared" si="291"/>
        <v/>
      </c>
      <c r="AF326" s="72"/>
      <c r="AG326" s="70" t="str">
        <f t="shared" si="292"/>
        <v/>
      </c>
      <c r="AH326" s="81" t="str">
        <f t="shared" ca="1" si="293"/>
        <v/>
      </c>
      <c r="AI326" s="111" t="str">
        <f t="shared" ca="1" si="294"/>
        <v/>
      </c>
      <c r="AJ326" s="89" t="str">
        <f t="shared" si="295"/>
        <v/>
      </c>
      <c r="AK326" s="89" t="str">
        <f t="shared" si="296"/>
        <v/>
      </c>
      <c r="AL326" s="81" t="str">
        <f t="shared" si="297"/>
        <v/>
      </c>
      <c r="AM326" s="74">
        <f t="shared" si="298"/>
        <v>0</v>
      </c>
      <c r="AN326" s="74">
        <f t="shared" si="299"/>
        <v>0</v>
      </c>
      <c r="AO326" s="82">
        <f t="shared" si="300"/>
        <v>0</v>
      </c>
      <c r="AP326" s="74">
        <f t="shared" si="301"/>
        <v>0</v>
      </c>
      <c r="AQ326" s="82">
        <f t="shared" si="302"/>
        <v>0</v>
      </c>
      <c r="AR326" s="83">
        <f t="shared" si="303"/>
        <v>0</v>
      </c>
      <c r="AS326" s="74">
        <f t="shared" si="304"/>
        <v>0</v>
      </c>
      <c r="AT326" s="82">
        <f t="shared" si="305"/>
        <v>0</v>
      </c>
      <c r="AU326" s="83">
        <f t="shared" si="306"/>
        <v>0</v>
      </c>
      <c r="AV326" s="74">
        <f t="shared" si="307"/>
        <v>0</v>
      </c>
      <c r="AW326" s="82">
        <f t="shared" si="308"/>
        <v>0</v>
      </c>
      <c r="AX326" s="83">
        <f t="shared" si="309"/>
        <v>0</v>
      </c>
      <c r="AY326" s="63"/>
      <c r="AZ326" s="84"/>
      <c r="BA326" s="85"/>
      <c r="BB326" s="95"/>
      <c r="BC326" s="86"/>
      <c r="BD326" s="86"/>
      <c r="BE326" s="96"/>
      <c r="BF326" s="69"/>
      <c r="BG326" s="114"/>
      <c r="BH326" s="63">
        <v>1</v>
      </c>
      <c r="BI326" s="68">
        <v>0</v>
      </c>
      <c r="BJ326" s="71"/>
      <c r="BK326" s="87"/>
      <c r="BL326" s="64" t="str">
        <f t="shared" ca="1" si="310"/>
        <v/>
      </c>
      <c r="BM326" s="65"/>
      <c r="BN326" s="66"/>
      <c r="BO326" s="67" t="str">
        <f t="shared" ca="1" si="311"/>
        <v/>
      </c>
      <c r="BP326" s="65"/>
      <c r="BQ326" s="66"/>
      <c r="BR326" s="67" t="str">
        <f t="shared" ca="1" si="312"/>
        <v/>
      </c>
      <c r="BS326" s="65"/>
      <c r="BT326" s="66"/>
      <c r="BU326" s="67" t="str">
        <f t="shared" ca="1" si="313"/>
        <v/>
      </c>
      <c r="BV326" s="65"/>
      <c r="BW326" s="66"/>
      <c r="BX326" s="67" t="str">
        <f t="shared" ca="1" si="314"/>
        <v/>
      </c>
      <c r="BY326" s="65"/>
      <c r="BZ326" s="66"/>
      <c r="CA326" s="67" t="str">
        <f t="shared" ca="1" si="315"/>
        <v/>
      </c>
      <c r="CB326" s="65"/>
      <c r="CC326" s="66"/>
      <c r="CD326" s="67" t="str">
        <f t="shared" ca="1" si="316"/>
        <v/>
      </c>
      <c r="CE326" s="65"/>
      <c r="CF326" s="66"/>
      <c r="CG326" s="67" t="str">
        <f t="shared" ca="1" si="317"/>
        <v/>
      </c>
      <c r="CH326" s="65"/>
      <c r="CI326" s="66"/>
      <c r="CJ326" s="67" t="str">
        <f t="shared" ca="1" si="318"/>
        <v/>
      </c>
      <c r="CK326" s="57"/>
      <c r="CL326" s="59"/>
      <c r="CM326" s="59"/>
      <c r="CN326" s="59"/>
      <c r="CO326" s="59"/>
      <c r="CP326" s="59"/>
      <c r="CQ326" s="59"/>
      <c r="CR326" s="57"/>
      <c r="CS326" s="58"/>
      <c r="CT326" s="90" t="str">
        <f t="shared" si="319"/>
        <v/>
      </c>
      <c r="CU326" s="59"/>
      <c r="CV326" s="60"/>
      <c r="CW326" s="59"/>
      <c r="CX326" s="59"/>
      <c r="CY326" s="59" t="str">
        <f t="shared" si="320"/>
        <v/>
      </c>
      <c r="CZ326" s="59"/>
      <c r="DA326" s="59"/>
      <c r="DB326" s="61"/>
      <c r="DC326" s="59"/>
      <c r="DD326" s="59"/>
      <c r="DE326" s="61"/>
      <c r="DF326" s="61"/>
      <c r="DG326" s="59"/>
      <c r="DH326" s="61"/>
      <c r="DI326" s="61"/>
      <c r="DJ326" s="59"/>
      <c r="DK326" s="59"/>
      <c r="DL326" s="62"/>
      <c r="DM326" s="56">
        <f t="shared" si="280"/>
        <v>0</v>
      </c>
      <c r="DN326" s="88" t="str">
        <f t="shared" si="321"/>
        <v/>
      </c>
      <c r="DO326" s="119" t="str">
        <f t="shared" si="322"/>
        <v/>
      </c>
      <c r="DP326" s="119" t="str">
        <f t="shared" si="323"/>
        <v/>
      </c>
      <c r="DQ326" s="122" t="str">
        <f t="shared" si="324"/>
        <v/>
      </c>
      <c r="DR326" s="122" t="str">
        <f t="shared" si="325"/>
        <v/>
      </c>
    </row>
    <row r="327" spans="1:122" x14ac:dyDescent="0.25">
      <c r="A327" s="184" t="str">
        <f t="shared" si="281"/>
        <v xml:space="preserve">  -  - </v>
      </c>
      <c r="B327" s="98"/>
      <c r="C327" s="97"/>
      <c r="D327" s="93"/>
      <c r="E327" s="71"/>
      <c r="F327" s="73"/>
      <c r="G327" s="103"/>
      <c r="H327" s="71"/>
      <c r="I327" s="105" t="str">
        <f t="shared" si="282"/>
        <v/>
      </c>
      <c r="J327" s="104"/>
      <c r="K327" s="63"/>
      <c r="L327" s="72"/>
      <c r="M327" s="74"/>
      <c r="N327" s="75"/>
      <c r="O327" s="75"/>
      <c r="P327" s="121"/>
      <c r="Q327" s="76" t="str">
        <f t="shared" si="283"/>
        <v/>
      </c>
      <c r="R327" s="77">
        <f t="shared" si="284"/>
        <v>0</v>
      </c>
      <c r="S327" s="63"/>
      <c r="T327" s="78">
        <f t="shared" si="285"/>
        <v>0</v>
      </c>
      <c r="U327" s="79">
        <f>IF(M327=0,0,IF(G327="Annulation","",IF(assurance="ALPTIS",M327*12*T327/100*#REF!,IF(assurance="APRIL",M327*12*T327/100*#REF!,IF(assurance="ASAF",M327*12*T327/100*#REF!,IF(assurance="NEOLIANE",(#REF!+M327*12*#REF!)*T327/100,IF(assurance="NEOLIANE Prev",(#REF!+M327*12*#REF!)*T327/100,IF(assurance="SWISSLIFE",M327*12*T327/100*#REF!,IF(assurance="AVIVA",M327*12*T327/100*#REF!,IF(assurance="CIPRES",M327*12*T327/100*#REF!,IF(assurance="CEGEMA",M327*12*T327/100*#REF!,IF(assurance=0,0))))))))))))</f>
        <v>0</v>
      </c>
      <c r="V327" s="91" t="str">
        <f t="shared" si="286"/>
        <v/>
      </c>
      <c r="W327" s="91" t="str">
        <f t="shared" si="287"/>
        <v/>
      </c>
      <c r="X327" s="92">
        <f t="shared" si="288"/>
        <v>0</v>
      </c>
      <c r="Y327" s="108">
        <f t="shared" si="289"/>
        <v>0</v>
      </c>
      <c r="Z327" s="106"/>
      <c r="AA327" s="105" t="str">
        <f t="shared" si="290"/>
        <v/>
      </c>
      <c r="AB327" s="63" t="s">
        <v>12</v>
      </c>
      <c r="AC327" s="72"/>
      <c r="AD327" s="101"/>
      <c r="AE327" s="80" t="str">
        <f t="shared" si="291"/>
        <v/>
      </c>
      <c r="AF327" s="72"/>
      <c r="AG327" s="70" t="str">
        <f t="shared" si="292"/>
        <v/>
      </c>
      <c r="AH327" s="81" t="str">
        <f t="shared" ca="1" si="293"/>
        <v/>
      </c>
      <c r="AI327" s="111" t="str">
        <f t="shared" ca="1" si="294"/>
        <v/>
      </c>
      <c r="AJ327" s="89" t="str">
        <f t="shared" si="295"/>
        <v/>
      </c>
      <c r="AK327" s="89" t="str">
        <f t="shared" si="296"/>
        <v/>
      </c>
      <c r="AL327" s="81" t="str">
        <f t="shared" si="297"/>
        <v/>
      </c>
      <c r="AM327" s="74">
        <f t="shared" si="298"/>
        <v>0</v>
      </c>
      <c r="AN327" s="74">
        <f t="shared" si="299"/>
        <v>0</v>
      </c>
      <c r="AO327" s="82">
        <f t="shared" si="300"/>
        <v>0</v>
      </c>
      <c r="AP327" s="74">
        <f t="shared" si="301"/>
        <v>0</v>
      </c>
      <c r="AQ327" s="82">
        <f t="shared" si="302"/>
        <v>0</v>
      </c>
      <c r="AR327" s="83">
        <f t="shared" si="303"/>
        <v>0</v>
      </c>
      <c r="AS327" s="74">
        <f t="shared" si="304"/>
        <v>0</v>
      </c>
      <c r="AT327" s="82">
        <f t="shared" si="305"/>
        <v>0</v>
      </c>
      <c r="AU327" s="83">
        <f t="shared" si="306"/>
        <v>0</v>
      </c>
      <c r="AV327" s="74">
        <f t="shared" si="307"/>
        <v>0</v>
      </c>
      <c r="AW327" s="82">
        <f t="shared" si="308"/>
        <v>0</v>
      </c>
      <c r="AX327" s="83">
        <f t="shared" si="309"/>
        <v>0</v>
      </c>
      <c r="AY327" s="63"/>
      <c r="AZ327" s="84"/>
      <c r="BA327" s="85"/>
      <c r="BB327" s="95"/>
      <c r="BC327" s="86"/>
      <c r="BD327" s="86"/>
      <c r="BE327" s="96"/>
      <c r="BF327" s="69"/>
      <c r="BG327" s="114"/>
      <c r="BH327" s="63">
        <v>1</v>
      </c>
      <c r="BI327" s="68">
        <v>0</v>
      </c>
      <c r="BJ327" s="71"/>
      <c r="BK327" s="87"/>
      <c r="BL327" s="64" t="str">
        <f t="shared" ca="1" si="310"/>
        <v/>
      </c>
      <c r="BM327" s="65"/>
      <c r="BN327" s="66"/>
      <c r="BO327" s="67" t="str">
        <f t="shared" ca="1" si="311"/>
        <v/>
      </c>
      <c r="BP327" s="65"/>
      <c r="BQ327" s="66"/>
      <c r="BR327" s="67" t="str">
        <f t="shared" ca="1" si="312"/>
        <v/>
      </c>
      <c r="BS327" s="65"/>
      <c r="BT327" s="66"/>
      <c r="BU327" s="67" t="str">
        <f t="shared" ca="1" si="313"/>
        <v/>
      </c>
      <c r="BV327" s="65"/>
      <c r="BW327" s="66"/>
      <c r="BX327" s="67" t="str">
        <f t="shared" ca="1" si="314"/>
        <v/>
      </c>
      <c r="BY327" s="65"/>
      <c r="BZ327" s="66"/>
      <c r="CA327" s="67" t="str">
        <f t="shared" ca="1" si="315"/>
        <v/>
      </c>
      <c r="CB327" s="65"/>
      <c r="CC327" s="66"/>
      <c r="CD327" s="67" t="str">
        <f t="shared" ca="1" si="316"/>
        <v/>
      </c>
      <c r="CE327" s="65"/>
      <c r="CF327" s="66"/>
      <c r="CG327" s="67" t="str">
        <f t="shared" ca="1" si="317"/>
        <v/>
      </c>
      <c r="CH327" s="65"/>
      <c r="CI327" s="66"/>
      <c r="CJ327" s="67" t="str">
        <f t="shared" ca="1" si="318"/>
        <v/>
      </c>
      <c r="CK327" s="57"/>
      <c r="CL327" s="59"/>
      <c r="CM327" s="59"/>
      <c r="CN327" s="59"/>
      <c r="CO327" s="59"/>
      <c r="CP327" s="59"/>
      <c r="CQ327" s="59"/>
      <c r="CR327" s="57"/>
      <c r="CS327" s="58"/>
      <c r="CT327" s="90" t="str">
        <f t="shared" si="319"/>
        <v/>
      </c>
      <c r="CU327" s="59"/>
      <c r="CV327" s="60"/>
      <c r="CW327" s="59"/>
      <c r="CX327" s="59"/>
      <c r="CY327" s="59" t="str">
        <f t="shared" si="320"/>
        <v/>
      </c>
      <c r="CZ327" s="59"/>
      <c r="DA327" s="59"/>
      <c r="DB327" s="61"/>
      <c r="DC327" s="59"/>
      <c r="DD327" s="59"/>
      <c r="DE327" s="61"/>
      <c r="DF327" s="61"/>
      <c r="DG327" s="59"/>
      <c r="DH327" s="61"/>
      <c r="DI327" s="61"/>
      <c r="DJ327" s="59"/>
      <c r="DK327" s="59"/>
      <c r="DL327" s="62"/>
      <c r="DM327" s="56">
        <f t="shared" si="280"/>
        <v>0</v>
      </c>
      <c r="DN327" s="88" t="str">
        <f t="shared" si="321"/>
        <v/>
      </c>
      <c r="DO327" s="119" t="str">
        <f t="shared" si="322"/>
        <v/>
      </c>
      <c r="DP327" s="119" t="str">
        <f t="shared" si="323"/>
        <v/>
      </c>
      <c r="DQ327" s="122" t="str">
        <f t="shared" si="324"/>
        <v/>
      </c>
      <c r="DR327" s="122" t="str">
        <f t="shared" si="325"/>
        <v/>
      </c>
    </row>
    <row r="328" spans="1:122" x14ac:dyDescent="0.25">
      <c r="A328" s="184" t="str">
        <f t="shared" si="281"/>
        <v xml:space="preserve">  -  - </v>
      </c>
      <c r="B328" s="98"/>
      <c r="C328" s="97"/>
      <c r="D328" s="93"/>
      <c r="E328" s="71"/>
      <c r="F328" s="73"/>
      <c r="G328" s="103"/>
      <c r="H328" s="71"/>
      <c r="I328" s="105" t="str">
        <f t="shared" si="282"/>
        <v/>
      </c>
      <c r="J328" s="104"/>
      <c r="K328" s="63"/>
      <c r="L328" s="72"/>
      <c r="M328" s="74"/>
      <c r="N328" s="75"/>
      <c r="O328" s="75"/>
      <c r="P328" s="121"/>
      <c r="Q328" s="76" t="str">
        <f t="shared" si="283"/>
        <v/>
      </c>
      <c r="R328" s="77">
        <f t="shared" si="284"/>
        <v>0</v>
      </c>
      <c r="S328" s="63"/>
      <c r="T328" s="78">
        <f t="shared" si="285"/>
        <v>0</v>
      </c>
      <c r="U328" s="79">
        <f>IF(M328=0,0,IF(G328="Annulation","",IF(assurance="ALPTIS",M328*12*T328/100*#REF!,IF(assurance="APRIL",M328*12*T328/100*#REF!,IF(assurance="ASAF",M328*12*T328/100*#REF!,IF(assurance="NEOLIANE",(#REF!+M328*12*#REF!)*T328/100,IF(assurance="NEOLIANE Prev",(#REF!+M328*12*#REF!)*T328/100,IF(assurance="SWISSLIFE",M328*12*T328/100*#REF!,IF(assurance="AVIVA",M328*12*T328/100*#REF!,IF(assurance="CIPRES",M328*12*T328/100*#REF!,IF(assurance="CEGEMA",M328*12*T328/100*#REF!,IF(assurance=0,0))))))))))))</f>
        <v>0</v>
      </c>
      <c r="V328" s="91" t="str">
        <f t="shared" si="286"/>
        <v/>
      </c>
      <c r="W328" s="91" t="str">
        <f t="shared" si="287"/>
        <v/>
      </c>
      <c r="X328" s="92">
        <f t="shared" si="288"/>
        <v>0</v>
      </c>
      <c r="Y328" s="108">
        <f t="shared" si="289"/>
        <v>0</v>
      </c>
      <c r="Z328" s="106"/>
      <c r="AA328" s="105" t="str">
        <f t="shared" si="290"/>
        <v/>
      </c>
      <c r="AB328" s="63" t="s">
        <v>12</v>
      </c>
      <c r="AC328" s="72"/>
      <c r="AD328" s="101"/>
      <c r="AE328" s="80" t="str">
        <f t="shared" si="291"/>
        <v/>
      </c>
      <c r="AF328" s="72"/>
      <c r="AG328" s="70" t="str">
        <f t="shared" si="292"/>
        <v/>
      </c>
      <c r="AH328" s="81" t="str">
        <f t="shared" ca="1" si="293"/>
        <v/>
      </c>
      <c r="AI328" s="111" t="str">
        <f t="shared" ca="1" si="294"/>
        <v/>
      </c>
      <c r="AJ328" s="89" t="str">
        <f t="shared" si="295"/>
        <v/>
      </c>
      <c r="AK328" s="89" t="str">
        <f t="shared" si="296"/>
        <v/>
      </c>
      <c r="AL328" s="81" t="str">
        <f t="shared" si="297"/>
        <v/>
      </c>
      <c r="AM328" s="74">
        <f t="shared" si="298"/>
        <v>0</v>
      </c>
      <c r="AN328" s="74">
        <f t="shared" si="299"/>
        <v>0</v>
      </c>
      <c r="AO328" s="82">
        <f t="shared" si="300"/>
        <v>0</v>
      </c>
      <c r="AP328" s="74">
        <f t="shared" si="301"/>
        <v>0</v>
      </c>
      <c r="AQ328" s="82">
        <f t="shared" si="302"/>
        <v>0</v>
      </c>
      <c r="AR328" s="83">
        <f t="shared" si="303"/>
        <v>0</v>
      </c>
      <c r="AS328" s="74">
        <f t="shared" si="304"/>
        <v>0</v>
      </c>
      <c r="AT328" s="82">
        <f t="shared" si="305"/>
        <v>0</v>
      </c>
      <c r="AU328" s="83">
        <f t="shared" si="306"/>
        <v>0</v>
      </c>
      <c r="AV328" s="74">
        <f t="shared" si="307"/>
        <v>0</v>
      </c>
      <c r="AW328" s="82">
        <f t="shared" si="308"/>
        <v>0</v>
      </c>
      <c r="AX328" s="83">
        <f t="shared" si="309"/>
        <v>0</v>
      </c>
      <c r="AY328" s="63"/>
      <c r="AZ328" s="84"/>
      <c r="BA328" s="85"/>
      <c r="BB328" s="95"/>
      <c r="BC328" s="86"/>
      <c r="BD328" s="86"/>
      <c r="BE328" s="96"/>
      <c r="BF328" s="69"/>
      <c r="BG328" s="114"/>
      <c r="BH328" s="63">
        <v>1</v>
      </c>
      <c r="BI328" s="68">
        <v>0</v>
      </c>
      <c r="BJ328" s="71"/>
      <c r="BK328" s="87"/>
      <c r="BL328" s="64" t="str">
        <f t="shared" ca="1" si="310"/>
        <v/>
      </c>
      <c r="BM328" s="65"/>
      <c r="BN328" s="66"/>
      <c r="BO328" s="67" t="str">
        <f t="shared" ca="1" si="311"/>
        <v/>
      </c>
      <c r="BP328" s="65"/>
      <c r="BQ328" s="66"/>
      <c r="BR328" s="67" t="str">
        <f t="shared" ca="1" si="312"/>
        <v/>
      </c>
      <c r="BS328" s="65"/>
      <c r="BT328" s="66"/>
      <c r="BU328" s="67" t="str">
        <f t="shared" ca="1" si="313"/>
        <v/>
      </c>
      <c r="BV328" s="65"/>
      <c r="BW328" s="66"/>
      <c r="BX328" s="67" t="str">
        <f t="shared" ca="1" si="314"/>
        <v/>
      </c>
      <c r="BY328" s="65"/>
      <c r="BZ328" s="66"/>
      <c r="CA328" s="67" t="str">
        <f t="shared" ca="1" si="315"/>
        <v/>
      </c>
      <c r="CB328" s="65"/>
      <c r="CC328" s="66"/>
      <c r="CD328" s="67" t="str">
        <f t="shared" ca="1" si="316"/>
        <v/>
      </c>
      <c r="CE328" s="65"/>
      <c r="CF328" s="66"/>
      <c r="CG328" s="67" t="str">
        <f t="shared" ca="1" si="317"/>
        <v/>
      </c>
      <c r="CH328" s="65"/>
      <c r="CI328" s="66"/>
      <c r="CJ328" s="67" t="str">
        <f t="shared" ca="1" si="318"/>
        <v/>
      </c>
      <c r="CK328" s="57"/>
      <c r="CL328" s="59"/>
      <c r="CM328" s="59"/>
      <c r="CN328" s="59"/>
      <c r="CO328" s="59"/>
      <c r="CP328" s="59"/>
      <c r="CQ328" s="59"/>
      <c r="CR328" s="57"/>
      <c r="CS328" s="58"/>
      <c r="CT328" s="90" t="str">
        <f t="shared" si="319"/>
        <v/>
      </c>
      <c r="CU328" s="59"/>
      <c r="CV328" s="60"/>
      <c r="CW328" s="59"/>
      <c r="CX328" s="59"/>
      <c r="CY328" s="59" t="str">
        <f t="shared" si="320"/>
        <v/>
      </c>
      <c r="CZ328" s="59"/>
      <c r="DA328" s="59"/>
      <c r="DB328" s="61"/>
      <c r="DC328" s="59"/>
      <c r="DD328" s="59"/>
      <c r="DE328" s="61"/>
      <c r="DF328" s="61"/>
      <c r="DG328" s="59"/>
      <c r="DH328" s="61"/>
      <c r="DI328" s="61"/>
      <c r="DJ328" s="59"/>
      <c r="DK328" s="59"/>
      <c r="DL328" s="62"/>
      <c r="DM328" s="56">
        <f t="shared" si="280"/>
        <v>0</v>
      </c>
      <c r="DN328" s="88" t="str">
        <f t="shared" si="321"/>
        <v/>
      </c>
      <c r="DO328" s="119" t="str">
        <f t="shared" si="322"/>
        <v/>
      </c>
      <c r="DP328" s="119" t="str">
        <f t="shared" si="323"/>
        <v/>
      </c>
      <c r="DQ328" s="122" t="str">
        <f t="shared" si="324"/>
        <v/>
      </c>
      <c r="DR328" s="122" t="str">
        <f t="shared" si="325"/>
        <v/>
      </c>
    </row>
    <row r="329" spans="1:122" x14ac:dyDescent="0.25">
      <c r="A329" s="184" t="str">
        <f t="shared" si="281"/>
        <v xml:space="preserve">  -  - </v>
      </c>
      <c r="B329" s="98"/>
      <c r="C329" s="97"/>
      <c r="D329" s="93"/>
      <c r="E329" s="71"/>
      <c r="F329" s="73"/>
      <c r="G329" s="103"/>
      <c r="H329" s="71"/>
      <c r="I329" s="105" t="str">
        <f t="shared" si="282"/>
        <v/>
      </c>
      <c r="J329" s="104"/>
      <c r="K329" s="63"/>
      <c r="L329" s="72"/>
      <c r="M329" s="74"/>
      <c r="N329" s="75"/>
      <c r="O329" s="75"/>
      <c r="P329" s="121"/>
      <c r="Q329" s="76" t="str">
        <f t="shared" si="283"/>
        <v/>
      </c>
      <c r="R329" s="77">
        <f t="shared" si="284"/>
        <v>0</v>
      </c>
      <c r="S329" s="63"/>
      <c r="T329" s="78">
        <f t="shared" si="285"/>
        <v>0</v>
      </c>
      <c r="U329" s="79">
        <f>IF(M329=0,0,IF(G329="Annulation","",IF(assurance="ALPTIS",M329*12*T329/100*#REF!,IF(assurance="APRIL",M329*12*T329/100*#REF!,IF(assurance="ASAF",M329*12*T329/100*#REF!,IF(assurance="NEOLIANE",(#REF!+M329*12*#REF!)*T329/100,IF(assurance="NEOLIANE Prev",(#REF!+M329*12*#REF!)*T329/100,IF(assurance="SWISSLIFE",M329*12*T329/100*#REF!,IF(assurance="AVIVA",M329*12*T329/100*#REF!,IF(assurance="CIPRES",M329*12*T329/100*#REF!,IF(assurance="CEGEMA",M329*12*T329/100*#REF!,IF(assurance=0,0))))))))))))</f>
        <v>0</v>
      </c>
      <c r="V329" s="91" t="str">
        <f t="shared" si="286"/>
        <v/>
      </c>
      <c r="W329" s="91" t="str">
        <f t="shared" si="287"/>
        <v/>
      </c>
      <c r="X329" s="92">
        <f t="shared" si="288"/>
        <v>0</v>
      </c>
      <c r="Y329" s="108">
        <f t="shared" si="289"/>
        <v>0</v>
      </c>
      <c r="Z329" s="106"/>
      <c r="AA329" s="105" t="str">
        <f t="shared" si="290"/>
        <v/>
      </c>
      <c r="AB329" s="63" t="s">
        <v>12</v>
      </c>
      <c r="AC329" s="72"/>
      <c r="AD329" s="101"/>
      <c r="AE329" s="80" t="str">
        <f t="shared" si="291"/>
        <v/>
      </c>
      <c r="AF329" s="72"/>
      <c r="AG329" s="70" t="str">
        <f t="shared" si="292"/>
        <v/>
      </c>
      <c r="AH329" s="81" t="str">
        <f t="shared" ca="1" si="293"/>
        <v/>
      </c>
      <c r="AI329" s="111" t="str">
        <f t="shared" ca="1" si="294"/>
        <v/>
      </c>
      <c r="AJ329" s="89" t="str">
        <f t="shared" si="295"/>
        <v/>
      </c>
      <c r="AK329" s="89" t="str">
        <f t="shared" si="296"/>
        <v/>
      </c>
      <c r="AL329" s="81" t="str">
        <f t="shared" si="297"/>
        <v/>
      </c>
      <c r="AM329" s="74">
        <f t="shared" si="298"/>
        <v>0</v>
      </c>
      <c r="AN329" s="74">
        <f t="shared" si="299"/>
        <v>0</v>
      </c>
      <c r="AO329" s="82">
        <f t="shared" si="300"/>
        <v>0</v>
      </c>
      <c r="AP329" s="74">
        <f t="shared" si="301"/>
        <v>0</v>
      </c>
      <c r="AQ329" s="82">
        <f t="shared" si="302"/>
        <v>0</v>
      </c>
      <c r="AR329" s="83">
        <f t="shared" si="303"/>
        <v>0</v>
      </c>
      <c r="AS329" s="74">
        <f t="shared" si="304"/>
        <v>0</v>
      </c>
      <c r="AT329" s="82">
        <f t="shared" si="305"/>
        <v>0</v>
      </c>
      <c r="AU329" s="83">
        <f t="shared" si="306"/>
        <v>0</v>
      </c>
      <c r="AV329" s="74">
        <f t="shared" si="307"/>
        <v>0</v>
      </c>
      <c r="AW329" s="82">
        <f t="shared" si="308"/>
        <v>0</v>
      </c>
      <c r="AX329" s="83">
        <f t="shared" si="309"/>
        <v>0</v>
      </c>
      <c r="AY329" s="63"/>
      <c r="AZ329" s="84"/>
      <c r="BA329" s="85"/>
      <c r="BB329" s="95"/>
      <c r="BC329" s="86"/>
      <c r="BD329" s="86"/>
      <c r="BE329" s="96"/>
      <c r="BF329" s="69"/>
      <c r="BG329" s="114"/>
      <c r="BH329" s="63">
        <v>1</v>
      </c>
      <c r="BI329" s="68">
        <v>0</v>
      </c>
      <c r="BJ329" s="71"/>
      <c r="BK329" s="87"/>
      <c r="BL329" s="64" t="str">
        <f t="shared" ca="1" si="310"/>
        <v/>
      </c>
      <c r="BM329" s="65"/>
      <c r="BN329" s="66"/>
      <c r="BO329" s="67" t="str">
        <f t="shared" ca="1" si="311"/>
        <v/>
      </c>
      <c r="BP329" s="65"/>
      <c r="BQ329" s="66"/>
      <c r="BR329" s="67" t="str">
        <f t="shared" ca="1" si="312"/>
        <v/>
      </c>
      <c r="BS329" s="65"/>
      <c r="BT329" s="66"/>
      <c r="BU329" s="67" t="str">
        <f t="shared" ca="1" si="313"/>
        <v/>
      </c>
      <c r="BV329" s="65"/>
      <c r="BW329" s="66"/>
      <c r="BX329" s="67" t="str">
        <f t="shared" ca="1" si="314"/>
        <v/>
      </c>
      <c r="BY329" s="65"/>
      <c r="BZ329" s="66"/>
      <c r="CA329" s="67" t="str">
        <f t="shared" ca="1" si="315"/>
        <v/>
      </c>
      <c r="CB329" s="65"/>
      <c r="CC329" s="66"/>
      <c r="CD329" s="67" t="str">
        <f t="shared" ca="1" si="316"/>
        <v/>
      </c>
      <c r="CE329" s="65"/>
      <c r="CF329" s="66"/>
      <c r="CG329" s="67" t="str">
        <f t="shared" ca="1" si="317"/>
        <v/>
      </c>
      <c r="CH329" s="65"/>
      <c r="CI329" s="66"/>
      <c r="CJ329" s="67" t="str">
        <f t="shared" ca="1" si="318"/>
        <v/>
      </c>
      <c r="CK329" s="57"/>
      <c r="CL329" s="59"/>
      <c r="CM329" s="59"/>
      <c r="CN329" s="59"/>
      <c r="CO329" s="59"/>
      <c r="CP329" s="59"/>
      <c r="CQ329" s="59"/>
      <c r="CR329" s="57"/>
      <c r="CS329" s="58"/>
      <c r="CT329" s="90" t="str">
        <f t="shared" si="319"/>
        <v/>
      </c>
      <c r="CU329" s="59"/>
      <c r="CV329" s="60"/>
      <c r="CW329" s="59"/>
      <c r="CX329" s="59"/>
      <c r="CY329" s="59" t="str">
        <f t="shared" si="320"/>
        <v/>
      </c>
      <c r="CZ329" s="59"/>
      <c r="DA329" s="59"/>
      <c r="DB329" s="61"/>
      <c r="DC329" s="59"/>
      <c r="DD329" s="59"/>
      <c r="DE329" s="61"/>
      <c r="DF329" s="61"/>
      <c r="DG329" s="59"/>
      <c r="DH329" s="61"/>
      <c r="DI329" s="61"/>
      <c r="DJ329" s="59"/>
      <c r="DK329" s="59"/>
      <c r="DL329" s="62"/>
      <c r="DM329" s="56">
        <f t="shared" si="280"/>
        <v>0</v>
      </c>
      <c r="DN329" s="88" t="str">
        <f t="shared" si="321"/>
        <v/>
      </c>
      <c r="DO329" s="119" t="str">
        <f t="shared" si="322"/>
        <v/>
      </c>
      <c r="DP329" s="119" t="str">
        <f t="shared" si="323"/>
        <v/>
      </c>
      <c r="DQ329" s="122" t="str">
        <f t="shared" si="324"/>
        <v/>
      </c>
      <c r="DR329" s="122" t="str">
        <f t="shared" si="325"/>
        <v/>
      </c>
    </row>
    <row r="330" spans="1:122" x14ac:dyDescent="0.25">
      <c r="A330" s="184" t="str">
        <f t="shared" si="281"/>
        <v xml:space="preserve">  -  - </v>
      </c>
      <c r="B330" s="98"/>
      <c r="C330" s="97"/>
      <c r="D330" s="93"/>
      <c r="E330" s="71"/>
      <c r="F330" s="73"/>
      <c r="G330" s="103"/>
      <c r="H330" s="71"/>
      <c r="I330" s="105" t="str">
        <f t="shared" si="282"/>
        <v/>
      </c>
      <c r="J330" s="104"/>
      <c r="K330" s="63"/>
      <c r="L330" s="72"/>
      <c r="M330" s="74"/>
      <c r="N330" s="75"/>
      <c r="O330" s="75"/>
      <c r="P330" s="121"/>
      <c r="Q330" s="76" t="str">
        <f t="shared" si="283"/>
        <v/>
      </c>
      <c r="R330" s="77">
        <f t="shared" si="284"/>
        <v>0</v>
      </c>
      <c r="S330" s="63"/>
      <c r="T330" s="78">
        <f t="shared" si="285"/>
        <v>0</v>
      </c>
      <c r="U330" s="79">
        <f>IF(M330=0,0,IF(G330="Annulation","",IF(assurance="ALPTIS",M330*12*T330/100*#REF!,IF(assurance="APRIL",M330*12*T330/100*#REF!,IF(assurance="ASAF",M330*12*T330/100*#REF!,IF(assurance="NEOLIANE",(#REF!+M330*12*#REF!)*T330/100,IF(assurance="NEOLIANE Prev",(#REF!+M330*12*#REF!)*T330/100,IF(assurance="SWISSLIFE",M330*12*T330/100*#REF!,IF(assurance="AVIVA",M330*12*T330/100*#REF!,IF(assurance="CIPRES",M330*12*T330/100*#REF!,IF(assurance="CEGEMA",M330*12*T330/100*#REF!,IF(assurance=0,0))))))))))))</f>
        <v>0</v>
      </c>
      <c r="V330" s="91" t="str">
        <f t="shared" si="286"/>
        <v/>
      </c>
      <c r="W330" s="91" t="str">
        <f t="shared" si="287"/>
        <v/>
      </c>
      <c r="X330" s="92">
        <f t="shared" si="288"/>
        <v>0</v>
      </c>
      <c r="Y330" s="108">
        <f t="shared" si="289"/>
        <v>0</v>
      </c>
      <c r="Z330" s="106"/>
      <c r="AA330" s="105" t="str">
        <f t="shared" si="290"/>
        <v/>
      </c>
      <c r="AB330" s="63" t="s">
        <v>12</v>
      </c>
      <c r="AC330" s="72"/>
      <c r="AD330" s="101"/>
      <c r="AE330" s="80" t="str">
        <f t="shared" si="291"/>
        <v/>
      </c>
      <c r="AF330" s="72"/>
      <c r="AG330" s="70" t="str">
        <f t="shared" si="292"/>
        <v/>
      </c>
      <c r="AH330" s="81" t="str">
        <f t="shared" ca="1" si="293"/>
        <v/>
      </c>
      <c r="AI330" s="111" t="str">
        <f t="shared" ca="1" si="294"/>
        <v/>
      </c>
      <c r="AJ330" s="89" t="str">
        <f t="shared" si="295"/>
        <v/>
      </c>
      <c r="AK330" s="89" t="str">
        <f t="shared" si="296"/>
        <v/>
      </c>
      <c r="AL330" s="81" t="str">
        <f t="shared" si="297"/>
        <v/>
      </c>
      <c r="AM330" s="74">
        <f t="shared" si="298"/>
        <v>0</v>
      </c>
      <c r="AN330" s="74">
        <f t="shared" si="299"/>
        <v>0</v>
      </c>
      <c r="AO330" s="82">
        <f t="shared" si="300"/>
        <v>0</v>
      </c>
      <c r="AP330" s="74">
        <f t="shared" si="301"/>
        <v>0</v>
      </c>
      <c r="AQ330" s="82">
        <f t="shared" si="302"/>
        <v>0</v>
      </c>
      <c r="AR330" s="83">
        <f t="shared" si="303"/>
        <v>0</v>
      </c>
      <c r="AS330" s="74">
        <f t="shared" si="304"/>
        <v>0</v>
      </c>
      <c r="AT330" s="82">
        <f t="shared" si="305"/>
        <v>0</v>
      </c>
      <c r="AU330" s="83">
        <f t="shared" si="306"/>
        <v>0</v>
      </c>
      <c r="AV330" s="74">
        <f t="shared" si="307"/>
        <v>0</v>
      </c>
      <c r="AW330" s="82">
        <f t="shared" si="308"/>
        <v>0</v>
      </c>
      <c r="AX330" s="83">
        <f t="shared" si="309"/>
        <v>0</v>
      </c>
      <c r="AY330" s="63"/>
      <c r="AZ330" s="84"/>
      <c r="BA330" s="85"/>
      <c r="BB330" s="95"/>
      <c r="BC330" s="86"/>
      <c r="BD330" s="86"/>
      <c r="BE330" s="96"/>
      <c r="BF330" s="69"/>
      <c r="BG330" s="114"/>
      <c r="BH330" s="63">
        <v>1</v>
      </c>
      <c r="BI330" s="68">
        <v>0</v>
      </c>
      <c r="BJ330" s="71"/>
      <c r="BK330" s="87"/>
      <c r="BL330" s="64" t="str">
        <f t="shared" ca="1" si="310"/>
        <v/>
      </c>
      <c r="BM330" s="65"/>
      <c r="BN330" s="66"/>
      <c r="BO330" s="67" t="str">
        <f t="shared" ca="1" si="311"/>
        <v/>
      </c>
      <c r="BP330" s="65"/>
      <c r="BQ330" s="66"/>
      <c r="BR330" s="67" t="str">
        <f t="shared" ca="1" si="312"/>
        <v/>
      </c>
      <c r="BS330" s="65"/>
      <c r="BT330" s="66"/>
      <c r="BU330" s="67" t="str">
        <f t="shared" ca="1" si="313"/>
        <v/>
      </c>
      <c r="BV330" s="65"/>
      <c r="BW330" s="66"/>
      <c r="BX330" s="67" t="str">
        <f t="shared" ca="1" si="314"/>
        <v/>
      </c>
      <c r="BY330" s="65"/>
      <c r="BZ330" s="66"/>
      <c r="CA330" s="67" t="str">
        <f t="shared" ca="1" si="315"/>
        <v/>
      </c>
      <c r="CB330" s="65"/>
      <c r="CC330" s="66"/>
      <c r="CD330" s="67" t="str">
        <f t="shared" ca="1" si="316"/>
        <v/>
      </c>
      <c r="CE330" s="65"/>
      <c r="CF330" s="66"/>
      <c r="CG330" s="67" t="str">
        <f t="shared" ca="1" si="317"/>
        <v/>
      </c>
      <c r="CH330" s="65"/>
      <c r="CI330" s="66"/>
      <c r="CJ330" s="67" t="str">
        <f t="shared" ca="1" si="318"/>
        <v/>
      </c>
      <c r="CK330" s="57"/>
      <c r="CL330" s="59"/>
      <c r="CM330" s="59"/>
      <c r="CN330" s="59"/>
      <c r="CO330" s="59"/>
      <c r="CP330" s="59"/>
      <c r="CQ330" s="59"/>
      <c r="CR330" s="57"/>
      <c r="CS330" s="58"/>
      <c r="CT330" s="90" t="str">
        <f t="shared" si="319"/>
        <v/>
      </c>
      <c r="CU330" s="59"/>
      <c r="CV330" s="60"/>
      <c r="CW330" s="59"/>
      <c r="CX330" s="59"/>
      <c r="CY330" s="59" t="str">
        <f t="shared" si="320"/>
        <v/>
      </c>
      <c r="CZ330" s="59"/>
      <c r="DA330" s="59"/>
      <c r="DB330" s="61"/>
      <c r="DC330" s="59"/>
      <c r="DD330" s="59"/>
      <c r="DE330" s="61"/>
      <c r="DF330" s="61"/>
      <c r="DG330" s="59"/>
      <c r="DH330" s="61"/>
      <c r="DI330" s="61"/>
      <c r="DJ330" s="59"/>
      <c r="DK330" s="59"/>
      <c r="DL330" s="62"/>
      <c r="DM330" s="56">
        <f t="shared" si="280"/>
        <v>0</v>
      </c>
      <c r="DN330" s="88" t="str">
        <f t="shared" si="321"/>
        <v/>
      </c>
      <c r="DO330" s="119" t="str">
        <f t="shared" si="322"/>
        <v/>
      </c>
      <c r="DP330" s="119" t="str">
        <f t="shared" si="323"/>
        <v/>
      </c>
      <c r="DQ330" s="122" t="str">
        <f t="shared" si="324"/>
        <v/>
      </c>
      <c r="DR330" s="122" t="str">
        <f t="shared" si="325"/>
        <v/>
      </c>
    </row>
    <row r="331" spans="1:122" x14ac:dyDescent="0.25">
      <c r="A331" s="184" t="str">
        <f t="shared" si="281"/>
        <v xml:space="preserve">  -  - </v>
      </c>
      <c r="B331" s="98"/>
      <c r="C331" s="97"/>
      <c r="D331" s="93"/>
      <c r="E331" s="71"/>
      <c r="F331" s="73"/>
      <c r="G331" s="103"/>
      <c r="H331" s="71"/>
      <c r="I331" s="105" t="str">
        <f t="shared" si="282"/>
        <v/>
      </c>
      <c r="J331" s="104"/>
      <c r="K331" s="63"/>
      <c r="L331" s="72"/>
      <c r="M331" s="74"/>
      <c r="N331" s="75"/>
      <c r="O331" s="75"/>
      <c r="P331" s="121"/>
      <c r="Q331" s="76" t="str">
        <f t="shared" si="283"/>
        <v/>
      </c>
      <c r="R331" s="77">
        <f t="shared" si="284"/>
        <v>0</v>
      </c>
      <c r="S331" s="63"/>
      <c r="T331" s="78">
        <f t="shared" si="285"/>
        <v>0</v>
      </c>
      <c r="U331" s="79">
        <f>IF(M331=0,0,IF(G331="Annulation","",IF(assurance="ALPTIS",M331*12*T331/100*#REF!,IF(assurance="APRIL",M331*12*T331/100*#REF!,IF(assurance="ASAF",M331*12*T331/100*#REF!,IF(assurance="NEOLIANE",(#REF!+M331*12*#REF!)*T331/100,IF(assurance="NEOLIANE Prev",(#REF!+M331*12*#REF!)*T331/100,IF(assurance="SWISSLIFE",M331*12*T331/100*#REF!,IF(assurance="AVIVA",M331*12*T331/100*#REF!,IF(assurance="CIPRES",M331*12*T331/100*#REF!,IF(assurance="CEGEMA",M331*12*T331/100*#REF!,IF(assurance=0,0))))))))))))</f>
        <v>0</v>
      </c>
      <c r="V331" s="91" t="str">
        <f t="shared" si="286"/>
        <v/>
      </c>
      <c r="W331" s="91" t="str">
        <f t="shared" si="287"/>
        <v/>
      </c>
      <c r="X331" s="92">
        <f t="shared" si="288"/>
        <v>0</v>
      </c>
      <c r="Y331" s="108">
        <f t="shared" si="289"/>
        <v>0</v>
      </c>
      <c r="Z331" s="106"/>
      <c r="AA331" s="105" t="str">
        <f t="shared" si="290"/>
        <v/>
      </c>
      <c r="AB331" s="63" t="s">
        <v>12</v>
      </c>
      <c r="AC331" s="72"/>
      <c r="AD331" s="101"/>
      <c r="AE331" s="80" t="str">
        <f t="shared" si="291"/>
        <v/>
      </c>
      <c r="AF331" s="72"/>
      <c r="AG331" s="70" t="str">
        <f t="shared" si="292"/>
        <v/>
      </c>
      <c r="AH331" s="81" t="str">
        <f t="shared" ca="1" si="293"/>
        <v/>
      </c>
      <c r="AI331" s="111" t="str">
        <f t="shared" ca="1" si="294"/>
        <v/>
      </c>
      <c r="AJ331" s="89" t="str">
        <f t="shared" si="295"/>
        <v/>
      </c>
      <c r="AK331" s="89" t="str">
        <f t="shared" si="296"/>
        <v/>
      </c>
      <c r="AL331" s="81" t="str">
        <f t="shared" si="297"/>
        <v/>
      </c>
      <c r="AM331" s="74">
        <f t="shared" si="298"/>
        <v>0</v>
      </c>
      <c r="AN331" s="74">
        <f t="shared" si="299"/>
        <v>0</v>
      </c>
      <c r="AO331" s="82">
        <f t="shared" si="300"/>
        <v>0</v>
      </c>
      <c r="AP331" s="74">
        <f t="shared" si="301"/>
        <v>0</v>
      </c>
      <c r="AQ331" s="82">
        <f t="shared" si="302"/>
        <v>0</v>
      </c>
      <c r="AR331" s="83">
        <f t="shared" si="303"/>
        <v>0</v>
      </c>
      <c r="AS331" s="74">
        <f t="shared" si="304"/>
        <v>0</v>
      </c>
      <c r="AT331" s="82">
        <f t="shared" si="305"/>
        <v>0</v>
      </c>
      <c r="AU331" s="83">
        <f t="shared" si="306"/>
        <v>0</v>
      </c>
      <c r="AV331" s="74">
        <f t="shared" si="307"/>
        <v>0</v>
      </c>
      <c r="AW331" s="82">
        <f t="shared" si="308"/>
        <v>0</v>
      </c>
      <c r="AX331" s="83">
        <f t="shared" si="309"/>
        <v>0</v>
      </c>
      <c r="AY331" s="63"/>
      <c r="AZ331" s="84"/>
      <c r="BA331" s="85"/>
      <c r="BB331" s="95"/>
      <c r="BC331" s="86"/>
      <c r="BD331" s="86"/>
      <c r="BE331" s="96"/>
      <c r="BF331" s="69"/>
      <c r="BG331" s="114"/>
      <c r="BH331" s="63">
        <v>1</v>
      </c>
      <c r="BI331" s="68">
        <v>0</v>
      </c>
      <c r="BJ331" s="71"/>
      <c r="BK331" s="87"/>
      <c r="BL331" s="64" t="str">
        <f t="shared" ca="1" si="310"/>
        <v/>
      </c>
      <c r="BM331" s="65"/>
      <c r="BN331" s="66"/>
      <c r="BO331" s="67" t="str">
        <f t="shared" ca="1" si="311"/>
        <v/>
      </c>
      <c r="BP331" s="65"/>
      <c r="BQ331" s="66"/>
      <c r="BR331" s="67" t="str">
        <f t="shared" ca="1" si="312"/>
        <v/>
      </c>
      <c r="BS331" s="65"/>
      <c r="BT331" s="66"/>
      <c r="BU331" s="67" t="str">
        <f t="shared" ca="1" si="313"/>
        <v/>
      </c>
      <c r="BV331" s="65"/>
      <c r="BW331" s="66"/>
      <c r="BX331" s="67" t="str">
        <f t="shared" ca="1" si="314"/>
        <v/>
      </c>
      <c r="BY331" s="65"/>
      <c r="BZ331" s="66"/>
      <c r="CA331" s="67" t="str">
        <f t="shared" ca="1" si="315"/>
        <v/>
      </c>
      <c r="CB331" s="65"/>
      <c r="CC331" s="66"/>
      <c r="CD331" s="67" t="str">
        <f t="shared" ca="1" si="316"/>
        <v/>
      </c>
      <c r="CE331" s="65"/>
      <c r="CF331" s="66"/>
      <c r="CG331" s="67" t="str">
        <f t="shared" ca="1" si="317"/>
        <v/>
      </c>
      <c r="CH331" s="65"/>
      <c r="CI331" s="66"/>
      <c r="CJ331" s="67" t="str">
        <f t="shared" ca="1" si="318"/>
        <v/>
      </c>
      <c r="CK331" s="57"/>
      <c r="CL331" s="59"/>
      <c r="CM331" s="59"/>
      <c r="CN331" s="59"/>
      <c r="CO331" s="59"/>
      <c r="CP331" s="59"/>
      <c r="CQ331" s="59"/>
      <c r="CR331" s="57"/>
      <c r="CS331" s="58"/>
      <c r="CT331" s="90" t="str">
        <f t="shared" si="319"/>
        <v/>
      </c>
      <c r="CU331" s="59"/>
      <c r="CV331" s="60"/>
      <c r="CW331" s="59"/>
      <c r="CX331" s="59"/>
      <c r="CY331" s="59" t="str">
        <f t="shared" si="320"/>
        <v/>
      </c>
      <c r="CZ331" s="59"/>
      <c r="DA331" s="59"/>
      <c r="DB331" s="61"/>
      <c r="DC331" s="59"/>
      <c r="DD331" s="59"/>
      <c r="DE331" s="61"/>
      <c r="DF331" s="61"/>
      <c r="DG331" s="59"/>
      <c r="DH331" s="61"/>
      <c r="DI331" s="61"/>
      <c r="DJ331" s="59"/>
      <c r="DK331" s="59"/>
      <c r="DL331" s="62"/>
      <c r="DM331" s="56">
        <f t="shared" si="280"/>
        <v>0</v>
      </c>
      <c r="DN331" s="88" t="str">
        <f t="shared" si="321"/>
        <v/>
      </c>
      <c r="DO331" s="119" t="str">
        <f t="shared" si="322"/>
        <v/>
      </c>
      <c r="DP331" s="119" t="str">
        <f t="shared" si="323"/>
        <v/>
      </c>
      <c r="DQ331" s="122" t="str">
        <f t="shared" si="324"/>
        <v/>
      </c>
      <c r="DR331" s="122" t="str">
        <f t="shared" si="325"/>
        <v/>
      </c>
    </row>
    <row r="332" spans="1:122" x14ac:dyDescent="0.25">
      <c r="A332" s="184" t="str">
        <f t="shared" si="281"/>
        <v xml:space="preserve">  -  - </v>
      </c>
      <c r="B332" s="98"/>
      <c r="C332" s="97"/>
      <c r="D332" s="93"/>
      <c r="E332" s="71"/>
      <c r="F332" s="73"/>
      <c r="G332" s="103"/>
      <c r="H332" s="71"/>
      <c r="I332" s="105" t="str">
        <f t="shared" si="282"/>
        <v/>
      </c>
      <c r="J332" s="104"/>
      <c r="K332" s="63"/>
      <c r="L332" s="72"/>
      <c r="M332" s="74"/>
      <c r="N332" s="75"/>
      <c r="O332" s="75"/>
      <c r="P332" s="121"/>
      <c r="Q332" s="76" t="str">
        <f t="shared" si="283"/>
        <v/>
      </c>
      <c r="R332" s="77">
        <f t="shared" si="284"/>
        <v>0</v>
      </c>
      <c r="S332" s="63"/>
      <c r="T332" s="78">
        <f t="shared" si="285"/>
        <v>0</v>
      </c>
      <c r="U332" s="79">
        <f>IF(M332=0,0,IF(G332="Annulation","",IF(assurance="ALPTIS",M332*12*T332/100*#REF!,IF(assurance="APRIL",M332*12*T332/100*#REF!,IF(assurance="ASAF",M332*12*T332/100*#REF!,IF(assurance="NEOLIANE",(#REF!+M332*12*#REF!)*T332/100,IF(assurance="NEOLIANE Prev",(#REF!+M332*12*#REF!)*T332/100,IF(assurance="SWISSLIFE",M332*12*T332/100*#REF!,IF(assurance="AVIVA",M332*12*T332/100*#REF!,IF(assurance="CIPRES",M332*12*T332/100*#REF!,IF(assurance="CEGEMA",M332*12*T332/100*#REF!,IF(assurance=0,0))))))))))))</f>
        <v>0</v>
      </c>
      <c r="V332" s="91" t="str">
        <f t="shared" si="286"/>
        <v/>
      </c>
      <c r="W332" s="91" t="str">
        <f t="shared" si="287"/>
        <v/>
      </c>
      <c r="X332" s="92">
        <f t="shared" si="288"/>
        <v>0</v>
      </c>
      <c r="Y332" s="108">
        <f t="shared" si="289"/>
        <v>0</v>
      </c>
      <c r="Z332" s="106"/>
      <c r="AA332" s="105" t="str">
        <f t="shared" si="290"/>
        <v/>
      </c>
      <c r="AB332" s="63" t="s">
        <v>12</v>
      </c>
      <c r="AC332" s="72"/>
      <c r="AD332" s="101"/>
      <c r="AE332" s="80" t="str">
        <f t="shared" si="291"/>
        <v/>
      </c>
      <c r="AF332" s="72"/>
      <c r="AG332" s="70" t="str">
        <f t="shared" si="292"/>
        <v/>
      </c>
      <c r="AH332" s="81" t="str">
        <f t="shared" ca="1" si="293"/>
        <v/>
      </c>
      <c r="AI332" s="111" t="str">
        <f t="shared" ca="1" si="294"/>
        <v/>
      </c>
      <c r="AJ332" s="89" t="str">
        <f t="shared" si="295"/>
        <v/>
      </c>
      <c r="AK332" s="89" t="str">
        <f t="shared" si="296"/>
        <v/>
      </c>
      <c r="AL332" s="81" t="str">
        <f t="shared" si="297"/>
        <v/>
      </c>
      <c r="AM332" s="74">
        <f t="shared" si="298"/>
        <v>0</v>
      </c>
      <c r="AN332" s="74">
        <f t="shared" si="299"/>
        <v>0</v>
      </c>
      <c r="AO332" s="82">
        <f t="shared" si="300"/>
        <v>0</v>
      </c>
      <c r="AP332" s="74">
        <f t="shared" si="301"/>
        <v>0</v>
      </c>
      <c r="AQ332" s="82">
        <f t="shared" si="302"/>
        <v>0</v>
      </c>
      <c r="AR332" s="83">
        <f t="shared" si="303"/>
        <v>0</v>
      </c>
      <c r="AS332" s="74">
        <f t="shared" si="304"/>
        <v>0</v>
      </c>
      <c r="AT332" s="82">
        <f t="shared" si="305"/>
        <v>0</v>
      </c>
      <c r="AU332" s="83">
        <f t="shared" si="306"/>
        <v>0</v>
      </c>
      <c r="AV332" s="74">
        <f t="shared" si="307"/>
        <v>0</v>
      </c>
      <c r="AW332" s="82">
        <f t="shared" si="308"/>
        <v>0</v>
      </c>
      <c r="AX332" s="83">
        <f t="shared" si="309"/>
        <v>0</v>
      </c>
      <c r="AY332" s="63"/>
      <c r="AZ332" s="84"/>
      <c r="BA332" s="85"/>
      <c r="BB332" s="95"/>
      <c r="BC332" s="86"/>
      <c r="BD332" s="86"/>
      <c r="BE332" s="96"/>
      <c r="BF332" s="69"/>
      <c r="BG332" s="114"/>
      <c r="BH332" s="63">
        <v>1</v>
      </c>
      <c r="BI332" s="68">
        <v>0</v>
      </c>
      <c r="BJ332" s="71"/>
      <c r="BK332" s="87"/>
      <c r="BL332" s="64" t="str">
        <f t="shared" ca="1" si="310"/>
        <v/>
      </c>
      <c r="BM332" s="65"/>
      <c r="BN332" s="66"/>
      <c r="BO332" s="67" t="str">
        <f t="shared" ca="1" si="311"/>
        <v/>
      </c>
      <c r="BP332" s="65"/>
      <c r="BQ332" s="66"/>
      <c r="BR332" s="67" t="str">
        <f t="shared" ca="1" si="312"/>
        <v/>
      </c>
      <c r="BS332" s="65"/>
      <c r="BT332" s="66"/>
      <c r="BU332" s="67" t="str">
        <f t="shared" ca="1" si="313"/>
        <v/>
      </c>
      <c r="BV332" s="65"/>
      <c r="BW332" s="66"/>
      <c r="BX332" s="67" t="str">
        <f t="shared" ca="1" si="314"/>
        <v/>
      </c>
      <c r="BY332" s="65"/>
      <c r="BZ332" s="66"/>
      <c r="CA332" s="67" t="str">
        <f t="shared" ca="1" si="315"/>
        <v/>
      </c>
      <c r="CB332" s="65"/>
      <c r="CC332" s="66"/>
      <c r="CD332" s="67" t="str">
        <f t="shared" ca="1" si="316"/>
        <v/>
      </c>
      <c r="CE332" s="65"/>
      <c r="CF332" s="66"/>
      <c r="CG332" s="67" t="str">
        <f t="shared" ca="1" si="317"/>
        <v/>
      </c>
      <c r="CH332" s="65"/>
      <c r="CI332" s="66"/>
      <c r="CJ332" s="67" t="str">
        <f t="shared" ca="1" si="318"/>
        <v/>
      </c>
      <c r="CK332" s="57"/>
      <c r="CL332" s="59"/>
      <c r="CM332" s="59"/>
      <c r="CN332" s="59"/>
      <c r="CO332" s="59"/>
      <c r="CP332" s="59"/>
      <c r="CQ332" s="59"/>
      <c r="CR332" s="57"/>
      <c r="CS332" s="58"/>
      <c r="CT332" s="90" t="str">
        <f t="shared" si="319"/>
        <v/>
      </c>
      <c r="CU332" s="59"/>
      <c r="CV332" s="60"/>
      <c r="CW332" s="59"/>
      <c r="CX332" s="59"/>
      <c r="CY332" s="59" t="str">
        <f t="shared" si="320"/>
        <v/>
      </c>
      <c r="CZ332" s="59"/>
      <c r="DA332" s="59"/>
      <c r="DB332" s="61"/>
      <c r="DC332" s="59"/>
      <c r="DD332" s="59"/>
      <c r="DE332" s="61"/>
      <c r="DF332" s="61"/>
      <c r="DG332" s="59"/>
      <c r="DH332" s="61"/>
      <c r="DI332" s="61"/>
      <c r="DJ332" s="59"/>
      <c r="DK332" s="59"/>
      <c r="DL332" s="62"/>
      <c r="DM332" s="56">
        <f t="shared" si="280"/>
        <v>0</v>
      </c>
      <c r="DN332" s="88" t="str">
        <f t="shared" si="321"/>
        <v/>
      </c>
      <c r="DO332" s="119" t="str">
        <f t="shared" si="322"/>
        <v/>
      </c>
      <c r="DP332" s="119" t="str">
        <f t="shared" si="323"/>
        <v/>
      </c>
      <c r="DQ332" s="122" t="str">
        <f t="shared" si="324"/>
        <v/>
      </c>
      <c r="DR332" s="122" t="str">
        <f t="shared" si="325"/>
        <v/>
      </c>
    </row>
    <row r="333" spans="1:122" x14ac:dyDescent="0.25">
      <c r="A333" s="184" t="str">
        <f t="shared" si="281"/>
        <v xml:space="preserve">  -  - </v>
      </c>
      <c r="B333" s="98"/>
      <c r="C333" s="97"/>
      <c r="D333" s="93"/>
      <c r="E333" s="71"/>
      <c r="F333" s="73"/>
      <c r="G333" s="103"/>
      <c r="H333" s="71"/>
      <c r="I333" s="105" t="str">
        <f t="shared" si="282"/>
        <v/>
      </c>
      <c r="J333" s="104"/>
      <c r="K333" s="63"/>
      <c r="L333" s="72"/>
      <c r="M333" s="74"/>
      <c r="N333" s="75"/>
      <c r="O333" s="75"/>
      <c r="P333" s="121"/>
      <c r="Q333" s="76" t="str">
        <f t="shared" si="283"/>
        <v/>
      </c>
      <c r="R333" s="77">
        <f t="shared" si="284"/>
        <v>0</v>
      </c>
      <c r="S333" s="63"/>
      <c r="T333" s="78">
        <f t="shared" si="285"/>
        <v>0</v>
      </c>
      <c r="U333" s="79">
        <f>IF(M333=0,0,IF(G333="Annulation","",IF(assurance="ALPTIS",M333*12*T333/100*#REF!,IF(assurance="APRIL",M333*12*T333/100*#REF!,IF(assurance="ASAF",M333*12*T333/100*#REF!,IF(assurance="NEOLIANE",(#REF!+M333*12*#REF!)*T333/100,IF(assurance="NEOLIANE Prev",(#REF!+M333*12*#REF!)*T333/100,IF(assurance="SWISSLIFE",M333*12*T333/100*#REF!,IF(assurance="AVIVA",M333*12*T333/100*#REF!,IF(assurance="CIPRES",M333*12*T333/100*#REF!,IF(assurance="CEGEMA",M333*12*T333/100*#REF!,IF(assurance=0,0))))))))))))</f>
        <v>0</v>
      </c>
      <c r="V333" s="91" t="str">
        <f t="shared" si="286"/>
        <v/>
      </c>
      <c r="W333" s="91" t="str">
        <f t="shared" si="287"/>
        <v/>
      </c>
      <c r="X333" s="92">
        <f t="shared" si="288"/>
        <v>0</v>
      </c>
      <c r="Y333" s="108">
        <f t="shared" si="289"/>
        <v>0</v>
      </c>
      <c r="Z333" s="106"/>
      <c r="AA333" s="105" t="str">
        <f t="shared" si="290"/>
        <v/>
      </c>
      <c r="AB333" s="63" t="s">
        <v>12</v>
      </c>
      <c r="AC333" s="72"/>
      <c r="AD333" s="101"/>
      <c r="AE333" s="80" t="str">
        <f t="shared" si="291"/>
        <v/>
      </c>
      <c r="AF333" s="72"/>
      <c r="AG333" s="70" t="str">
        <f t="shared" si="292"/>
        <v/>
      </c>
      <c r="AH333" s="81" t="str">
        <f t="shared" ca="1" si="293"/>
        <v/>
      </c>
      <c r="AI333" s="111" t="str">
        <f t="shared" ca="1" si="294"/>
        <v/>
      </c>
      <c r="AJ333" s="89" t="str">
        <f t="shared" si="295"/>
        <v/>
      </c>
      <c r="AK333" s="89" t="str">
        <f t="shared" si="296"/>
        <v/>
      </c>
      <c r="AL333" s="81" t="str">
        <f t="shared" si="297"/>
        <v/>
      </c>
      <c r="AM333" s="74">
        <f t="shared" si="298"/>
        <v>0</v>
      </c>
      <c r="AN333" s="74">
        <f t="shared" si="299"/>
        <v>0</v>
      </c>
      <c r="AO333" s="82">
        <f t="shared" si="300"/>
        <v>0</v>
      </c>
      <c r="AP333" s="74">
        <f t="shared" si="301"/>
        <v>0</v>
      </c>
      <c r="AQ333" s="82">
        <f t="shared" si="302"/>
        <v>0</v>
      </c>
      <c r="AR333" s="83">
        <f t="shared" si="303"/>
        <v>0</v>
      </c>
      <c r="AS333" s="74">
        <f t="shared" si="304"/>
        <v>0</v>
      </c>
      <c r="AT333" s="82">
        <f t="shared" si="305"/>
        <v>0</v>
      </c>
      <c r="AU333" s="83">
        <f t="shared" si="306"/>
        <v>0</v>
      </c>
      <c r="AV333" s="74">
        <f t="shared" si="307"/>
        <v>0</v>
      </c>
      <c r="AW333" s="82">
        <f t="shared" si="308"/>
        <v>0</v>
      </c>
      <c r="AX333" s="83">
        <f t="shared" si="309"/>
        <v>0</v>
      </c>
      <c r="AY333" s="63"/>
      <c r="AZ333" s="84"/>
      <c r="BA333" s="85"/>
      <c r="BB333" s="95"/>
      <c r="BC333" s="86"/>
      <c r="BD333" s="86"/>
      <c r="BE333" s="96"/>
      <c r="BF333" s="69"/>
      <c r="BG333" s="114"/>
      <c r="BH333" s="63">
        <v>1</v>
      </c>
      <c r="BI333" s="68">
        <v>0</v>
      </c>
      <c r="BJ333" s="71"/>
      <c r="BK333" s="87"/>
      <c r="BL333" s="64" t="str">
        <f t="shared" ca="1" si="310"/>
        <v/>
      </c>
      <c r="BM333" s="65"/>
      <c r="BN333" s="66"/>
      <c r="BO333" s="67" t="str">
        <f t="shared" ca="1" si="311"/>
        <v/>
      </c>
      <c r="BP333" s="65"/>
      <c r="BQ333" s="66"/>
      <c r="BR333" s="67" t="str">
        <f t="shared" ca="1" si="312"/>
        <v/>
      </c>
      <c r="BS333" s="65"/>
      <c r="BT333" s="66"/>
      <c r="BU333" s="67" t="str">
        <f t="shared" ca="1" si="313"/>
        <v/>
      </c>
      <c r="BV333" s="65"/>
      <c r="BW333" s="66"/>
      <c r="BX333" s="67" t="str">
        <f t="shared" ca="1" si="314"/>
        <v/>
      </c>
      <c r="BY333" s="65"/>
      <c r="BZ333" s="66"/>
      <c r="CA333" s="67" t="str">
        <f t="shared" ca="1" si="315"/>
        <v/>
      </c>
      <c r="CB333" s="65"/>
      <c r="CC333" s="66"/>
      <c r="CD333" s="67" t="str">
        <f t="shared" ca="1" si="316"/>
        <v/>
      </c>
      <c r="CE333" s="65"/>
      <c r="CF333" s="66"/>
      <c r="CG333" s="67" t="str">
        <f t="shared" ca="1" si="317"/>
        <v/>
      </c>
      <c r="CH333" s="65"/>
      <c r="CI333" s="66"/>
      <c r="CJ333" s="67" t="str">
        <f t="shared" ca="1" si="318"/>
        <v/>
      </c>
      <c r="CK333" s="57"/>
      <c r="CL333" s="59"/>
      <c r="CM333" s="59"/>
      <c r="CN333" s="59"/>
      <c r="CO333" s="59"/>
      <c r="CP333" s="59"/>
      <c r="CQ333" s="59"/>
      <c r="CR333" s="57"/>
      <c r="CS333" s="58"/>
      <c r="CT333" s="90" t="str">
        <f t="shared" si="319"/>
        <v/>
      </c>
      <c r="CU333" s="59"/>
      <c r="CV333" s="60"/>
      <c r="CW333" s="59"/>
      <c r="CX333" s="59"/>
      <c r="CY333" s="59" t="str">
        <f t="shared" si="320"/>
        <v/>
      </c>
      <c r="CZ333" s="59"/>
      <c r="DA333" s="59"/>
      <c r="DB333" s="61"/>
      <c r="DC333" s="59"/>
      <c r="DD333" s="59"/>
      <c r="DE333" s="61"/>
      <c r="DF333" s="61"/>
      <c r="DG333" s="59"/>
      <c r="DH333" s="61"/>
      <c r="DI333" s="61"/>
      <c r="DJ333" s="59"/>
      <c r="DK333" s="59"/>
      <c r="DL333" s="62"/>
      <c r="DM333" s="56">
        <f t="shared" si="280"/>
        <v>0</v>
      </c>
      <c r="DN333" s="88" t="str">
        <f t="shared" si="321"/>
        <v/>
      </c>
      <c r="DO333" s="119" t="str">
        <f t="shared" si="322"/>
        <v/>
      </c>
      <c r="DP333" s="119" t="str">
        <f t="shared" si="323"/>
        <v/>
      </c>
      <c r="DQ333" s="122" t="str">
        <f t="shared" si="324"/>
        <v/>
      </c>
      <c r="DR333" s="122" t="str">
        <f t="shared" si="325"/>
        <v/>
      </c>
    </row>
    <row r="334" spans="1:122" x14ac:dyDescent="0.25">
      <c r="A334" s="184" t="str">
        <f t="shared" si="281"/>
        <v xml:space="preserve">  -  - </v>
      </c>
      <c r="B334" s="98"/>
      <c r="C334" s="97"/>
      <c r="D334" s="93"/>
      <c r="E334" s="71"/>
      <c r="F334" s="73"/>
      <c r="G334" s="103"/>
      <c r="H334" s="71"/>
      <c r="I334" s="105" t="str">
        <f t="shared" si="282"/>
        <v/>
      </c>
      <c r="J334" s="104"/>
      <c r="K334" s="63"/>
      <c r="L334" s="72"/>
      <c r="M334" s="74"/>
      <c r="N334" s="75"/>
      <c r="O334" s="75"/>
      <c r="P334" s="121"/>
      <c r="Q334" s="76" t="str">
        <f t="shared" si="283"/>
        <v/>
      </c>
      <c r="R334" s="77">
        <f t="shared" si="284"/>
        <v>0</v>
      </c>
      <c r="S334" s="63"/>
      <c r="T334" s="78">
        <f t="shared" si="285"/>
        <v>0</v>
      </c>
      <c r="U334" s="79">
        <f>IF(M334=0,0,IF(G334="Annulation","",IF(assurance="ALPTIS",M334*12*T334/100*#REF!,IF(assurance="APRIL",M334*12*T334/100*#REF!,IF(assurance="ASAF",M334*12*T334/100*#REF!,IF(assurance="NEOLIANE",(#REF!+M334*12*#REF!)*T334/100,IF(assurance="NEOLIANE Prev",(#REF!+M334*12*#REF!)*T334/100,IF(assurance="SWISSLIFE",M334*12*T334/100*#REF!,IF(assurance="AVIVA",M334*12*T334/100*#REF!,IF(assurance="CIPRES",M334*12*T334/100*#REF!,IF(assurance="CEGEMA",M334*12*T334/100*#REF!,IF(assurance=0,0))))))))))))</f>
        <v>0</v>
      </c>
      <c r="V334" s="91" t="str">
        <f t="shared" si="286"/>
        <v/>
      </c>
      <c r="W334" s="91" t="str">
        <f t="shared" si="287"/>
        <v/>
      </c>
      <c r="X334" s="92">
        <f t="shared" si="288"/>
        <v>0</v>
      </c>
      <c r="Y334" s="108">
        <f t="shared" si="289"/>
        <v>0</v>
      </c>
      <c r="Z334" s="106"/>
      <c r="AA334" s="105" t="str">
        <f t="shared" si="290"/>
        <v/>
      </c>
      <c r="AB334" s="63" t="s">
        <v>12</v>
      </c>
      <c r="AC334" s="72"/>
      <c r="AD334" s="101"/>
      <c r="AE334" s="80" t="str">
        <f t="shared" si="291"/>
        <v/>
      </c>
      <c r="AF334" s="72"/>
      <c r="AG334" s="70" t="str">
        <f t="shared" si="292"/>
        <v/>
      </c>
      <c r="AH334" s="81" t="str">
        <f t="shared" ca="1" si="293"/>
        <v/>
      </c>
      <c r="AI334" s="111" t="str">
        <f t="shared" ca="1" si="294"/>
        <v/>
      </c>
      <c r="AJ334" s="89" t="str">
        <f t="shared" si="295"/>
        <v/>
      </c>
      <c r="AK334" s="89" t="str">
        <f t="shared" si="296"/>
        <v/>
      </c>
      <c r="AL334" s="81" t="str">
        <f t="shared" si="297"/>
        <v/>
      </c>
      <c r="AM334" s="74">
        <f t="shared" si="298"/>
        <v>0</v>
      </c>
      <c r="AN334" s="74">
        <f t="shared" si="299"/>
        <v>0</v>
      </c>
      <c r="AO334" s="82">
        <f t="shared" si="300"/>
        <v>0</v>
      </c>
      <c r="AP334" s="74">
        <f t="shared" si="301"/>
        <v>0</v>
      </c>
      <c r="AQ334" s="82">
        <f t="shared" si="302"/>
        <v>0</v>
      </c>
      <c r="AR334" s="83">
        <f t="shared" si="303"/>
        <v>0</v>
      </c>
      <c r="AS334" s="74">
        <f t="shared" si="304"/>
        <v>0</v>
      </c>
      <c r="AT334" s="82">
        <f t="shared" si="305"/>
        <v>0</v>
      </c>
      <c r="AU334" s="83">
        <f t="shared" si="306"/>
        <v>0</v>
      </c>
      <c r="AV334" s="74">
        <f t="shared" si="307"/>
        <v>0</v>
      </c>
      <c r="AW334" s="82">
        <f t="shared" si="308"/>
        <v>0</v>
      </c>
      <c r="AX334" s="83">
        <f t="shared" si="309"/>
        <v>0</v>
      </c>
      <c r="AY334" s="63"/>
      <c r="AZ334" s="84"/>
      <c r="BA334" s="85"/>
      <c r="BB334" s="95"/>
      <c r="BC334" s="86"/>
      <c r="BD334" s="86"/>
      <c r="BE334" s="96"/>
      <c r="BF334" s="69"/>
      <c r="BG334" s="114"/>
      <c r="BH334" s="63">
        <v>1</v>
      </c>
      <c r="BI334" s="68">
        <v>0</v>
      </c>
      <c r="BJ334" s="71"/>
      <c r="BK334" s="87"/>
      <c r="BL334" s="64" t="str">
        <f t="shared" ca="1" si="310"/>
        <v/>
      </c>
      <c r="BM334" s="65"/>
      <c r="BN334" s="66"/>
      <c r="BO334" s="67" t="str">
        <f t="shared" ca="1" si="311"/>
        <v/>
      </c>
      <c r="BP334" s="65"/>
      <c r="BQ334" s="66"/>
      <c r="BR334" s="67" t="str">
        <f t="shared" ca="1" si="312"/>
        <v/>
      </c>
      <c r="BS334" s="65"/>
      <c r="BT334" s="66"/>
      <c r="BU334" s="67" t="str">
        <f t="shared" ca="1" si="313"/>
        <v/>
      </c>
      <c r="BV334" s="65"/>
      <c r="BW334" s="66"/>
      <c r="BX334" s="67" t="str">
        <f t="shared" ca="1" si="314"/>
        <v/>
      </c>
      <c r="BY334" s="65"/>
      <c r="BZ334" s="66"/>
      <c r="CA334" s="67" t="str">
        <f t="shared" ca="1" si="315"/>
        <v/>
      </c>
      <c r="CB334" s="65"/>
      <c r="CC334" s="66"/>
      <c r="CD334" s="67" t="str">
        <f t="shared" ca="1" si="316"/>
        <v/>
      </c>
      <c r="CE334" s="65"/>
      <c r="CF334" s="66"/>
      <c r="CG334" s="67" t="str">
        <f t="shared" ca="1" si="317"/>
        <v/>
      </c>
      <c r="CH334" s="65"/>
      <c r="CI334" s="66"/>
      <c r="CJ334" s="67" t="str">
        <f t="shared" ca="1" si="318"/>
        <v/>
      </c>
      <c r="CK334" s="57"/>
      <c r="CL334" s="59"/>
      <c r="CM334" s="59"/>
      <c r="CN334" s="59"/>
      <c r="CO334" s="59"/>
      <c r="CP334" s="59"/>
      <c r="CQ334" s="59"/>
      <c r="CR334" s="57"/>
      <c r="CS334" s="58"/>
      <c r="CT334" s="90" t="str">
        <f t="shared" si="319"/>
        <v/>
      </c>
      <c r="CU334" s="59"/>
      <c r="CV334" s="60"/>
      <c r="CW334" s="59"/>
      <c r="CX334" s="59"/>
      <c r="CY334" s="59" t="str">
        <f t="shared" si="320"/>
        <v/>
      </c>
      <c r="CZ334" s="59"/>
      <c r="DA334" s="59"/>
      <c r="DB334" s="61"/>
      <c r="DC334" s="59"/>
      <c r="DD334" s="59"/>
      <c r="DE334" s="61"/>
      <c r="DF334" s="61"/>
      <c r="DG334" s="59"/>
      <c r="DH334" s="61"/>
      <c r="DI334" s="61"/>
      <c r="DJ334" s="59"/>
      <c r="DK334" s="59"/>
      <c r="DL334" s="62"/>
      <c r="DM334" s="56">
        <f t="shared" si="280"/>
        <v>0</v>
      </c>
      <c r="DN334" s="88" t="str">
        <f t="shared" si="321"/>
        <v/>
      </c>
      <c r="DO334" s="119" t="str">
        <f t="shared" si="322"/>
        <v/>
      </c>
      <c r="DP334" s="119" t="str">
        <f t="shared" si="323"/>
        <v/>
      </c>
      <c r="DQ334" s="122" t="str">
        <f t="shared" si="324"/>
        <v/>
      </c>
      <c r="DR334" s="122" t="str">
        <f t="shared" si="325"/>
        <v/>
      </c>
    </row>
    <row r="335" spans="1:122" x14ac:dyDescent="0.25">
      <c r="A335" s="184" t="str">
        <f t="shared" si="281"/>
        <v xml:space="preserve">  -  - </v>
      </c>
      <c r="B335" s="98"/>
      <c r="C335" s="97"/>
      <c r="D335" s="93"/>
      <c r="E335" s="71"/>
      <c r="F335" s="73"/>
      <c r="G335" s="103"/>
      <c r="H335" s="71"/>
      <c r="I335" s="105" t="str">
        <f t="shared" si="282"/>
        <v/>
      </c>
      <c r="J335" s="104"/>
      <c r="K335" s="63"/>
      <c r="L335" s="72"/>
      <c r="M335" s="74"/>
      <c r="N335" s="75"/>
      <c r="O335" s="75"/>
      <c r="P335" s="121"/>
      <c r="Q335" s="76" t="str">
        <f t="shared" si="283"/>
        <v/>
      </c>
      <c r="R335" s="77">
        <f t="shared" si="284"/>
        <v>0</v>
      </c>
      <c r="S335" s="63"/>
      <c r="T335" s="78">
        <f t="shared" si="285"/>
        <v>0</v>
      </c>
      <c r="U335" s="79">
        <f>IF(M335=0,0,IF(G335="Annulation","",IF(assurance="ALPTIS",M335*12*T335/100*#REF!,IF(assurance="APRIL",M335*12*T335/100*#REF!,IF(assurance="ASAF",M335*12*T335/100*#REF!,IF(assurance="NEOLIANE",(#REF!+M335*12*#REF!)*T335/100,IF(assurance="NEOLIANE Prev",(#REF!+M335*12*#REF!)*T335/100,IF(assurance="SWISSLIFE",M335*12*T335/100*#REF!,IF(assurance="AVIVA",M335*12*T335/100*#REF!,IF(assurance="CIPRES",M335*12*T335/100*#REF!,IF(assurance="CEGEMA",M335*12*T335/100*#REF!,IF(assurance=0,0))))))))))))</f>
        <v>0</v>
      </c>
      <c r="V335" s="91" t="str">
        <f t="shared" si="286"/>
        <v/>
      </c>
      <c r="W335" s="91" t="str">
        <f t="shared" si="287"/>
        <v/>
      </c>
      <c r="X335" s="92">
        <f t="shared" si="288"/>
        <v>0</v>
      </c>
      <c r="Y335" s="108">
        <f t="shared" si="289"/>
        <v>0</v>
      </c>
      <c r="Z335" s="106"/>
      <c r="AA335" s="105" t="str">
        <f t="shared" si="290"/>
        <v/>
      </c>
      <c r="AB335" s="63" t="s">
        <v>12</v>
      </c>
      <c r="AC335" s="72"/>
      <c r="AD335" s="101"/>
      <c r="AE335" s="80" t="str">
        <f t="shared" si="291"/>
        <v/>
      </c>
      <c r="AF335" s="72"/>
      <c r="AG335" s="70" t="str">
        <f t="shared" si="292"/>
        <v/>
      </c>
      <c r="AH335" s="81" t="str">
        <f t="shared" ca="1" si="293"/>
        <v/>
      </c>
      <c r="AI335" s="111" t="str">
        <f t="shared" ca="1" si="294"/>
        <v/>
      </c>
      <c r="AJ335" s="89" t="str">
        <f t="shared" si="295"/>
        <v/>
      </c>
      <c r="AK335" s="89" t="str">
        <f t="shared" si="296"/>
        <v/>
      </c>
      <c r="AL335" s="81" t="str">
        <f t="shared" si="297"/>
        <v/>
      </c>
      <c r="AM335" s="74">
        <f t="shared" si="298"/>
        <v>0</v>
      </c>
      <c r="AN335" s="74">
        <f t="shared" si="299"/>
        <v>0</v>
      </c>
      <c r="AO335" s="82">
        <f t="shared" si="300"/>
        <v>0</v>
      </c>
      <c r="AP335" s="74">
        <f t="shared" si="301"/>
        <v>0</v>
      </c>
      <c r="AQ335" s="82">
        <f t="shared" si="302"/>
        <v>0</v>
      </c>
      <c r="AR335" s="83">
        <f t="shared" si="303"/>
        <v>0</v>
      </c>
      <c r="AS335" s="74">
        <f t="shared" si="304"/>
        <v>0</v>
      </c>
      <c r="AT335" s="82">
        <f t="shared" si="305"/>
        <v>0</v>
      </c>
      <c r="AU335" s="83">
        <f t="shared" si="306"/>
        <v>0</v>
      </c>
      <c r="AV335" s="74">
        <f t="shared" si="307"/>
        <v>0</v>
      </c>
      <c r="AW335" s="82">
        <f t="shared" si="308"/>
        <v>0</v>
      </c>
      <c r="AX335" s="83">
        <f t="shared" si="309"/>
        <v>0</v>
      </c>
      <c r="AY335" s="63"/>
      <c r="AZ335" s="84"/>
      <c r="BA335" s="85"/>
      <c r="BB335" s="95"/>
      <c r="BC335" s="86"/>
      <c r="BD335" s="86"/>
      <c r="BE335" s="96"/>
      <c r="BF335" s="69"/>
      <c r="BG335" s="114"/>
      <c r="BH335" s="63">
        <v>1</v>
      </c>
      <c r="BI335" s="68">
        <v>0</v>
      </c>
      <c r="BJ335" s="71"/>
      <c r="BK335" s="87"/>
      <c r="BL335" s="64" t="str">
        <f t="shared" ca="1" si="310"/>
        <v/>
      </c>
      <c r="BM335" s="65"/>
      <c r="BN335" s="66"/>
      <c r="BO335" s="67" t="str">
        <f t="shared" ca="1" si="311"/>
        <v/>
      </c>
      <c r="BP335" s="65"/>
      <c r="BQ335" s="66"/>
      <c r="BR335" s="67" t="str">
        <f t="shared" ca="1" si="312"/>
        <v/>
      </c>
      <c r="BS335" s="65"/>
      <c r="BT335" s="66"/>
      <c r="BU335" s="67" t="str">
        <f t="shared" ca="1" si="313"/>
        <v/>
      </c>
      <c r="BV335" s="65"/>
      <c r="BW335" s="66"/>
      <c r="BX335" s="67" t="str">
        <f t="shared" ca="1" si="314"/>
        <v/>
      </c>
      <c r="BY335" s="65"/>
      <c r="BZ335" s="66"/>
      <c r="CA335" s="67" t="str">
        <f t="shared" ca="1" si="315"/>
        <v/>
      </c>
      <c r="CB335" s="65"/>
      <c r="CC335" s="66"/>
      <c r="CD335" s="67" t="str">
        <f t="shared" ca="1" si="316"/>
        <v/>
      </c>
      <c r="CE335" s="65"/>
      <c r="CF335" s="66"/>
      <c r="CG335" s="67" t="str">
        <f t="shared" ca="1" si="317"/>
        <v/>
      </c>
      <c r="CH335" s="65"/>
      <c r="CI335" s="66"/>
      <c r="CJ335" s="67" t="str">
        <f t="shared" ca="1" si="318"/>
        <v/>
      </c>
      <c r="CK335" s="57"/>
      <c r="CL335" s="59"/>
      <c r="CM335" s="59"/>
      <c r="CN335" s="59"/>
      <c r="CO335" s="59"/>
      <c r="CP335" s="59"/>
      <c r="CQ335" s="59"/>
      <c r="CR335" s="57"/>
      <c r="CS335" s="58"/>
      <c r="CT335" s="90" t="str">
        <f t="shared" si="319"/>
        <v/>
      </c>
      <c r="CU335" s="59"/>
      <c r="CV335" s="60"/>
      <c r="CW335" s="59"/>
      <c r="CX335" s="59"/>
      <c r="CY335" s="59" t="str">
        <f t="shared" si="320"/>
        <v/>
      </c>
      <c r="CZ335" s="59"/>
      <c r="DA335" s="59"/>
      <c r="DB335" s="61"/>
      <c r="DC335" s="59"/>
      <c r="DD335" s="59"/>
      <c r="DE335" s="61"/>
      <c r="DF335" s="61"/>
      <c r="DG335" s="59"/>
      <c r="DH335" s="61"/>
      <c r="DI335" s="61"/>
      <c r="DJ335" s="59"/>
      <c r="DK335" s="59"/>
      <c r="DL335" s="62"/>
      <c r="DM335" s="56">
        <f t="shared" si="280"/>
        <v>0</v>
      </c>
      <c r="DN335" s="88" t="str">
        <f t="shared" si="321"/>
        <v/>
      </c>
      <c r="DO335" s="119" t="str">
        <f t="shared" si="322"/>
        <v/>
      </c>
      <c r="DP335" s="119" t="str">
        <f t="shared" si="323"/>
        <v/>
      </c>
      <c r="DQ335" s="122" t="str">
        <f t="shared" si="324"/>
        <v/>
      </c>
      <c r="DR335" s="122" t="str">
        <f t="shared" si="325"/>
        <v/>
      </c>
    </row>
    <row r="336" spans="1:122" x14ac:dyDescent="0.25">
      <c r="A336" s="184" t="str">
        <f t="shared" si="281"/>
        <v xml:space="preserve">  -  - </v>
      </c>
      <c r="B336" s="98"/>
      <c r="C336" s="97"/>
      <c r="D336" s="93"/>
      <c r="E336" s="71"/>
      <c r="F336" s="73"/>
      <c r="G336" s="103"/>
      <c r="H336" s="71"/>
      <c r="I336" s="105" t="str">
        <f t="shared" si="282"/>
        <v/>
      </c>
      <c r="J336" s="104"/>
      <c r="K336" s="63"/>
      <c r="L336" s="72"/>
      <c r="M336" s="74"/>
      <c r="N336" s="75"/>
      <c r="O336" s="75"/>
      <c r="P336" s="121"/>
      <c r="Q336" s="76" t="str">
        <f t="shared" si="283"/>
        <v/>
      </c>
      <c r="R336" s="77">
        <f t="shared" si="284"/>
        <v>0</v>
      </c>
      <c r="S336" s="63"/>
      <c r="T336" s="78">
        <f t="shared" si="285"/>
        <v>0</v>
      </c>
      <c r="U336" s="79">
        <f>IF(M336=0,0,IF(G336="Annulation","",IF(assurance="ALPTIS",M336*12*T336/100*#REF!,IF(assurance="APRIL",M336*12*T336/100*#REF!,IF(assurance="ASAF",M336*12*T336/100*#REF!,IF(assurance="NEOLIANE",(#REF!+M336*12*#REF!)*T336/100,IF(assurance="NEOLIANE Prev",(#REF!+M336*12*#REF!)*T336/100,IF(assurance="SWISSLIFE",M336*12*T336/100*#REF!,IF(assurance="AVIVA",M336*12*T336/100*#REF!,IF(assurance="CIPRES",M336*12*T336/100*#REF!,IF(assurance="CEGEMA",M336*12*T336/100*#REF!,IF(assurance=0,0))))))))))))</f>
        <v>0</v>
      </c>
      <c r="V336" s="91" t="str">
        <f t="shared" si="286"/>
        <v/>
      </c>
      <c r="W336" s="91" t="str">
        <f t="shared" si="287"/>
        <v/>
      </c>
      <c r="X336" s="92">
        <f t="shared" si="288"/>
        <v>0</v>
      </c>
      <c r="Y336" s="108">
        <f t="shared" si="289"/>
        <v>0</v>
      </c>
      <c r="Z336" s="106"/>
      <c r="AA336" s="105" t="str">
        <f t="shared" si="290"/>
        <v/>
      </c>
      <c r="AB336" s="63" t="s">
        <v>12</v>
      </c>
      <c r="AC336" s="72"/>
      <c r="AD336" s="101"/>
      <c r="AE336" s="80" t="str">
        <f t="shared" si="291"/>
        <v/>
      </c>
      <c r="AF336" s="72"/>
      <c r="AG336" s="70" t="str">
        <f t="shared" si="292"/>
        <v/>
      </c>
      <c r="AH336" s="81" t="str">
        <f t="shared" ca="1" si="293"/>
        <v/>
      </c>
      <c r="AI336" s="111" t="str">
        <f t="shared" ca="1" si="294"/>
        <v/>
      </c>
      <c r="AJ336" s="89" t="str">
        <f t="shared" si="295"/>
        <v/>
      </c>
      <c r="AK336" s="89" t="str">
        <f t="shared" si="296"/>
        <v/>
      </c>
      <c r="AL336" s="81" t="str">
        <f t="shared" si="297"/>
        <v/>
      </c>
      <c r="AM336" s="74">
        <f t="shared" si="298"/>
        <v>0</v>
      </c>
      <c r="AN336" s="74">
        <f t="shared" si="299"/>
        <v>0</v>
      </c>
      <c r="AO336" s="82">
        <f t="shared" si="300"/>
        <v>0</v>
      </c>
      <c r="AP336" s="74">
        <f t="shared" si="301"/>
        <v>0</v>
      </c>
      <c r="AQ336" s="82">
        <f t="shared" si="302"/>
        <v>0</v>
      </c>
      <c r="AR336" s="83">
        <f t="shared" si="303"/>
        <v>0</v>
      </c>
      <c r="AS336" s="74">
        <f t="shared" si="304"/>
        <v>0</v>
      </c>
      <c r="AT336" s="82">
        <f t="shared" si="305"/>
        <v>0</v>
      </c>
      <c r="AU336" s="83">
        <f t="shared" si="306"/>
        <v>0</v>
      </c>
      <c r="AV336" s="74">
        <f t="shared" si="307"/>
        <v>0</v>
      </c>
      <c r="AW336" s="82">
        <f t="shared" si="308"/>
        <v>0</v>
      </c>
      <c r="AX336" s="83">
        <f t="shared" si="309"/>
        <v>0</v>
      </c>
      <c r="AY336" s="63"/>
      <c r="AZ336" s="84"/>
      <c r="BA336" s="85"/>
      <c r="BB336" s="95"/>
      <c r="BC336" s="86"/>
      <c r="BD336" s="86"/>
      <c r="BE336" s="96"/>
      <c r="BF336" s="69"/>
      <c r="BG336" s="114"/>
      <c r="BH336" s="63">
        <v>1</v>
      </c>
      <c r="BI336" s="68">
        <v>0</v>
      </c>
      <c r="BJ336" s="71"/>
      <c r="BK336" s="87"/>
      <c r="BL336" s="64" t="str">
        <f t="shared" ca="1" si="310"/>
        <v/>
      </c>
      <c r="BM336" s="65"/>
      <c r="BN336" s="66"/>
      <c r="BO336" s="67" t="str">
        <f t="shared" ca="1" si="311"/>
        <v/>
      </c>
      <c r="BP336" s="65"/>
      <c r="BQ336" s="66"/>
      <c r="BR336" s="67" t="str">
        <f t="shared" ca="1" si="312"/>
        <v/>
      </c>
      <c r="BS336" s="65"/>
      <c r="BT336" s="66"/>
      <c r="BU336" s="67" t="str">
        <f t="shared" ca="1" si="313"/>
        <v/>
      </c>
      <c r="BV336" s="65"/>
      <c r="BW336" s="66"/>
      <c r="BX336" s="67" t="str">
        <f t="shared" ca="1" si="314"/>
        <v/>
      </c>
      <c r="BY336" s="65"/>
      <c r="BZ336" s="66"/>
      <c r="CA336" s="67" t="str">
        <f t="shared" ca="1" si="315"/>
        <v/>
      </c>
      <c r="CB336" s="65"/>
      <c r="CC336" s="66"/>
      <c r="CD336" s="67" t="str">
        <f t="shared" ca="1" si="316"/>
        <v/>
      </c>
      <c r="CE336" s="65"/>
      <c r="CF336" s="66"/>
      <c r="CG336" s="67" t="str">
        <f t="shared" ca="1" si="317"/>
        <v/>
      </c>
      <c r="CH336" s="65"/>
      <c r="CI336" s="66"/>
      <c r="CJ336" s="67" t="str">
        <f t="shared" ca="1" si="318"/>
        <v/>
      </c>
      <c r="CK336" s="57"/>
      <c r="CL336" s="59"/>
      <c r="CM336" s="59"/>
      <c r="CN336" s="59"/>
      <c r="CO336" s="59"/>
      <c r="CP336" s="59"/>
      <c r="CQ336" s="59"/>
      <c r="CR336" s="57"/>
      <c r="CS336" s="58"/>
      <c r="CT336" s="90" t="str">
        <f t="shared" si="319"/>
        <v/>
      </c>
      <c r="CU336" s="59"/>
      <c r="CV336" s="60"/>
      <c r="CW336" s="59"/>
      <c r="CX336" s="59"/>
      <c r="CY336" s="59" t="str">
        <f t="shared" si="320"/>
        <v/>
      </c>
      <c r="CZ336" s="59"/>
      <c r="DA336" s="59"/>
      <c r="DB336" s="61"/>
      <c r="DC336" s="59"/>
      <c r="DD336" s="59"/>
      <c r="DE336" s="61"/>
      <c r="DF336" s="61"/>
      <c r="DG336" s="59"/>
      <c r="DH336" s="61"/>
      <c r="DI336" s="61"/>
      <c r="DJ336" s="59"/>
      <c r="DK336" s="59"/>
      <c r="DL336" s="62"/>
      <c r="DM336" s="56">
        <f t="shared" si="280"/>
        <v>0</v>
      </c>
      <c r="DN336" s="88" t="str">
        <f t="shared" si="321"/>
        <v/>
      </c>
      <c r="DO336" s="119" t="str">
        <f t="shared" si="322"/>
        <v/>
      </c>
      <c r="DP336" s="119" t="str">
        <f t="shared" si="323"/>
        <v/>
      </c>
      <c r="DQ336" s="122" t="str">
        <f t="shared" si="324"/>
        <v/>
      </c>
      <c r="DR336" s="122" t="str">
        <f t="shared" si="325"/>
        <v/>
      </c>
    </row>
    <row r="337" spans="1:122" x14ac:dyDescent="0.25">
      <c r="A337" s="184" t="str">
        <f t="shared" si="281"/>
        <v xml:space="preserve">  -  - </v>
      </c>
      <c r="B337" s="98"/>
      <c r="C337" s="97"/>
      <c r="D337" s="93"/>
      <c r="E337" s="71"/>
      <c r="F337" s="73"/>
      <c r="G337" s="103"/>
      <c r="H337" s="71"/>
      <c r="I337" s="105" t="str">
        <f t="shared" si="282"/>
        <v/>
      </c>
      <c r="J337" s="104"/>
      <c r="K337" s="63"/>
      <c r="L337" s="72"/>
      <c r="M337" s="74"/>
      <c r="N337" s="75"/>
      <c r="O337" s="75"/>
      <c r="P337" s="121"/>
      <c r="Q337" s="76" t="str">
        <f t="shared" si="283"/>
        <v/>
      </c>
      <c r="R337" s="77">
        <f t="shared" si="284"/>
        <v>0</v>
      </c>
      <c r="S337" s="63"/>
      <c r="T337" s="78">
        <f t="shared" si="285"/>
        <v>0</v>
      </c>
      <c r="U337" s="79">
        <f>IF(M337=0,0,IF(G337="Annulation","",IF(assurance="ALPTIS",M337*12*T337/100*#REF!,IF(assurance="APRIL",M337*12*T337/100*#REF!,IF(assurance="ASAF",M337*12*T337/100*#REF!,IF(assurance="NEOLIANE",(#REF!+M337*12*#REF!)*T337/100,IF(assurance="NEOLIANE Prev",(#REF!+M337*12*#REF!)*T337/100,IF(assurance="SWISSLIFE",M337*12*T337/100*#REF!,IF(assurance="AVIVA",M337*12*T337/100*#REF!,IF(assurance="CIPRES",M337*12*T337/100*#REF!,IF(assurance="CEGEMA",M337*12*T337/100*#REF!,IF(assurance=0,0))))))))))))</f>
        <v>0</v>
      </c>
      <c r="V337" s="91" t="str">
        <f t="shared" si="286"/>
        <v/>
      </c>
      <c r="W337" s="91" t="str">
        <f t="shared" si="287"/>
        <v/>
      </c>
      <c r="X337" s="92">
        <f t="shared" si="288"/>
        <v>0</v>
      </c>
      <c r="Y337" s="108">
        <f t="shared" si="289"/>
        <v>0</v>
      </c>
      <c r="Z337" s="106"/>
      <c r="AA337" s="105" t="str">
        <f t="shared" si="290"/>
        <v/>
      </c>
      <c r="AB337" s="63" t="s">
        <v>12</v>
      </c>
      <c r="AC337" s="72"/>
      <c r="AD337" s="101"/>
      <c r="AE337" s="80" t="str">
        <f t="shared" si="291"/>
        <v/>
      </c>
      <c r="AF337" s="72"/>
      <c r="AG337" s="70" t="str">
        <f t="shared" si="292"/>
        <v/>
      </c>
      <c r="AH337" s="81" t="str">
        <f t="shared" ca="1" si="293"/>
        <v/>
      </c>
      <c r="AI337" s="111" t="str">
        <f t="shared" ca="1" si="294"/>
        <v/>
      </c>
      <c r="AJ337" s="89" t="str">
        <f t="shared" si="295"/>
        <v/>
      </c>
      <c r="AK337" s="89" t="str">
        <f t="shared" si="296"/>
        <v/>
      </c>
      <c r="AL337" s="81" t="str">
        <f t="shared" si="297"/>
        <v/>
      </c>
      <c r="AM337" s="74">
        <f t="shared" si="298"/>
        <v>0</v>
      </c>
      <c r="AN337" s="74">
        <f t="shared" si="299"/>
        <v>0</v>
      </c>
      <c r="AO337" s="82">
        <f t="shared" si="300"/>
        <v>0</v>
      </c>
      <c r="AP337" s="74">
        <f t="shared" si="301"/>
        <v>0</v>
      </c>
      <c r="AQ337" s="82">
        <f t="shared" si="302"/>
        <v>0</v>
      </c>
      <c r="AR337" s="83">
        <f t="shared" si="303"/>
        <v>0</v>
      </c>
      <c r="AS337" s="74">
        <f t="shared" si="304"/>
        <v>0</v>
      </c>
      <c r="AT337" s="82">
        <f t="shared" si="305"/>
        <v>0</v>
      </c>
      <c r="AU337" s="83">
        <f t="shared" si="306"/>
        <v>0</v>
      </c>
      <c r="AV337" s="74">
        <f t="shared" si="307"/>
        <v>0</v>
      </c>
      <c r="AW337" s="82">
        <f t="shared" si="308"/>
        <v>0</v>
      </c>
      <c r="AX337" s="83">
        <f t="shared" si="309"/>
        <v>0</v>
      </c>
      <c r="AY337" s="63"/>
      <c r="AZ337" s="84"/>
      <c r="BA337" s="85"/>
      <c r="BB337" s="95"/>
      <c r="BC337" s="86"/>
      <c r="BD337" s="86"/>
      <c r="BE337" s="96"/>
      <c r="BF337" s="69"/>
      <c r="BG337" s="114"/>
      <c r="BH337" s="63">
        <v>1</v>
      </c>
      <c r="BI337" s="68">
        <v>0</v>
      </c>
      <c r="BJ337" s="71"/>
      <c r="BK337" s="87"/>
      <c r="BL337" s="64" t="str">
        <f t="shared" ca="1" si="310"/>
        <v/>
      </c>
      <c r="BM337" s="65"/>
      <c r="BN337" s="66"/>
      <c r="BO337" s="67" t="str">
        <f t="shared" ca="1" si="311"/>
        <v/>
      </c>
      <c r="BP337" s="65"/>
      <c r="BQ337" s="66"/>
      <c r="BR337" s="67" t="str">
        <f t="shared" ca="1" si="312"/>
        <v/>
      </c>
      <c r="BS337" s="65"/>
      <c r="BT337" s="66"/>
      <c r="BU337" s="67" t="str">
        <f t="shared" ca="1" si="313"/>
        <v/>
      </c>
      <c r="BV337" s="65"/>
      <c r="BW337" s="66"/>
      <c r="BX337" s="67" t="str">
        <f t="shared" ca="1" si="314"/>
        <v/>
      </c>
      <c r="BY337" s="65"/>
      <c r="BZ337" s="66"/>
      <c r="CA337" s="67" t="str">
        <f t="shared" ca="1" si="315"/>
        <v/>
      </c>
      <c r="CB337" s="65"/>
      <c r="CC337" s="66"/>
      <c r="CD337" s="67" t="str">
        <f t="shared" ca="1" si="316"/>
        <v/>
      </c>
      <c r="CE337" s="65"/>
      <c r="CF337" s="66"/>
      <c r="CG337" s="67" t="str">
        <f t="shared" ca="1" si="317"/>
        <v/>
      </c>
      <c r="CH337" s="65"/>
      <c r="CI337" s="66"/>
      <c r="CJ337" s="67" t="str">
        <f t="shared" ca="1" si="318"/>
        <v/>
      </c>
      <c r="CK337" s="57"/>
      <c r="CL337" s="59"/>
      <c r="CM337" s="59"/>
      <c r="CN337" s="59"/>
      <c r="CO337" s="59"/>
      <c r="CP337" s="59"/>
      <c r="CQ337" s="59"/>
      <c r="CR337" s="57"/>
      <c r="CS337" s="58"/>
      <c r="CT337" s="90" t="str">
        <f t="shared" si="319"/>
        <v/>
      </c>
      <c r="CU337" s="59"/>
      <c r="CV337" s="60"/>
      <c r="CW337" s="59"/>
      <c r="CX337" s="59"/>
      <c r="CY337" s="59" t="str">
        <f t="shared" si="320"/>
        <v/>
      </c>
      <c r="CZ337" s="59"/>
      <c r="DA337" s="59"/>
      <c r="DB337" s="61"/>
      <c r="DC337" s="59"/>
      <c r="DD337" s="59"/>
      <c r="DE337" s="61"/>
      <c r="DF337" s="61"/>
      <c r="DG337" s="59"/>
      <c r="DH337" s="61"/>
      <c r="DI337" s="61"/>
      <c r="DJ337" s="59"/>
      <c r="DK337" s="59"/>
      <c r="DL337" s="62"/>
      <c r="DM337" s="56">
        <f t="shared" si="280"/>
        <v>0</v>
      </c>
      <c r="DN337" s="88" t="str">
        <f t="shared" si="321"/>
        <v/>
      </c>
      <c r="DO337" s="119" t="str">
        <f t="shared" si="322"/>
        <v/>
      </c>
      <c r="DP337" s="119" t="str">
        <f t="shared" si="323"/>
        <v/>
      </c>
      <c r="DQ337" s="122" t="str">
        <f t="shared" si="324"/>
        <v/>
      </c>
      <c r="DR337" s="122" t="str">
        <f t="shared" si="325"/>
        <v/>
      </c>
    </row>
    <row r="338" spans="1:122" x14ac:dyDescent="0.25">
      <c r="A338" s="184" t="str">
        <f t="shared" si="281"/>
        <v xml:space="preserve">  -  - </v>
      </c>
      <c r="B338" s="98"/>
      <c r="C338" s="97"/>
      <c r="D338" s="93"/>
      <c r="E338" s="71"/>
      <c r="F338" s="73"/>
      <c r="G338" s="103"/>
      <c r="H338" s="71"/>
      <c r="I338" s="105" t="str">
        <f t="shared" si="282"/>
        <v/>
      </c>
      <c r="J338" s="104"/>
      <c r="K338" s="63"/>
      <c r="L338" s="72"/>
      <c r="M338" s="74"/>
      <c r="N338" s="75"/>
      <c r="O338" s="75"/>
      <c r="P338" s="121"/>
      <c r="Q338" s="76" t="str">
        <f t="shared" si="283"/>
        <v/>
      </c>
      <c r="R338" s="77">
        <f t="shared" si="284"/>
        <v>0</v>
      </c>
      <c r="S338" s="63"/>
      <c r="T338" s="78">
        <f t="shared" si="285"/>
        <v>0</v>
      </c>
      <c r="U338" s="79">
        <f>IF(M338=0,0,IF(G338="Annulation","",IF(assurance="ALPTIS",M338*12*T338/100*#REF!,IF(assurance="APRIL",M338*12*T338/100*#REF!,IF(assurance="ASAF",M338*12*T338/100*#REF!,IF(assurance="NEOLIANE",(#REF!+M338*12*#REF!)*T338/100,IF(assurance="NEOLIANE Prev",(#REF!+M338*12*#REF!)*T338/100,IF(assurance="SWISSLIFE",M338*12*T338/100*#REF!,IF(assurance="AVIVA",M338*12*T338/100*#REF!,IF(assurance="CIPRES",M338*12*T338/100*#REF!,IF(assurance="CEGEMA",M338*12*T338/100*#REF!,IF(assurance=0,0))))))))))))</f>
        <v>0</v>
      </c>
      <c r="V338" s="91" t="str">
        <f t="shared" si="286"/>
        <v/>
      </c>
      <c r="W338" s="91" t="str">
        <f t="shared" si="287"/>
        <v/>
      </c>
      <c r="X338" s="92">
        <f t="shared" si="288"/>
        <v>0</v>
      </c>
      <c r="Y338" s="108">
        <f t="shared" si="289"/>
        <v>0</v>
      </c>
      <c r="Z338" s="106"/>
      <c r="AA338" s="105" t="str">
        <f t="shared" si="290"/>
        <v/>
      </c>
      <c r="AB338" s="63" t="s">
        <v>12</v>
      </c>
      <c r="AC338" s="72"/>
      <c r="AD338" s="101"/>
      <c r="AE338" s="80" t="str">
        <f t="shared" si="291"/>
        <v/>
      </c>
      <c r="AF338" s="72"/>
      <c r="AG338" s="70" t="str">
        <f t="shared" si="292"/>
        <v/>
      </c>
      <c r="AH338" s="81" t="str">
        <f t="shared" ca="1" si="293"/>
        <v/>
      </c>
      <c r="AI338" s="111" t="str">
        <f t="shared" ca="1" si="294"/>
        <v/>
      </c>
      <c r="AJ338" s="89" t="str">
        <f t="shared" si="295"/>
        <v/>
      </c>
      <c r="AK338" s="89" t="str">
        <f t="shared" si="296"/>
        <v/>
      </c>
      <c r="AL338" s="81" t="str">
        <f t="shared" si="297"/>
        <v/>
      </c>
      <c r="AM338" s="74">
        <f t="shared" si="298"/>
        <v>0</v>
      </c>
      <c r="AN338" s="74">
        <f t="shared" si="299"/>
        <v>0</v>
      </c>
      <c r="AO338" s="82">
        <f t="shared" si="300"/>
        <v>0</v>
      </c>
      <c r="AP338" s="74">
        <f t="shared" si="301"/>
        <v>0</v>
      </c>
      <c r="AQ338" s="82">
        <f t="shared" si="302"/>
        <v>0</v>
      </c>
      <c r="AR338" s="83">
        <f t="shared" si="303"/>
        <v>0</v>
      </c>
      <c r="AS338" s="74">
        <f t="shared" si="304"/>
        <v>0</v>
      </c>
      <c r="AT338" s="82">
        <f t="shared" si="305"/>
        <v>0</v>
      </c>
      <c r="AU338" s="83">
        <f t="shared" si="306"/>
        <v>0</v>
      </c>
      <c r="AV338" s="74">
        <f t="shared" si="307"/>
        <v>0</v>
      </c>
      <c r="AW338" s="82">
        <f t="shared" si="308"/>
        <v>0</v>
      </c>
      <c r="AX338" s="83">
        <f t="shared" si="309"/>
        <v>0</v>
      </c>
      <c r="AY338" s="63"/>
      <c r="AZ338" s="84"/>
      <c r="BA338" s="85"/>
      <c r="BB338" s="95"/>
      <c r="BC338" s="86"/>
      <c r="BD338" s="86"/>
      <c r="BE338" s="96"/>
      <c r="BF338" s="69"/>
      <c r="BG338" s="114"/>
      <c r="BH338" s="63">
        <v>1</v>
      </c>
      <c r="BI338" s="68">
        <v>0</v>
      </c>
      <c r="BJ338" s="71"/>
      <c r="BK338" s="87"/>
      <c r="BL338" s="64" t="str">
        <f t="shared" ca="1" si="310"/>
        <v/>
      </c>
      <c r="BM338" s="65"/>
      <c r="BN338" s="66"/>
      <c r="BO338" s="67" t="str">
        <f t="shared" ca="1" si="311"/>
        <v/>
      </c>
      <c r="BP338" s="65"/>
      <c r="BQ338" s="66"/>
      <c r="BR338" s="67" t="str">
        <f t="shared" ca="1" si="312"/>
        <v/>
      </c>
      <c r="BS338" s="65"/>
      <c r="BT338" s="66"/>
      <c r="BU338" s="67" t="str">
        <f t="shared" ca="1" si="313"/>
        <v/>
      </c>
      <c r="BV338" s="65"/>
      <c r="BW338" s="66"/>
      <c r="BX338" s="67" t="str">
        <f t="shared" ca="1" si="314"/>
        <v/>
      </c>
      <c r="BY338" s="65"/>
      <c r="BZ338" s="66"/>
      <c r="CA338" s="67" t="str">
        <f t="shared" ca="1" si="315"/>
        <v/>
      </c>
      <c r="CB338" s="65"/>
      <c r="CC338" s="66"/>
      <c r="CD338" s="67" t="str">
        <f t="shared" ca="1" si="316"/>
        <v/>
      </c>
      <c r="CE338" s="65"/>
      <c r="CF338" s="66"/>
      <c r="CG338" s="67" t="str">
        <f t="shared" ca="1" si="317"/>
        <v/>
      </c>
      <c r="CH338" s="65"/>
      <c r="CI338" s="66"/>
      <c r="CJ338" s="67" t="str">
        <f t="shared" ca="1" si="318"/>
        <v/>
      </c>
      <c r="CK338" s="57"/>
      <c r="CL338" s="59"/>
      <c r="CM338" s="59"/>
      <c r="CN338" s="59"/>
      <c r="CO338" s="59"/>
      <c r="CP338" s="59"/>
      <c r="CQ338" s="59"/>
      <c r="CR338" s="57"/>
      <c r="CS338" s="58"/>
      <c r="CT338" s="90" t="str">
        <f t="shared" si="319"/>
        <v/>
      </c>
      <c r="CU338" s="59"/>
      <c r="CV338" s="60"/>
      <c r="CW338" s="59"/>
      <c r="CX338" s="59"/>
      <c r="CY338" s="59" t="str">
        <f t="shared" si="320"/>
        <v/>
      </c>
      <c r="CZ338" s="59"/>
      <c r="DA338" s="59"/>
      <c r="DB338" s="61"/>
      <c r="DC338" s="59"/>
      <c r="DD338" s="59"/>
      <c r="DE338" s="61"/>
      <c r="DF338" s="61"/>
      <c r="DG338" s="59"/>
      <c r="DH338" s="61"/>
      <c r="DI338" s="61"/>
      <c r="DJ338" s="59"/>
      <c r="DK338" s="59"/>
      <c r="DL338" s="62"/>
      <c r="DM338" s="56">
        <f t="shared" si="280"/>
        <v>0</v>
      </c>
      <c r="DN338" s="88" t="str">
        <f t="shared" si="321"/>
        <v/>
      </c>
      <c r="DO338" s="119" t="str">
        <f t="shared" si="322"/>
        <v/>
      </c>
      <c r="DP338" s="119" t="str">
        <f t="shared" si="323"/>
        <v/>
      </c>
      <c r="DQ338" s="122" t="str">
        <f t="shared" si="324"/>
        <v/>
      </c>
      <c r="DR338" s="122" t="str">
        <f t="shared" si="325"/>
        <v/>
      </c>
    </row>
    <row r="339" spans="1:122" x14ac:dyDescent="0.25">
      <c r="A339" s="184" t="str">
        <f t="shared" si="281"/>
        <v xml:space="preserve">  -  - </v>
      </c>
      <c r="B339" s="98"/>
      <c r="C339" s="97"/>
      <c r="D339" s="93"/>
      <c r="E339" s="71"/>
      <c r="F339" s="73"/>
      <c r="G339" s="103"/>
      <c r="H339" s="71"/>
      <c r="I339" s="105" t="str">
        <f t="shared" si="282"/>
        <v/>
      </c>
      <c r="J339" s="104"/>
      <c r="K339" s="63"/>
      <c r="L339" s="72"/>
      <c r="M339" s="74"/>
      <c r="N339" s="75"/>
      <c r="O339" s="75"/>
      <c r="P339" s="121"/>
      <c r="Q339" s="76" t="str">
        <f t="shared" si="283"/>
        <v/>
      </c>
      <c r="R339" s="77">
        <f t="shared" si="284"/>
        <v>0</v>
      </c>
      <c r="S339" s="63"/>
      <c r="T339" s="78">
        <f t="shared" si="285"/>
        <v>0</v>
      </c>
      <c r="U339" s="79">
        <f>IF(M339=0,0,IF(G339="Annulation","",IF(assurance="ALPTIS",M339*12*T339/100*#REF!,IF(assurance="APRIL",M339*12*T339/100*#REF!,IF(assurance="ASAF",M339*12*T339/100*#REF!,IF(assurance="NEOLIANE",(#REF!+M339*12*#REF!)*T339/100,IF(assurance="NEOLIANE Prev",(#REF!+M339*12*#REF!)*T339/100,IF(assurance="SWISSLIFE",M339*12*T339/100*#REF!,IF(assurance="AVIVA",M339*12*T339/100*#REF!,IF(assurance="CIPRES",M339*12*T339/100*#REF!,IF(assurance="CEGEMA",M339*12*T339/100*#REF!,IF(assurance=0,0))))))))))))</f>
        <v>0</v>
      </c>
      <c r="V339" s="91" t="str">
        <f t="shared" si="286"/>
        <v/>
      </c>
      <c r="W339" s="91" t="str">
        <f t="shared" si="287"/>
        <v/>
      </c>
      <c r="X339" s="92">
        <f t="shared" si="288"/>
        <v>0</v>
      </c>
      <c r="Y339" s="108">
        <f t="shared" si="289"/>
        <v>0</v>
      </c>
      <c r="Z339" s="106"/>
      <c r="AA339" s="105" t="str">
        <f t="shared" si="290"/>
        <v/>
      </c>
      <c r="AB339" s="63" t="s">
        <v>12</v>
      </c>
      <c r="AC339" s="72"/>
      <c r="AD339" s="101"/>
      <c r="AE339" s="80" t="str">
        <f t="shared" si="291"/>
        <v/>
      </c>
      <c r="AF339" s="72"/>
      <c r="AG339" s="70" t="str">
        <f t="shared" si="292"/>
        <v/>
      </c>
      <c r="AH339" s="81" t="str">
        <f t="shared" ca="1" si="293"/>
        <v/>
      </c>
      <c r="AI339" s="111" t="str">
        <f t="shared" ca="1" si="294"/>
        <v/>
      </c>
      <c r="AJ339" s="89" t="str">
        <f t="shared" si="295"/>
        <v/>
      </c>
      <c r="AK339" s="89" t="str">
        <f t="shared" si="296"/>
        <v/>
      </c>
      <c r="AL339" s="81" t="str">
        <f t="shared" si="297"/>
        <v/>
      </c>
      <c r="AM339" s="74">
        <f t="shared" si="298"/>
        <v>0</v>
      </c>
      <c r="AN339" s="74">
        <f t="shared" si="299"/>
        <v>0</v>
      </c>
      <c r="AO339" s="82">
        <f t="shared" si="300"/>
        <v>0</v>
      </c>
      <c r="AP339" s="74">
        <f t="shared" si="301"/>
        <v>0</v>
      </c>
      <c r="AQ339" s="82">
        <f t="shared" si="302"/>
        <v>0</v>
      </c>
      <c r="AR339" s="83">
        <f t="shared" si="303"/>
        <v>0</v>
      </c>
      <c r="AS339" s="74">
        <f t="shared" si="304"/>
        <v>0</v>
      </c>
      <c r="AT339" s="82">
        <f t="shared" si="305"/>
        <v>0</v>
      </c>
      <c r="AU339" s="83">
        <f t="shared" si="306"/>
        <v>0</v>
      </c>
      <c r="AV339" s="74">
        <f t="shared" si="307"/>
        <v>0</v>
      </c>
      <c r="AW339" s="82">
        <f t="shared" si="308"/>
        <v>0</v>
      </c>
      <c r="AX339" s="83">
        <f t="shared" si="309"/>
        <v>0</v>
      </c>
      <c r="AY339" s="63"/>
      <c r="AZ339" s="84"/>
      <c r="BA339" s="85"/>
      <c r="BB339" s="95"/>
      <c r="BC339" s="86"/>
      <c r="BD339" s="86"/>
      <c r="BE339" s="96"/>
      <c r="BF339" s="69"/>
      <c r="BG339" s="114"/>
      <c r="BH339" s="63">
        <v>1</v>
      </c>
      <c r="BI339" s="68">
        <v>0</v>
      </c>
      <c r="BJ339" s="71"/>
      <c r="BK339" s="87"/>
      <c r="BL339" s="64" t="str">
        <f t="shared" ca="1" si="310"/>
        <v/>
      </c>
      <c r="BM339" s="65"/>
      <c r="BN339" s="66"/>
      <c r="BO339" s="67" t="str">
        <f t="shared" ca="1" si="311"/>
        <v/>
      </c>
      <c r="BP339" s="65"/>
      <c r="BQ339" s="66"/>
      <c r="BR339" s="67" t="str">
        <f t="shared" ca="1" si="312"/>
        <v/>
      </c>
      <c r="BS339" s="65"/>
      <c r="BT339" s="66"/>
      <c r="BU339" s="67" t="str">
        <f t="shared" ca="1" si="313"/>
        <v/>
      </c>
      <c r="BV339" s="65"/>
      <c r="BW339" s="66"/>
      <c r="BX339" s="67" t="str">
        <f t="shared" ca="1" si="314"/>
        <v/>
      </c>
      <c r="BY339" s="65"/>
      <c r="BZ339" s="66"/>
      <c r="CA339" s="67" t="str">
        <f t="shared" ca="1" si="315"/>
        <v/>
      </c>
      <c r="CB339" s="65"/>
      <c r="CC339" s="66"/>
      <c r="CD339" s="67" t="str">
        <f t="shared" ca="1" si="316"/>
        <v/>
      </c>
      <c r="CE339" s="65"/>
      <c r="CF339" s="66"/>
      <c r="CG339" s="67" t="str">
        <f t="shared" ca="1" si="317"/>
        <v/>
      </c>
      <c r="CH339" s="65"/>
      <c r="CI339" s="66"/>
      <c r="CJ339" s="67" t="str">
        <f t="shared" ca="1" si="318"/>
        <v/>
      </c>
      <c r="CK339" s="57"/>
      <c r="CL339" s="59"/>
      <c r="CM339" s="59"/>
      <c r="CN339" s="59"/>
      <c r="CO339" s="59"/>
      <c r="CP339" s="59"/>
      <c r="CQ339" s="59"/>
      <c r="CR339" s="57"/>
      <c r="CS339" s="58"/>
      <c r="CT339" s="90" t="str">
        <f t="shared" si="319"/>
        <v/>
      </c>
      <c r="CU339" s="59"/>
      <c r="CV339" s="60"/>
      <c r="CW339" s="59"/>
      <c r="CX339" s="59"/>
      <c r="CY339" s="59" t="str">
        <f t="shared" si="320"/>
        <v/>
      </c>
      <c r="CZ339" s="59"/>
      <c r="DA339" s="59"/>
      <c r="DB339" s="61"/>
      <c r="DC339" s="59"/>
      <c r="DD339" s="59"/>
      <c r="DE339" s="61"/>
      <c r="DF339" s="61"/>
      <c r="DG339" s="59"/>
      <c r="DH339" s="61"/>
      <c r="DI339" s="61"/>
      <c r="DJ339" s="59"/>
      <c r="DK339" s="59"/>
      <c r="DL339" s="62"/>
      <c r="DM339" s="56">
        <f t="shared" si="280"/>
        <v>0</v>
      </c>
      <c r="DN339" s="88" t="str">
        <f t="shared" si="321"/>
        <v/>
      </c>
      <c r="DO339" s="119" t="str">
        <f t="shared" si="322"/>
        <v/>
      </c>
      <c r="DP339" s="119" t="str">
        <f t="shared" si="323"/>
        <v/>
      </c>
      <c r="DQ339" s="122" t="str">
        <f t="shared" si="324"/>
        <v/>
      </c>
      <c r="DR339" s="122" t="str">
        <f t="shared" si="325"/>
        <v/>
      </c>
    </row>
    <row r="340" spans="1:122" x14ac:dyDescent="0.25">
      <c r="A340" s="184" t="str">
        <f t="shared" si="281"/>
        <v xml:space="preserve">  -  - </v>
      </c>
      <c r="B340" s="98"/>
      <c r="C340" s="97"/>
      <c r="D340" s="93"/>
      <c r="E340" s="71"/>
      <c r="F340" s="73"/>
      <c r="G340" s="103"/>
      <c r="H340" s="71"/>
      <c r="I340" s="105" t="str">
        <f t="shared" si="282"/>
        <v/>
      </c>
      <c r="J340" s="104"/>
      <c r="K340" s="63"/>
      <c r="L340" s="72"/>
      <c r="M340" s="74"/>
      <c r="N340" s="75"/>
      <c r="O340" s="75"/>
      <c r="P340" s="121"/>
      <c r="Q340" s="76" t="str">
        <f t="shared" si="283"/>
        <v/>
      </c>
      <c r="R340" s="77">
        <f t="shared" si="284"/>
        <v>0</v>
      </c>
      <c r="S340" s="63"/>
      <c r="T340" s="78">
        <f t="shared" si="285"/>
        <v>0</v>
      </c>
      <c r="U340" s="79">
        <f>IF(M340=0,0,IF(G340="Annulation","",IF(assurance="ALPTIS",M340*12*T340/100*#REF!,IF(assurance="APRIL",M340*12*T340/100*#REF!,IF(assurance="ASAF",M340*12*T340/100*#REF!,IF(assurance="NEOLIANE",(#REF!+M340*12*#REF!)*T340/100,IF(assurance="NEOLIANE Prev",(#REF!+M340*12*#REF!)*T340/100,IF(assurance="SWISSLIFE",M340*12*T340/100*#REF!,IF(assurance="AVIVA",M340*12*T340/100*#REF!,IF(assurance="CIPRES",M340*12*T340/100*#REF!,IF(assurance="CEGEMA",M340*12*T340/100*#REF!,IF(assurance=0,0))))))))))))</f>
        <v>0</v>
      </c>
      <c r="V340" s="91" t="str">
        <f t="shared" si="286"/>
        <v/>
      </c>
      <c r="W340" s="91" t="str">
        <f t="shared" si="287"/>
        <v/>
      </c>
      <c r="X340" s="92">
        <f t="shared" si="288"/>
        <v>0</v>
      </c>
      <c r="Y340" s="108">
        <f t="shared" si="289"/>
        <v>0</v>
      </c>
      <c r="Z340" s="106"/>
      <c r="AA340" s="105" t="str">
        <f t="shared" si="290"/>
        <v/>
      </c>
      <c r="AB340" s="63" t="s">
        <v>12</v>
      </c>
      <c r="AC340" s="72"/>
      <c r="AD340" s="101"/>
      <c r="AE340" s="80" t="str">
        <f t="shared" si="291"/>
        <v/>
      </c>
      <c r="AF340" s="72"/>
      <c r="AG340" s="70" t="str">
        <f t="shared" si="292"/>
        <v/>
      </c>
      <c r="AH340" s="81" t="str">
        <f t="shared" ca="1" si="293"/>
        <v/>
      </c>
      <c r="AI340" s="111" t="str">
        <f t="shared" ca="1" si="294"/>
        <v/>
      </c>
      <c r="AJ340" s="89" t="str">
        <f t="shared" si="295"/>
        <v/>
      </c>
      <c r="AK340" s="89" t="str">
        <f t="shared" si="296"/>
        <v/>
      </c>
      <c r="AL340" s="81" t="str">
        <f t="shared" si="297"/>
        <v/>
      </c>
      <c r="AM340" s="74">
        <f t="shared" si="298"/>
        <v>0</v>
      </c>
      <c r="AN340" s="74">
        <f t="shared" si="299"/>
        <v>0</v>
      </c>
      <c r="AO340" s="82">
        <f t="shared" si="300"/>
        <v>0</v>
      </c>
      <c r="AP340" s="74">
        <f t="shared" si="301"/>
        <v>0</v>
      </c>
      <c r="AQ340" s="82">
        <f t="shared" si="302"/>
        <v>0</v>
      </c>
      <c r="AR340" s="83">
        <f t="shared" si="303"/>
        <v>0</v>
      </c>
      <c r="AS340" s="74">
        <f t="shared" si="304"/>
        <v>0</v>
      </c>
      <c r="AT340" s="82">
        <f t="shared" si="305"/>
        <v>0</v>
      </c>
      <c r="AU340" s="83">
        <f t="shared" si="306"/>
        <v>0</v>
      </c>
      <c r="AV340" s="74">
        <f t="shared" si="307"/>
        <v>0</v>
      </c>
      <c r="AW340" s="82">
        <f t="shared" si="308"/>
        <v>0</v>
      </c>
      <c r="AX340" s="83">
        <f t="shared" si="309"/>
        <v>0</v>
      </c>
      <c r="AY340" s="63"/>
      <c r="AZ340" s="84"/>
      <c r="BA340" s="85"/>
      <c r="BB340" s="95"/>
      <c r="BC340" s="86"/>
      <c r="BD340" s="86"/>
      <c r="BE340" s="96"/>
      <c r="BF340" s="69"/>
      <c r="BG340" s="114"/>
      <c r="BH340" s="63">
        <v>1</v>
      </c>
      <c r="BI340" s="68">
        <v>0</v>
      </c>
      <c r="BJ340" s="71"/>
      <c r="BK340" s="87"/>
      <c r="BL340" s="64" t="str">
        <f t="shared" ca="1" si="310"/>
        <v/>
      </c>
      <c r="BM340" s="65"/>
      <c r="BN340" s="66"/>
      <c r="BO340" s="67" t="str">
        <f t="shared" ca="1" si="311"/>
        <v/>
      </c>
      <c r="BP340" s="65"/>
      <c r="BQ340" s="66"/>
      <c r="BR340" s="67" t="str">
        <f t="shared" ca="1" si="312"/>
        <v/>
      </c>
      <c r="BS340" s="65"/>
      <c r="BT340" s="66"/>
      <c r="BU340" s="67" t="str">
        <f t="shared" ca="1" si="313"/>
        <v/>
      </c>
      <c r="BV340" s="65"/>
      <c r="BW340" s="66"/>
      <c r="BX340" s="67" t="str">
        <f t="shared" ca="1" si="314"/>
        <v/>
      </c>
      <c r="BY340" s="65"/>
      <c r="BZ340" s="66"/>
      <c r="CA340" s="67" t="str">
        <f t="shared" ca="1" si="315"/>
        <v/>
      </c>
      <c r="CB340" s="65"/>
      <c r="CC340" s="66"/>
      <c r="CD340" s="67" t="str">
        <f t="shared" ca="1" si="316"/>
        <v/>
      </c>
      <c r="CE340" s="65"/>
      <c r="CF340" s="66"/>
      <c r="CG340" s="67" t="str">
        <f t="shared" ca="1" si="317"/>
        <v/>
      </c>
      <c r="CH340" s="65"/>
      <c r="CI340" s="66"/>
      <c r="CJ340" s="67" t="str">
        <f t="shared" ca="1" si="318"/>
        <v/>
      </c>
      <c r="CK340" s="57"/>
      <c r="CL340" s="59"/>
      <c r="CM340" s="59"/>
      <c r="CN340" s="59"/>
      <c r="CO340" s="59"/>
      <c r="CP340" s="59"/>
      <c r="CQ340" s="59"/>
      <c r="CR340" s="57"/>
      <c r="CS340" s="58"/>
      <c r="CT340" s="90" t="str">
        <f t="shared" si="319"/>
        <v/>
      </c>
      <c r="CU340" s="59"/>
      <c r="CV340" s="60"/>
      <c r="CW340" s="59"/>
      <c r="CX340" s="59"/>
      <c r="CY340" s="59" t="str">
        <f t="shared" si="320"/>
        <v/>
      </c>
      <c r="CZ340" s="59"/>
      <c r="DA340" s="59"/>
      <c r="DB340" s="61"/>
      <c r="DC340" s="59"/>
      <c r="DD340" s="59"/>
      <c r="DE340" s="61"/>
      <c r="DF340" s="61"/>
      <c r="DG340" s="59"/>
      <c r="DH340" s="61"/>
      <c r="DI340" s="61"/>
      <c r="DJ340" s="59"/>
      <c r="DK340" s="59"/>
      <c r="DL340" s="62"/>
      <c r="DM340" s="56">
        <f t="shared" si="280"/>
        <v>0</v>
      </c>
      <c r="DN340" s="88" t="str">
        <f t="shared" si="321"/>
        <v/>
      </c>
      <c r="DO340" s="119" t="str">
        <f t="shared" si="322"/>
        <v/>
      </c>
      <c r="DP340" s="119" t="str">
        <f t="shared" si="323"/>
        <v/>
      </c>
      <c r="DQ340" s="122" t="str">
        <f t="shared" si="324"/>
        <v/>
      </c>
      <c r="DR340" s="122" t="str">
        <f t="shared" si="325"/>
        <v/>
      </c>
    </row>
    <row r="341" spans="1:122" x14ac:dyDescent="0.25">
      <c r="A341" s="184" t="str">
        <f t="shared" si="281"/>
        <v xml:space="preserve">  -  - </v>
      </c>
      <c r="B341" s="98"/>
      <c r="C341" s="97"/>
      <c r="D341" s="93"/>
      <c r="E341" s="71"/>
      <c r="F341" s="73"/>
      <c r="G341" s="103"/>
      <c r="H341" s="71"/>
      <c r="I341" s="105" t="str">
        <f t="shared" si="282"/>
        <v/>
      </c>
      <c r="J341" s="104"/>
      <c r="K341" s="63"/>
      <c r="L341" s="72"/>
      <c r="M341" s="74"/>
      <c r="N341" s="75"/>
      <c r="O341" s="75"/>
      <c r="P341" s="121"/>
      <c r="Q341" s="76" t="str">
        <f t="shared" si="283"/>
        <v/>
      </c>
      <c r="R341" s="77">
        <f t="shared" si="284"/>
        <v>0</v>
      </c>
      <c r="S341" s="63"/>
      <c r="T341" s="78">
        <f t="shared" si="285"/>
        <v>0</v>
      </c>
      <c r="U341" s="79">
        <f>IF(M341=0,0,IF(G341="Annulation","",IF(assurance="ALPTIS",M341*12*T341/100*#REF!,IF(assurance="APRIL",M341*12*T341/100*#REF!,IF(assurance="ASAF",M341*12*T341/100*#REF!,IF(assurance="NEOLIANE",(#REF!+M341*12*#REF!)*T341/100,IF(assurance="NEOLIANE Prev",(#REF!+M341*12*#REF!)*T341/100,IF(assurance="SWISSLIFE",M341*12*T341/100*#REF!,IF(assurance="AVIVA",M341*12*T341/100*#REF!,IF(assurance="CIPRES",M341*12*T341/100*#REF!,IF(assurance="CEGEMA",M341*12*T341/100*#REF!,IF(assurance=0,0))))))))))))</f>
        <v>0</v>
      </c>
      <c r="V341" s="91" t="str">
        <f t="shared" si="286"/>
        <v/>
      </c>
      <c r="W341" s="91" t="str">
        <f t="shared" si="287"/>
        <v/>
      </c>
      <c r="X341" s="92">
        <f t="shared" si="288"/>
        <v>0</v>
      </c>
      <c r="Y341" s="108">
        <f t="shared" si="289"/>
        <v>0</v>
      </c>
      <c r="Z341" s="106"/>
      <c r="AA341" s="105" t="str">
        <f t="shared" si="290"/>
        <v/>
      </c>
      <c r="AB341" s="63" t="s">
        <v>12</v>
      </c>
      <c r="AC341" s="72"/>
      <c r="AD341" s="101"/>
      <c r="AE341" s="80" t="str">
        <f t="shared" si="291"/>
        <v/>
      </c>
      <c r="AF341" s="72"/>
      <c r="AG341" s="70" t="str">
        <f t="shared" si="292"/>
        <v/>
      </c>
      <c r="AH341" s="81" t="str">
        <f t="shared" ca="1" si="293"/>
        <v/>
      </c>
      <c r="AI341" s="111" t="str">
        <f t="shared" ca="1" si="294"/>
        <v/>
      </c>
      <c r="AJ341" s="89" t="str">
        <f t="shared" si="295"/>
        <v/>
      </c>
      <c r="AK341" s="89" t="str">
        <f t="shared" si="296"/>
        <v/>
      </c>
      <c r="AL341" s="81" t="str">
        <f t="shared" si="297"/>
        <v/>
      </c>
      <c r="AM341" s="74">
        <f t="shared" si="298"/>
        <v>0</v>
      </c>
      <c r="AN341" s="74">
        <f t="shared" si="299"/>
        <v>0</v>
      </c>
      <c r="AO341" s="82">
        <f t="shared" si="300"/>
        <v>0</v>
      </c>
      <c r="AP341" s="74">
        <f t="shared" si="301"/>
        <v>0</v>
      </c>
      <c r="AQ341" s="82">
        <f t="shared" si="302"/>
        <v>0</v>
      </c>
      <c r="AR341" s="83">
        <f t="shared" si="303"/>
        <v>0</v>
      </c>
      <c r="AS341" s="74">
        <f t="shared" si="304"/>
        <v>0</v>
      </c>
      <c r="AT341" s="82">
        <f t="shared" si="305"/>
        <v>0</v>
      </c>
      <c r="AU341" s="83">
        <f t="shared" si="306"/>
        <v>0</v>
      </c>
      <c r="AV341" s="74">
        <f t="shared" si="307"/>
        <v>0</v>
      </c>
      <c r="AW341" s="82">
        <f t="shared" si="308"/>
        <v>0</v>
      </c>
      <c r="AX341" s="83">
        <f t="shared" si="309"/>
        <v>0</v>
      </c>
      <c r="AY341" s="63"/>
      <c r="AZ341" s="84"/>
      <c r="BA341" s="85"/>
      <c r="BB341" s="95"/>
      <c r="BC341" s="86"/>
      <c r="BD341" s="86"/>
      <c r="BE341" s="96"/>
      <c r="BF341" s="69"/>
      <c r="BG341" s="114"/>
      <c r="BH341" s="63">
        <v>1</v>
      </c>
      <c r="BI341" s="68">
        <v>0</v>
      </c>
      <c r="BJ341" s="71"/>
      <c r="BK341" s="87"/>
      <c r="BL341" s="64" t="str">
        <f t="shared" ca="1" si="310"/>
        <v/>
      </c>
      <c r="BM341" s="65"/>
      <c r="BN341" s="66"/>
      <c r="BO341" s="67" t="str">
        <f t="shared" ca="1" si="311"/>
        <v/>
      </c>
      <c r="BP341" s="65"/>
      <c r="BQ341" s="66"/>
      <c r="BR341" s="67" t="str">
        <f t="shared" ca="1" si="312"/>
        <v/>
      </c>
      <c r="BS341" s="65"/>
      <c r="BT341" s="66"/>
      <c r="BU341" s="67" t="str">
        <f t="shared" ca="1" si="313"/>
        <v/>
      </c>
      <c r="BV341" s="65"/>
      <c r="BW341" s="66"/>
      <c r="BX341" s="67" t="str">
        <f t="shared" ca="1" si="314"/>
        <v/>
      </c>
      <c r="BY341" s="65"/>
      <c r="BZ341" s="66"/>
      <c r="CA341" s="67" t="str">
        <f t="shared" ca="1" si="315"/>
        <v/>
      </c>
      <c r="CB341" s="65"/>
      <c r="CC341" s="66"/>
      <c r="CD341" s="67" t="str">
        <f t="shared" ca="1" si="316"/>
        <v/>
      </c>
      <c r="CE341" s="65"/>
      <c r="CF341" s="66"/>
      <c r="CG341" s="67" t="str">
        <f t="shared" ca="1" si="317"/>
        <v/>
      </c>
      <c r="CH341" s="65"/>
      <c r="CI341" s="66"/>
      <c r="CJ341" s="67" t="str">
        <f t="shared" ca="1" si="318"/>
        <v/>
      </c>
      <c r="CK341" s="57"/>
      <c r="CL341" s="59"/>
      <c r="CM341" s="59"/>
      <c r="CN341" s="59"/>
      <c r="CO341" s="59"/>
      <c r="CP341" s="59"/>
      <c r="CQ341" s="59"/>
      <c r="CR341" s="57"/>
      <c r="CS341" s="58"/>
      <c r="CT341" s="90" t="str">
        <f t="shared" si="319"/>
        <v/>
      </c>
      <c r="CU341" s="59"/>
      <c r="CV341" s="60"/>
      <c r="CW341" s="59"/>
      <c r="CX341" s="59"/>
      <c r="CY341" s="59" t="str">
        <f t="shared" si="320"/>
        <v/>
      </c>
      <c r="CZ341" s="59"/>
      <c r="DA341" s="59"/>
      <c r="DB341" s="61"/>
      <c r="DC341" s="59"/>
      <c r="DD341" s="59"/>
      <c r="DE341" s="61"/>
      <c r="DF341" s="61"/>
      <c r="DG341" s="59"/>
      <c r="DH341" s="61"/>
      <c r="DI341" s="61"/>
      <c r="DJ341" s="59"/>
      <c r="DK341" s="59"/>
      <c r="DL341" s="62"/>
      <c r="DM341" s="56">
        <f t="shared" si="280"/>
        <v>0</v>
      </c>
      <c r="DN341" s="88" t="str">
        <f t="shared" si="321"/>
        <v/>
      </c>
      <c r="DO341" s="119" t="str">
        <f t="shared" si="322"/>
        <v/>
      </c>
      <c r="DP341" s="119" t="str">
        <f t="shared" si="323"/>
        <v/>
      </c>
      <c r="DQ341" s="122" t="str">
        <f t="shared" si="324"/>
        <v/>
      </c>
      <c r="DR341" s="122" t="str">
        <f t="shared" si="325"/>
        <v/>
      </c>
    </row>
    <row r="342" spans="1:122" x14ac:dyDescent="0.25">
      <c r="A342" s="184" t="str">
        <f t="shared" si="281"/>
        <v xml:space="preserve">  -  - </v>
      </c>
      <c r="B342" s="98"/>
      <c r="C342" s="97"/>
      <c r="D342" s="93"/>
      <c r="E342" s="71"/>
      <c r="F342" s="73"/>
      <c r="G342" s="103"/>
      <c r="H342" s="71"/>
      <c r="I342" s="105" t="str">
        <f t="shared" si="282"/>
        <v/>
      </c>
      <c r="J342" s="104"/>
      <c r="K342" s="63"/>
      <c r="L342" s="72"/>
      <c r="M342" s="74"/>
      <c r="N342" s="75"/>
      <c r="O342" s="75"/>
      <c r="P342" s="121"/>
      <c r="Q342" s="76" t="str">
        <f t="shared" si="283"/>
        <v/>
      </c>
      <c r="R342" s="77">
        <f t="shared" si="284"/>
        <v>0</v>
      </c>
      <c r="S342" s="63"/>
      <c r="T342" s="78">
        <f t="shared" si="285"/>
        <v>0</v>
      </c>
      <c r="U342" s="79">
        <f>IF(M342=0,0,IF(G342="Annulation","",IF(assurance="ALPTIS",M342*12*T342/100*#REF!,IF(assurance="APRIL",M342*12*T342/100*#REF!,IF(assurance="ASAF",M342*12*T342/100*#REF!,IF(assurance="NEOLIANE",(#REF!+M342*12*#REF!)*T342/100,IF(assurance="NEOLIANE Prev",(#REF!+M342*12*#REF!)*T342/100,IF(assurance="SWISSLIFE",M342*12*T342/100*#REF!,IF(assurance="AVIVA",M342*12*T342/100*#REF!,IF(assurance="CIPRES",M342*12*T342/100*#REF!,IF(assurance="CEGEMA",M342*12*T342/100*#REF!,IF(assurance=0,0))))))))))))</f>
        <v>0</v>
      </c>
      <c r="V342" s="91" t="str">
        <f t="shared" si="286"/>
        <v/>
      </c>
      <c r="W342" s="91" t="str">
        <f t="shared" si="287"/>
        <v/>
      </c>
      <c r="X342" s="92">
        <f t="shared" si="288"/>
        <v>0</v>
      </c>
      <c r="Y342" s="108">
        <f t="shared" si="289"/>
        <v>0</v>
      </c>
      <c r="Z342" s="106"/>
      <c r="AA342" s="105" t="str">
        <f t="shared" si="290"/>
        <v/>
      </c>
      <c r="AB342" s="63" t="s">
        <v>12</v>
      </c>
      <c r="AC342" s="72"/>
      <c r="AD342" s="101"/>
      <c r="AE342" s="80" t="str">
        <f t="shared" si="291"/>
        <v/>
      </c>
      <c r="AF342" s="72"/>
      <c r="AG342" s="70" t="str">
        <f t="shared" si="292"/>
        <v/>
      </c>
      <c r="AH342" s="81" t="str">
        <f t="shared" ca="1" si="293"/>
        <v/>
      </c>
      <c r="AI342" s="111" t="str">
        <f t="shared" ca="1" si="294"/>
        <v/>
      </c>
      <c r="AJ342" s="89" t="str">
        <f t="shared" si="295"/>
        <v/>
      </c>
      <c r="AK342" s="89" t="str">
        <f t="shared" si="296"/>
        <v/>
      </c>
      <c r="AL342" s="81" t="str">
        <f t="shared" si="297"/>
        <v/>
      </c>
      <c r="AM342" s="74">
        <f t="shared" si="298"/>
        <v>0</v>
      </c>
      <c r="AN342" s="74">
        <f t="shared" si="299"/>
        <v>0</v>
      </c>
      <c r="AO342" s="82">
        <f t="shared" si="300"/>
        <v>0</v>
      </c>
      <c r="AP342" s="74">
        <f t="shared" si="301"/>
        <v>0</v>
      </c>
      <c r="AQ342" s="82">
        <f t="shared" si="302"/>
        <v>0</v>
      </c>
      <c r="AR342" s="83">
        <f t="shared" si="303"/>
        <v>0</v>
      </c>
      <c r="AS342" s="74">
        <f t="shared" si="304"/>
        <v>0</v>
      </c>
      <c r="AT342" s="82">
        <f t="shared" si="305"/>
        <v>0</v>
      </c>
      <c r="AU342" s="83">
        <f t="shared" si="306"/>
        <v>0</v>
      </c>
      <c r="AV342" s="74">
        <f t="shared" si="307"/>
        <v>0</v>
      </c>
      <c r="AW342" s="82">
        <f t="shared" si="308"/>
        <v>0</v>
      </c>
      <c r="AX342" s="83">
        <f t="shared" si="309"/>
        <v>0</v>
      </c>
      <c r="AY342" s="63"/>
      <c r="AZ342" s="84"/>
      <c r="BA342" s="85"/>
      <c r="BB342" s="95"/>
      <c r="BC342" s="86"/>
      <c r="BD342" s="86"/>
      <c r="BE342" s="96"/>
      <c r="BF342" s="69"/>
      <c r="BG342" s="114"/>
      <c r="BH342" s="63">
        <v>1</v>
      </c>
      <c r="BI342" s="68">
        <v>0</v>
      </c>
      <c r="BJ342" s="71"/>
      <c r="BK342" s="87"/>
      <c r="BL342" s="64" t="str">
        <f t="shared" ca="1" si="310"/>
        <v/>
      </c>
      <c r="BM342" s="65"/>
      <c r="BN342" s="66"/>
      <c r="BO342" s="67" t="str">
        <f t="shared" ca="1" si="311"/>
        <v/>
      </c>
      <c r="BP342" s="65"/>
      <c r="BQ342" s="66"/>
      <c r="BR342" s="67" t="str">
        <f t="shared" ca="1" si="312"/>
        <v/>
      </c>
      <c r="BS342" s="65"/>
      <c r="BT342" s="66"/>
      <c r="BU342" s="67" t="str">
        <f t="shared" ca="1" si="313"/>
        <v/>
      </c>
      <c r="BV342" s="65"/>
      <c r="BW342" s="66"/>
      <c r="BX342" s="67" t="str">
        <f t="shared" ca="1" si="314"/>
        <v/>
      </c>
      <c r="BY342" s="65"/>
      <c r="BZ342" s="66"/>
      <c r="CA342" s="67" t="str">
        <f t="shared" ca="1" si="315"/>
        <v/>
      </c>
      <c r="CB342" s="65"/>
      <c r="CC342" s="66"/>
      <c r="CD342" s="67" t="str">
        <f t="shared" ca="1" si="316"/>
        <v/>
      </c>
      <c r="CE342" s="65"/>
      <c r="CF342" s="66"/>
      <c r="CG342" s="67" t="str">
        <f t="shared" ca="1" si="317"/>
        <v/>
      </c>
      <c r="CH342" s="65"/>
      <c r="CI342" s="66"/>
      <c r="CJ342" s="67" t="str">
        <f t="shared" ca="1" si="318"/>
        <v/>
      </c>
      <c r="CK342" s="57"/>
      <c r="CL342" s="59"/>
      <c r="CM342" s="59"/>
      <c r="CN342" s="59"/>
      <c r="CO342" s="59"/>
      <c r="CP342" s="59"/>
      <c r="CQ342" s="59"/>
      <c r="CR342" s="57"/>
      <c r="CS342" s="58"/>
      <c r="CT342" s="90" t="str">
        <f t="shared" si="319"/>
        <v/>
      </c>
      <c r="CU342" s="59"/>
      <c r="CV342" s="60"/>
      <c r="CW342" s="59"/>
      <c r="CX342" s="59"/>
      <c r="CY342" s="59" t="str">
        <f t="shared" si="320"/>
        <v/>
      </c>
      <c r="CZ342" s="59"/>
      <c r="DA342" s="59"/>
      <c r="DB342" s="61"/>
      <c r="DC342" s="59"/>
      <c r="DD342" s="59"/>
      <c r="DE342" s="61"/>
      <c r="DF342" s="61"/>
      <c r="DG342" s="59"/>
      <c r="DH342" s="61"/>
      <c r="DI342" s="61"/>
      <c r="DJ342" s="59"/>
      <c r="DK342" s="59"/>
      <c r="DL342" s="62"/>
      <c r="DM342" s="56">
        <f t="shared" si="280"/>
        <v>0</v>
      </c>
      <c r="DN342" s="88" t="str">
        <f t="shared" si="321"/>
        <v/>
      </c>
      <c r="DO342" s="119" t="str">
        <f t="shared" si="322"/>
        <v/>
      </c>
      <c r="DP342" s="119" t="str">
        <f t="shared" si="323"/>
        <v/>
      </c>
      <c r="DQ342" s="122" t="str">
        <f t="shared" si="324"/>
        <v/>
      </c>
      <c r="DR342" s="122" t="str">
        <f t="shared" si="325"/>
        <v/>
      </c>
    </row>
    <row r="343" spans="1:122" x14ac:dyDescent="0.25">
      <c r="A343" s="184" t="str">
        <f t="shared" si="281"/>
        <v xml:space="preserve">  -  - </v>
      </c>
      <c r="B343" s="98"/>
      <c r="C343" s="97"/>
      <c r="D343" s="93"/>
      <c r="E343" s="71"/>
      <c r="F343" s="73"/>
      <c r="G343" s="103"/>
      <c r="H343" s="71"/>
      <c r="I343" s="105" t="str">
        <f t="shared" si="282"/>
        <v/>
      </c>
      <c r="J343" s="104"/>
      <c r="K343" s="63"/>
      <c r="L343" s="72"/>
      <c r="M343" s="74"/>
      <c r="N343" s="75"/>
      <c r="O343" s="75"/>
      <c r="P343" s="121"/>
      <c r="Q343" s="76" t="str">
        <f t="shared" si="283"/>
        <v/>
      </c>
      <c r="R343" s="77">
        <f t="shared" si="284"/>
        <v>0</v>
      </c>
      <c r="S343" s="63"/>
      <c r="T343" s="78">
        <f t="shared" si="285"/>
        <v>0</v>
      </c>
      <c r="U343" s="79">
        <f>IF(M343=0,0,IF(G343="Annulation","",IF(assurance="ALPTIS",M343*12*T343/100*#REF!,IF(assurance="APRIL",M343*12*T343/100*#REF!,IF(assurance="ASAF",M343*12*T343/100*#REF!,IF(assurance="NEOLIANE",(#REF!+M343*12*#REF!)*T343/100,IF(assurance="NEOLIANE Prev",(#REF!+M343*12*#REF!)*T343/100,IF(assurance="SWISSLIFE",M343*12*T343/100*#REF!,IF(assurance="AVIVA",M343*12*T343/100*#REF!,IF(assurance="CIPRES",M343*12*T343/100*#REF!,IF(assurance="CEGEMA",M343*12*T343/100*#REF!,IF(assurance=0,0))))))))))))</f>
        <v>0</v>
      </c>
      <c r="V343" s="91" t="str">
        <f t="shared" si="286"/>
        <v/>
      </c>
      <c r="W343" s="91" t="str">
        <f t="shared" si="287"/>
        <v/>
      </c>
      <c r="X343" s="92">
        <f t="shared" si="288"/>
        <v>0</v>
      </c>
      <c r="Y343" s="108">
        <f t="shared" si="289"/>
        <v>0</v>
      </c>
      <c r="Z343" s="106"/>
      <c r="AA343" s="105" t="str">
        <f t="shared" si="290"/>
        <v/>
      </c>
      <c r="AB343" s="63" t="s">
        <v>12</v>
      </c>
      <c r="AC343" s="72"/>
      <c r="AD343" s="101"/>
      <c r="AE343" s="80" t="str">
        <f t="shared" si="291"/>
        <v/>
      </c>
      <c r="AF343" s="72"/>
      <c r="AG343" s="70" t="str">
        <f t="shared" si="292"/>
        <v/>
      </c>
      <c r="AH343" s="81" t="str">
        <f t="shared" ca="1" si="293"/>
        <v/>
      </c>
      <c r="AI343" s="111" t="str">
        <f t="shared" ca="1" si="294"/>
        <v/>
      </c>
      <c r="AJ343" s="89" t="str">
        <f t="shared" si="295"/>
        <v/>
      </c>
      <c r="AK343" s="89" t="str">
        <f t="shared" si="296"/>
        <v/>
      </c>
      <c r="AL343" s="81" t="str">
        <f t="shared" si="297"/>
        <v/>
      </c>
      <c r="AM343" s="74">
        <f t="shared" si="298"/>
        <v>0</v>
      </c>
      <c r="AN343" s="74">
        <f t="shared" si="299"/>
        <v>0</v>
      </c>
      <c r="AO343" s="82">
        <f t="shared" si="300"/>
        <v>0</v>
      </c>
      <c r="AP343" s="74">
        <f t="shared" si="301"/>
        <v>0</v>
      </c>
      <c r="AQ343" s="82">
        <f t="shared" si="302"/>
        <v>0</v>
      </c>
      <c r="AR343" s="83">
        <f t="shared" si="303"/>
        <v>0</v>
      </c>
      <c r="AS343" s="74">
        <f t="shared" si="304"/>
        <v>0</v>
      </c>
      <c r="AT343" s="82">
        <f t="shared" si="305"/>
        <v>0</v>
      </c>
      <c r="AU343" s="83">
        <f t="shared" si="306"/>
        <v>0</v>
      </c>
      <c r="AV343" s="74">
        <f t="shared" si="307"/>
        <v>0</v>
      </c>
      <c r="AW343" s="82">
        <f t="shared" si="308"/>
        <v>0</v>
      </c>
      <c r="AX343" s="83">
        <f t="shared" si="309"/>
        <v>0</v>
      </c>
      <c r="AY343" s="63"/>
      <c r="AZ343" s="84"/>
      <c r="BA343" s="85"/>
      <c r="BB343" s="95"/>
      <c r="BC343" s="86"/>
      <c r="BD343" s="86"/>
      <c r="BE343" s="96"/>
      <c r="BF343" s="69"/>
      <c r="BG343" s="114"/>
      <c r="BH343" s="63">
        <v>1</v>
      </c>
      <c r="BI343" s="68">
        <v>0</v>
      </c>
      <c r="BJ343" s="71"/>
      <c r="BK343" s="87"/>
      <c r="BL343" s="64" t="str">
        <f t="shared" ca="1" si="310"/>
        <v/>
      </c>
      <c r="BM343" s="65"/>
      <c r="BN343" s="66"/>
      <c r="BO343" s="67" t="str">
        <f t="shared" ca="1" si="311"/>
        <v/>
      </c>
      <c r="BP343" s="65"/>
      <c r="BQ343" s="66"/>
      <c r="BR343" s="67" t="str">
        <f t="shared" ca="1" si="312"/>
        <v/>
      </c>
      <c r="BS343" s="65"/>
      <c r="BT343" s="66"/>
      <c r="BU343" s="67" t="str">
        <f t="shared" ca="1" si="313"/>
        <v/>
      </c>
      <c r="BV343" s="65"/>
      <c r="BW343" s="66"/>
      <c r="BX343" s="67" t="str">
        <f t="shared" ca="1" si="314"/>
        <v/>
      </c>
      <c r="BY343" s="65"/>
      <c r="BZ343" s="66"/>
      <c r="CA343" s="67" t="str">
        <f t="shared" ca="1" si="315"/>
        <v/>
      </c>
      <c r="CB343" s="65"/>
      <c r="CC343" s="66"/>
      <c r="CD343" s="67" t="str">
        <f t="shared" ca="1" si="316"/>
        <v/>
      </c>
      <c r="CE343" s="65"/>
      <c r="CF343" s="66"/>
      <c r="CG343" s="67" t="str">
        <f t="shared" ca="1" si="317"/>
        <v/>
      </c>
      <c r="CH343" s="65"/>
      <c r="CI343" s="66"/>
      <c r="CJ343" s="67" t="str">
        <f t="shared" ca="1" si="318"/>
        <v/>
      </c>
      <c r="CK343" s="57"/>
      <c r="CL343" s="59"/>
      <c r="CM343" s="59"/>
      <c r="CN343" s="59"/>
      <c r="CO343" s="59"/>
      <c r="CP343" s="59"/>
      <c r="CQ343" s="59"/>
      <c r="CR343" s="57"/>
      <c r="CS343" s="58"/>
      <c r="CT343" s="90" t="str">
        <f t="shared" si="319"/>
        <v/>
      </c>
      <c r="CU343" s="59"/>
      <c r="CV343" s="60"/>
      <c r="CW343" s="59"/>
      <c r="CX343" s="59"/>
      <c r="CY343" s="59" t="str">
        <f t="shared" si="320"/>
        <v/>
      </c>
      <c r="CZ343" s="59"/>
      <c r="DA343" s="59"/>
      <c r="DB343" s="61"/>
      <c r="DC343" s="59"/>
      <c r="DD343" s="59"/>
      <c r="DE343" s="61"/>
      <c r="DF343" s="61"/>
      <c r="DG343" s="59"/>
      <c r="DH343" s="61"/>
      <c r="DI343" s="61"/>
      <c r="DJ343" s="59"/>
      <c r="DK343" s="59"/>
      <c r="DL343" s="62"/>
      <c r="DM343" s="56">
        <f t="shared" si="280"/>
        <v>0</v>
      </c>
      <c r="DN343" s="88" t="str">
        <f t="shared" si="321"/>
        <v/>
      </c>
      <c r="DO343" s="119" t="str">
        <f t="shared" si="322"/>
        <v/>
      </c>
      <c r="DP343" s="119" t="str">
        <f t="shared" si="323"/>
        <v/>
      </c>
      <c r="DQ343" s="122" t="str">
        <f t="shared" si="324"/>
        <v/>
      </c>
      <c r="DR343" s="122" t="str">
        <f t="shared" si="325"/>
        <v/>
      </c>
    </row>
    <row r="344" spans="1:122" x14ac:dyDescent="0.25">
      <c r="A344" s="184" t="str">
        <f t="shared" si="281"/>
        <v xml:space="preserve">  -  - </v>
      </c>
      <c r="B344" s="98"/>
      <c r="C344" s="97"/>
      <c r="D344" s="93"/>
      <c r="E344" s="71"/>
      <c r="F344" s="73"/>
      <c r="G344" s="103"/>
      <c r="H344" s="71"/>
      <c r="I344" s="105" t="str">
        <f t="shared" si="282"/>
        <v/>
      </c>
      <c r="J344" s="104"/>
      <c r="K344" s="63"/>
      <c r="L344" s="72"/>
      <c r="M344" s="74"/>
      <c r="N344" s="75"/>
      <c r="O344" s="75"/>
      <c r="P344" s="121"/>
      <c r="Q344" s="76" t="str">
        <f t="shared" si="283"/>
        <v/>
      </c>
      <c r="R344" s="77">
        <f t="shared" si="284"/>
        <v>0</v>
      </c>
      <c r="S344" s="63"/>
      <c r="T344" s="78">
        <f t="shared" si="285"/>
        <v>0</v>
      </c>
      <c r="U344" s="79">
        <f>IF(M344=0,0,IF(G344="Annulation","",IF(assurance="ALPTIS",M344*12*T344/100*#REF!,IF(assurance="APRIL",M344*12*T344/100*#REF!,IF(assurance="ASAF",M344*12*T344/100*#REF!,IF(assurance="NEOLIANE",(#REF!+M344*12*#REF!)*T344/100,IF(assurance="NEOLIANE Prev",(#REF!+M344*12*#REF!)*T344/100,IF(assurance="SWISSLIFE",M344*12*T344/100*#REF!,IF(assurance="AVIVA",M344*12*T344/100*#REF!,IF(assurance="CIPRES",M344*12*T344/100*#REF!,IF(assurance="CEGEMA",M344*12*T344/100*#REF!,IF(assurance=0,0))))))))))))</f>
        <v>0</v>
      </c>
      <c r="V344" s="91" t="str">
        <f t="shared" si="286"/>
        <v/>
      </c>
      <c r="W344" s="91" t="str">
        <f t="shared" si="287"/>
        <v/>
      </c>
      <c r="X344" s="92">
        <f t="shared" si="288"/>
        <v>0</v>
      </c>
      <c r="Y344" s="108">
        <f t="shared" si="289"/>
        <v>0</v>
      </c>
      <c r="Z344" s="106"/>
      <c r="AA344" s="105" t="str">
        <f t="shared" si="290"/>
        <v/>
      </c>
      <c r="AB344" s="63" t="s">
        <v>12</v>
      </c>
      <c r="AC344" s="72"/>
      <c r="AD344" s="101"/>
      <c r="AE344" s="80" t="str">
        <f t="shared" si="291"/>
        <v/>
      </c>
      <c r="AF344" s="72"/>
      <c r="AG344" s="70" t="str">
        <f t="shared" si="292"/>
        <v/>
      </c>
      <c r="AH344" s="81" t="str">
        <f t="shared" ca="1" si="293"/>
        <v/>
      </c>
      <c r="AI344" s="111" t="str">
        <f t="shared" ca="1" si="294"/>
        <v/>
      </c>
      <c r="AJ344" s="89" t="str">
        <f t="shared" si="295"/>
        <v/>
      </c>
      <c r="AK344" s="89" t="str">
        <f t="shared" si="296"/>
        <v/>
      </c>
      <c r="AL344" s="81" t="str">
        <f t="shared" si="297"/>
        <v/>
      </c>
      <c r="AM344" s="74">
        <f t="shared" si="298"/>
        <v>0</v>
      </c>
      <c r="AN344" s="74">
        <f t="shared" si="299"/>
        <v>0</v>
      </c>
      <c r="AO344" s="82">
        <f t="shared" si="300"/>
        <v>0</v>
      </c>
      <c r="AP344" s="74">
        <f t="shared" si="301"/>
        <v>0</v>
      </c>
      <c r="AQ344" s="82">
        <f t="shared" si="302"/>
        <v>0</v>
      </c>
      <c r="AR344" s="83">
        <f t="shared" si="303"/>
        <v>0</v>
      </c>
      <c r="AS344" s="74">
        <f t="shared" si="304"/>
        <v>0</v>
      </c>
      <c r="AT344" s="82">
        <f t="shared" si="305"/>
        <v>0</v>
      </c>
      <c r="AU344" s="83">
        <f t="shared" si="306"/>
        <v>0</v>
      </c>
      <c r="AV344" s="74">
        <f t="shared" si="307"/>
        <v>0</v>
      </c>
      <c r="AW344" s="82">
        <f t="shared" si="308"/>
        <v>0</v>
      </c>
      <c r="AX344" s="83">
        <f t="shared" si="309"/>
        <v>0</v>
      </c>
      <c r="AY344" s="63"/>
      <c r="AZ344" s="84"/>
      <c r="BA344" s="85"/>
      <c r="BB344" s="95"/>
      <c r="BC344" s="86"/>
      <c r="BD344" s="86"/>
      <c r="BE344" s="96"/>
      <c r="BF344" s="69"/>
      <c r="BG344" s="114"/>
      <c r="BH344" s="63">
        <v>1</v>
      </c>
      <c r="BI344" s="68">
        <v>0</v>
      </c>
      <c r="BJ344" s="71"/>
      <c r="BK344" s="87"/>
      <c r="BL344" s="64" t="str">
        <f t="shared" ca="1" si="310"/>
        <v/>
      </c>
      <c r="BM344" s="65"/>
      <c r="BN344" s="66"/>
      <c r="BO344" s="67" t="str">
        <f t="shared" ca="1" si="311"/>
        <v/>
      </c>
      <c r="BP344" s="65"/>
      <c r="BQ344" s="66"/>
      <c r="BR344" s="67" t="str">
        <f t="shared" ca="1" si="312"/>
        <v/>
      </c>
      <c r="BS344" s="65"/>
      <c r="BT344" s="66"/>
      <c r="BU344" s="67" t="str">
        <f t="shared" ca="1" si="313"/>
        <v/>
      </c>
      <c r="BV344" s="65"/>
      <c r="BW344" s="66"/>
      <c r="BX344" s="67" t="str">
        <f t="shared" ca="1" si="314"/>
        <v/>
      </c>
      <c r="BY344" s="65"/>
      <c r="BZ344" s="66"/>
      <c r="CA344" s="67" t="str">
        <f t="shared" ca="1" si="315"/>
        <v/>
      </c>
      <c r="CB344" s="65"/>
      <c r="CC344" s="66"/>
      <c r="CD344" s="67" t="str">
        <f t="shared" ca="1" si="316"/>
        <v/>
      </c>
      <c r="CE344" s="65"/>
      <c r="CF344" s="66"/>
      <c r="CG344" s="67" t="str">
        <f t="shared" ca="1" si="317"/>
        <v/>
      </c>
      <c r="CH344" s="65"/>
      <c r="CI344" s="66"/>
      <c r="CJ344" s="67" t="str">
        <f t="shared" ca="1" si="318"/>
        <v/>
      </c>
      <c r="CK344" s="57"/>
      <c r="CL344" s="59"/>
      <c r="CM344" s="59"/>
      <c r="CN344" s="59"/>
      <c r="CO344" s="59"/>
      <c r="CP344" s="59"/>
      <c r="CQ344" s="59"/>
      <c r="CR344" s="57"/>
      <c r="CS344" s="58"/>
      <c r="CT344" s="90" t="str">
        <f t="shared" si="319"/>
        <v/>
      </c>
      <c r="CU344" s="59"/>
      <c r="CV344" s="60"/>
      <c r="CW344" s="59"/>
      <c r="CX344" s="59"/>
      <c r="CY344" s="59" t="str">
        <f t="shared" si="320"/>
        <v/>
      </c>
      <c r="CZ344" s="59"/>
      <c r="DA344" s="59"/>
      <c r="DB344" s="61"/>
      <c r="DC344" s="59"/>
      <c r="DD344" s="59"/>
      <c r="DE344" s="61"/>
      <c r="DF344" s="61"/>
      <c r="DG344" s="59"/>
      <c r="DH344" s="61"/>
      <c r="DI344" s="61"/>
      <c r="DJ344" s="59"/>
      <c r="DK344" s="59"/>
      <c r="DL344" s="62"/>
      <c r="DM344" s="56">
        <f t="shared" si="280"/>
        <v>0</v>
      </c>
      <c r="DN344" s="88" t="str">
        <f t="shared" si="321"/>
        <v/>
      </c>
      <c r="DO344" s="119" t="str">
        <f t="shared" si="322"/>
        <v/>
      </c>
      <c r="DP344" s="119" t="str">
        <f t="shared" si="323"/>
        <v/>
      </c>
      <c r="DQ344" s="122" t="str">
        <f t="shared" si="324"/>
        <v/>
      </c>
      <c r="DR344" s="122" t="str">
        <f t="shared" si="325"/>
        <v/>
      </c>
    </row>
    <row r="345" spans="1:122" x14ac:dyDescent="0.25">
      <c r="A345" s="184" t="str">
        <f t="shared" si="281"/>
        <v xml:space="preserve">  -  - </v>
      </c>
      <c r="B345" s="98"/>
      <c r="C345" s="97"/>
      <c r="D345" s="93"/>
      <c r="E345" s="71"/>
      <c r="F345" s="73"/>
      <c r="G345" s="103"/>
      <c r="H345" s="71"/>
      <c r="I345" s="105" t="str">
        <f t="shared" si="282"/>
        <v/>
      </c>
      <c r="J345" s="104"/>
      <c r="K345" s="63"/>
      <c r="L345" s="72"/>
      <c r="M345" s="74"/>
      <c r="N345" s="75"/>
      <c r="O345" s="75"/>
      <c r="P345" s="121"/>
      <c r="Q345" s="76" t="str">
        <f t="shared" si="283"/>
        <v/>
      </c>
      <c r="R345" s="77">
        <f t="shared" si="284"/>
        <v>0</v>
      </c>
      <c r="S345" s="63"/>
      <c r="T345" s="78">
        <f t="shared" si="285"/>
        <v>0</v>
      </c>
      <c r="U345" s="79">
        <f>IF(M345=0,0,IF(G345="Annulation","",IF(assurance="ALPTIS",M345*12*T345/100*#REF!,IF(assurance="APRIL",M345*12*T345/100*#REF!,IF(assurance="ASAF",M345*12*T345/100*#REF!,IF(assurance="NEOLIANE",(#REF!+M345*12*#REF!)*T345/100,IF(assurance="NEOLIANE Prev",(#REF!+M345*12*#REF!)*T345/100,IF(assurance="SWISSLIFE",M345*12*T345/100*#REF!,IF(assurance="AVIVA",M345*12*T345/100*#REF!,IF(assurance="CIPRES",M345*12*T345/100*#REF!,IF(assurance="CEGEMA",M345*12*T345/100*#REF!,IF(assurance=0,0))))))))))))</f>
        <v>0</v>
      </c>
      <c r="V345" s="91" t="str">
        <f t="shared" si="286"/>
        <v/>
      </c>
      <c r="W345" s="91" t="str">
        <f t="shared" si="287"/>
        <v/>
      </c>
      <c r="X345" s="92">
        <f t="shared" si="288"/>
        <v>0</v>
      </c>
      <c r="Y345" s="108">
        <f t="shared" si="289"/>
        <v>0</v>
      </c>
      <c r="Z345" s="106"/>
      <c r="AA345" s="105" t="str">
        <f t="shared" si="290"/>
        <v/>
      </c>
      <c r="AB345" s="63" t="s">
        <v>12</v>
      </c>
      <c r="AC345" s="72"/>
      <c r="AD345" s="101"/>
      <c r="AE345" s="80" t="str">
        <f t="shared" si="291"/>
        <v/>
      </c>
      <c r="AF345" s="72"/>
      <c r="AG345" s="70" t="str">
        <f t="shared" si="292"/>
        <v/>
      </c>
      <c r="AH345" s="81" t="str">
        <f t="shared" ca="1" si="293"/>
        <v/>
      </c>
      <c r="AI345" s="111" t="str">
        <f t="shared" ca="1" si="294"/>
        <v/>
      </c>
      <c r="AJ345" s="89" t="str">
        <f t="shared" si="295"/>
        <v/>
      </c>
      <c r="AK345" s="89" t="str">
        <f t="shared" si="296"/>
        <v/>
      </c>
      <c r="AL345" s="81" t="str">
        <f t="shared" si="297"/>
        <v/>
      </c>
      <c r="AM345" s="74">
        <f t="shared" si="298"/>
        <v>0</v>
      </c>
      <c r="AN345" s="74">
        <f t="shared" si="299"/>
        <v>0</v>
      </c>
      <c r="AO345" s="82">
        <f t="shared" si="300"/>
        <v>0</v>
      </c>
      <c r="AP345" s="74">
        <f t="shared" si="301"/>
        <v>0</v>
      </c>
      <c r="AQ345" s="82">
        <f t="shared" si="302"/>
        <v>0</v>
      </c>
      <c r="AR345" s="83">
        <f t="shared" si="303"/>
        <v>0</v>
      </c>
      <c r="AS345" s="74">
        <f t="shared" si="304"/>
        <v>0</v>
      </c>
      <c r="AT345" s="82">
        <f t="shared" si="305"/>
        <v>0</v>
      </c>
      <c r="AU345" s="83">
        <f t="shared" si="306"/>
        <v>0</v>
      </c>
      <c r="AV345" s="74">
        <f t="shared" si="307"/>
        <v>0</v>
      </c>
      <c r="AW345" s="82">
        <f t="shared" si="308"/>
        <v>0</v>
      </c>
      <c r="AX345" s="83">
        <f t="shared" si="309"/>
        <v>0</v>
      </c>
      <c r="AY345" s="63"/>
      <c r="AZ345" s="84"/>
      <c r="BA345" s="85"/>
      <c r="BB345" s="95"/>
      <c r="BC345" s="86"/>
      <c r="BD345" s="86"/>
      <c r="BE345" s="96"/>
      <c r="BF345" s="69"/>
      <c r="BG345" s="114"/>
      <c r="BH345" s="63">
        <v>1</v>
      </c>
      <c r="BI345" s="68">
        <v>0</v>
      </c>
      <c r="BJ345" s="71"/>
      <c r="BK345" s="87"/>
      <c r="BL345" s="64" t="str">
        <f t="shared" ca="1" si="310"/>
        <v/>
      </c>
      <c r="BM345" s="65"/>
      <c r="BN345" s="66"/>
      <c r="BO345" s="67" t="str">
        <f t="shared" ca="1" si="311"/>
        <v/>
      </c>
      <c r="BP345" s="65"/>
      <c r="BQ345" s="66"/>
      <c r="BR345" s="67" t="str">
        <f t="shared" ca="1" si="312"/>
        <v/>
      </c>
      <c r="BS345" s="65"/>
      <c r="BT345" s="66"/>
      <c r="BU345" s="67" t="str">
        <f t="shared" ca="1" si="313"/>
        <v/>
      </c>
      <c r="BV345" s="65"/>
      <c r="BW345" s="66"/>
      <c r="BX345" s="67" t="str">
        <f t="shared" ca="1" si="314"/>
        <v/>
      </c>
      <c r="BY345" s="65"/>
      <c r="BZ345" s="66"/>
      <c r="CA345" s="67" t="str">
        <f t="shared" ca="1" si="315"/>
        <v/>
      </c>
      <c r="CB345" s="65"/>
      <c r="CC345" s="66"/>
      <c r="CD345" s="67" t="str">
        <f t="shared" ca="1" si="316"/>
        <v/>
      </c>
      <c r="CE345" s="65"/>
      <c r="CF345" s="66"/>
      <c r="CG345" s="67" t="str">
        <f t="shared" ca="1" si="317"/>
        <v/>
      </c>
      <c r="CH345" s="65"/>
      <c r="CI345" s="66"/>
      <c r="CJ345" s="67" t="str">
        <f t="shared" ca="1" si="318"/>
        <v/>
      </c>
      <c r="CK345" s="57"/>
      <c r="CL345" s="59"/>
      <c r="CM345" s="59"/>
      <c r="CN345" s="59"/>
      <c r="CO345" s="59"/>
      <c r="CP345" s="59"/>
      <c r="CQ345" s="59"/>
      <c r="CR345" s="57"/>
      <c r="CS345" s="58"/>
      <c r="CT345" s="90" t="str">
        <f t="shared" si="319"/>
        <v/>
      </c>
      <c r="CU345" s="59"/>
      <c r="CV345" s="60"/>
      <c r="CW345" s="59"/>
      <c r="CX345" s="59"/>
      <c r="CY345" s="59" t="str">
        <f t="shared" si="320"/>
        <v/>
      </c>
      <c r="CZ345" s="59"/>
      <c r="DA345" s="59"/>
      <c r="DB345" s="61"/>
      <c r="DC345" s="59"/>
      <c r="DD345" s="59"/>
      <c r="DE345" s="61"/>
      <c r="DF345" s="61"/>
      <c r="DG345" s="59"/>
      <c r="DH345" s="61"/>
      <c r="DI345" s="61"/>
      <c r="DJ345" s="59"/>
      <c r="DK345" s="59"/>
      <c r="DL345" s="62"/>
      <c r="DM345" s="56">
        <f t="shared" si="280"/>
        <v>0</v>
      </c>
      <c r="DN345" s="88" t="str">
        <f t="shared" si="321"/>
        <v/>
      </c>
      <c r="DO345" s="119" t="str">
        <f t="shared" si="322"/>
        <v/>
      </c>
      <c r="DP345" s="119" t="str">
        <f t="shared" si="323"/>
        <v/>
      </c>
      <c r="DQ345" s="122" t="str">
        <f t="shared" si="324"/>
        <v/>
      </c>
      <c r="DR345" s="122" t="str">
        <f t="shared" si="325"/>
        <v/>
      </c>
    </row>
    <row r="346" spans="1:122" x14ac:dyDescent="0.25">
      <c r="A346" s="184" t="str">
        <f t="shared" si="281"/>
        <v xml:space="preserve">  -  - </v>
      </c>
      <c r="B346" s="98"/>
      <c r="C346" s="97"/>
      <c r="D346" s="93"/>
      <c r="E346" s="71"/>
      <c r="F346" s="73"/>
      <c r="G346" s="103"/>
      <c r="H346" s="71"/>
      <c r="I346" s="105" t="str">
        <f t="shared" si="282"/>
        <v/>
      </c>
      <c r="J346" s="104"/>
      <c r="K346" s="63"/>
      <c r="L346" s="72"/>
      <c r="M346" s="74"/>
      <c r="N346" s="75"/>
      <c r="O346" s="75"/>
      <c r="P346" s="121"/>
      <c r="Q346" s="76" t="str">
        <f t="shared" si="283"/>
        <v/>
      </c>
      <c r="R346" s="77">
        <f t="shared" si="284"/>
        <v>0</v>
      </c>
      <c r="S346" s="63"/>
      <c r="T346" s="78">
        <f t="shared" si="285"/>
        <v>0</v>
      </c>
      <c r="U346" s="79">
        <f>IF(M346=0,0,IF(G346="Annulation","",IF(assurance="ALPTIS",M346*12*T346/100*#REF!,IF(assurance="APRIL",M346*12*T346/100*#REF!,IF(assurance="ASAF",M346*12*T346/100*#REF!,IF(assurance="NEOLIANE",(#REF!+M346*12*#REF!)*T346/100,IF(assurance="NEOLIANE Prev",(#REF!+M346*12*#REF!)*T346/100,IF(assurance="SWISSLIFE",M346*12*T346/100*#REF!,IF(assurance="AVIVA",M346*12*T346/100*#REF!,IF(assurance="CIPRES",M346*12*T346/100*#REF!,IF(assurance="CEGEMA",M346*12*T346/100*#REF!,IF(assurance=0,0))))))))))))</f>
        <v>0</v>
      </c>
      <c r="V346" s="91" t="str">
        <f t="shared" si="286"/>
        <v/>
      </c>
      <c r="W346" s="91" t="str">
        <f t="shared" si="287"/>
        <v/>
      </c>
      <c r="X346" s="92">
        <f t="shared" si="288"/>
        <v>0</v>
      </c>
      <c r="Y346" s="108">
        <f t="shared" si="289"/>
        <v>0</v>
      </c>
      <c r="Z346" s="106"/>
      <c r="AA346" s="105" t="str">
        <f t="shared" si="290"/>
        <v/>
      </c>
      <c r="AB346" s="63" t="s">
        <v>12</v>
      </c>
      <c r="AC346" s="72"/>
      <c r="AD346" s="101"/>
      <c r="AE346" s="80" t="str">
        <f t="shared" si="291"/>
        <v/>
      </c>
      <c r="AF346" s="72"/>
      <c r="AG346" s="70" t="str">
        <f t="shared" si="292"/>
        <v/>
      </c>
      <c r="AH346" s="81" t="str">
        <f t="shared" ca="1" si="293"/>
        <v/>
      </c>
      <c r="AI346" s="111" t="str">
        <f t="shared" ca="1" si="294"/>
        <v/>
      </c>
      <c r="AJ346" s="89" t="str">
        <f t="shared" si="295"/>
        <v/>
      </c>
      <c r="AK346" s="89" t="str">
        <f t="shared" si="296"/>
        <v/>
      </c>
      <c r="AL346" s="81" t="str">
        <f t="shared" si="297"/>
        <v/>
      </c>
      <c r="AM346" s="74">
        <f t="shared" si="298"/>
        <v>0</v>
      </c>
      <c r="AN346" s="74">
        <f t="shared" si="299"/>
        <v>0</v>
      </c>
      <c r="AO346" s="82">
        <f t="shared" si="300"/>
        <v>0</v>
      </c>
      <c r="AP346" s="74">
        <f t="shared" si="301"/>
        <v>0</v>
      </c>
      <c r="AQ346" s="82">
        <f t="shared" si="302"/>
        <v>0</v>
      </c>
      <c r="AR346" s="83">
        <f t="shared" si="303"/>
        <v>0</v>
      </c>
      <c r="AS346" s="74">
        <f t="shared" si="304"/>
        <v>0</v>
      </c>
      <c r="AT346" s="82">
        <f t="shared" si="305"/>
        <v>0</v>
      </c>
      <c r="AU346" s="83">
        <f t="shared" si="306"/>
        <v>0</v>
      </c>
      <c r="AV346" s="74">
        <f t="shared" si="307"/>
        <v>0</v>
      </c>
      <c r="AW346" s="82">
        <f t="shared" si="308"/>
        <v>0</v>
      </c>
      <c r="AX346" s="83">
        <f t="shared" si="309"/>
        <v>0</v>
      </c>
      <c r="AY346" s="63"/>
      <c r="AZ346" s="84"/>
      <c r="BA346" s="85"/>
      <c r="BB346" s="95"/>
      <c r="BC346" s="86"/>
      <c r="BD346" s="86"/>
      <c r="BE346" s="96"/>
      <c r="BF346" s="69"/>
      <c r="BG346" s="114"/>
      <c r="BH346" s="63">
        <v>1</v>
      </c>
      <c r="BI346" s="68">
        <v>0</v>
      </c>
      <c r="BJ346" s="71"/>
      <c r="BK346" s="87"/>
      <c r="BL346" s="64" t="str">
        <f t="shared" ca="1" si="310"/>
        <v/>
      </c>
      <c r="BM346" s="65"/>
      <c r="BN346" s="66"/>
      <c r="BO346" s="67" t="str">
        <f t="shared" ca="1" si="311"/>
        <v/>
      </c>
      <c r="BP346" s="65"/>
      <c r="BQ346" s="66"/>
      <c r="BR346" s="67" t="str">
        <f t="shared" ca="1" si="312"/>
        <v/>
      </c>
      <c r="BS346" s="65"/>
      <c r="BT346" s="66"/>
      <c r="BU346" s="67" t="str">
        <f t="shared" ca="1" si="313"/>
        <v/>
      </c>
      <c r="BV346" s="65"/>
      <c r="BW346" s="66"/>
      <c r="BX346" s="67" t="str">
        <f t="shared" ca="1" si="314"/>
        <v/>
      </c>
      <c r="BY346" s="65"/>
      <c r="BZ346" s="66"/>
      <c r="CA346" s="67" t="str">
        <f t="shared" ca="1" si="315"/>
        <v/>
      </c>
      <c r="CB346" s="65"/>
      <c r="CC346" s="66"/>
      <c r="CD346" s="67" t="str">
        <f t="shared" ca="1" si="316"/>
        <v/>
      </c>
      <c r="CE346" s="65"/>
      <c r="CF346" s="66"/>
      <c r="CG346" s="67" t="str">
        <f t="shared" ca="1" si="317"/>
        <v/>
      </c>
      <c r="CH346" s="65"/>
      <c r="CI346" s="66"/>
      <c r="CJ346" s="67" t="str">
        <f t="shared" ca="1" si="318"/>
        <v/>
      </c>
      <c r="CK346" s="57"/>
      <c r="CL346" s="59"/>
      <c r="CM346" s="59"/>
      <c r="CN346" s="59"/>
      <c r="CO346" s="59"/>
      <c r="CP346" s="59"/>
      <c r="CQ346" s="59"/>
      <c r="CR346" s="57"/>
      <c r="CS346" s="58"/>
      <c r="CT346" s="90" t="str">
        <f t="shared" si="319"/>
        <v/>
      </c>
      <c r="CU346" s="59"/>
      <c r="CV346" s="60"/>
      <c r="CW346" s="59"/>
      <c r="CX346" s="59"/>
      <c r="CY346" s="59" t="str">
        <f t="shared" si="320"/>
        <v/>
      </c>
      <c r="CZ346" s="59"/>
      <c r="DA346" s="59"/>
      <c r="DB346" s="61"/>
      <c r="DC346" s="59"/>
      <c r="DD346" s="59"/>
      <c r="DE346" s="61"/>
      <c r="DF346" s="61"/>
      <c r="DG346" s="59"/>
      <c r="DH346" s="61"/>
      <c r="DI346" s="61"/>
      <c r="DJ346" s="59"/>
      <c r="DK346" s="59"/>
      <c r="DL346" s="62"/>
      <c r="DM346" s="56">
        <f t="shared" si="280"/>
        <v>0</v>
      </c>
      <c r="DN346" s="88" t="str">
        <f t="shared" si="321"/>
        <v/>
      </c>
      <c r="DO346" s="119" t="str">
        <f t="shared" si="322"/>
        <v/>
      </c>
      <c r="DP346" s="119" t="str">
        <f t="shared" si="323"/>
        <v/>
      </c>
      <c r="DQ346" s="122" t="str">
        <f t="shared" si="324"/>
        <v/>
      </c>
      <c r="DR346" s="122" t="str">
        <f t="shared" si="325"/>
        <v/>
      </c>
    </row>
    <row r="347" spans="1:122" x14ac:dyDescent="0.25">
      <c r="A347" s="184" t="str">
        <f t="shared" si="281"/>
        <v xml:space="preserve">  -  - </v>
      </c>
      <c r="B347" s="98"/>
      <c r="C347" s="97"/>
      <c r="D347" s="93"/>
      <c r="E347" s="71"/>
      <c r="F347" s="73"/>
      <c r="G347" s="103"/>
      <c r="H347" s="71"/>
      <c r="I347" s="105" t="str">
        <f t="shared" si="282"/>
        <v/>
      </c>
      <c r="J347" s="104"/>
      <c r="K347" s="63"/>
      <c r="L347" s="72"/>
      <c r="M347" s="74"/>
      <c r="N347" s="75"/>
      <c r="O347" s="75"/>
      <c r="P347" s="121"/>
      <c r="Q347" s="76" t="str">
        <f t="shared" si="283"/>
        <v/>
      </c>
      <c r="R347" s="77">
        <f t="shared" si="284"/>
        <v>0</v>
      </c>
      <c r="S347" s="63"/>
      <c r="T347" s="78">
        <f t="shared" si="285"/>
        <v>0</v>
      </c>
      <c r="U347" s="79">
        <f>IF(M347=0,0,IF(G347="Annulation","",IF(assurance="ALPTIS",M347*12*T347/100*#REF!,IF(assurance="APRIL",M347*12*T347/100*#REF!,IF(assurance="ASAF",M347*12*T347/100*#REF!,IF(assurance="NEOLIANE",(#REF!+M347*12*#REF!)*T347/100,IF(assurance="NEOLIANE Prev",(#REF!+M347*12*#REF!)*T347/100,IF(assurance="SWISSLIFE",M347*12*T347/100*#REF!,IF(assurance="AVIVA",M347*12*T347/100*#REF!,IF(assurance="CIPRES",M347*12*T347/100*#REF!,IF(assurance="CEGEMA",M347*12*T347/100*#REF!,IF(assurance=0,0))))))))))))</f>
        <v>0</v>
      </c>
      <c r="V347" s="91" t="str">
        <f t="shared" si="286"/>
        <v/>
      </c>
      <c r="W347" s="91" t="str">
        <f t="shared" si="287"/>
        <v/>
      </c>
      <c r="X347" s="92">
        <f t="shared" si="288"/>
        <v>0</v>
      </c>
      <c r="Y347" s="108">
        <f t="shared" si="289"/>
        <v>0</v>
      </c>
      <c r="Z347" s="106"/>
      <c r="AA347" s="105" t="str">
        <f t="shared" si="290"/>
        <v/>
      </c>
      <c r="AB347" s="63" t="s">
        <v>12</v>
      </c>
      <c r="AC347" s="72"/>
      <c r="AD347" s="101"/>
      <c r="AE347" s="80" t="str">
        <f t="shared" si="291"/>
        <v/>
      </c>
      <c r="AF347" s="72"/>
      <c r="AG347" s="70" t="str">
        <f t="shared" si="292"/>
        <v/>
      </c>
      <c r="AH347" s="81" t="str">
        <f t="shared" ca="1" si="293"/>
        <v/>
      </c>
      <c r="AI347" s="111" t="str">
        <f t="shared" ca="1" si="294"/>
        <v/>
      </c>
      <c r="AJ347" s="89" t="str">
        <f t="shared" si="295"/>
        <v/>
      </c>
      <c r="AK347" s="89" t="str">
        <f t="shared" si="296"/>
        <v/>
      </c>
      <c r="AL347" s="81" t="str">
        <f t="shared" si="297"/>
        <v/>
      </c>
      <c r="AM347" s="74">
        <f t="shared" si="298"/>
        <v>0</v>
      </c>
      <c r="AN347" s="74">
        <f t="shared" si="299"/>
        <v>0</v>
      </c>
      <c r="AO347" s="82">
        <f t="shared" si="300"/>
        <v>0</v>
      </c>
      <c r="AP347" s="74">
        <f t="shared" si="301"/>
        <v>0</v>
      </c>
      <c r="AQ347" s="82">
        <f t="shared" si="302"/>
        <v>0</v>
      </c>
      <c r="AR347" s="83">
        <f t="shared" si="303"/>
        <v>0</v>
      </c>
      <c r="AS347" s="74">
        <f t="shared" si="304"/>
        <v>0</v>
      </c>
      <c r="AT347" s="82">
        <f t="shared" si="305"/>
        <v>0</v>
      </c>
      <c r="AU347" s="83">
        <f t="shared" si="306"/>
        <v>0</v>
      </c>
      <c r="AV347" s="74">
        <f t="shared" si="307"/>
        <v>0</v>
      </c>
      <c r="AW347" s="82">
        <f t="shared" si="308"/>
        <v>0</v>
      </c>
      <c r="AX347" s="83">
        <f t="shared" si="309"/>
        <v>0</v>
      </c>
      <c r="AY347" s="63"/>
      <c r="AZ347" s="84"/>
      <c r="BA347" s="85"/>
      <c r="BB347" s="95"/>
      <c r="BC347" s="86"/>
      <c r="BD347" s="86"/>
      <c r="BE347" s="96"/>
      <c r="BF347" s="69"/>
      <c r="BG347" s="114"/>
      <c r="BH347" s="63">
        <v>1</v>
      </c>
      <c r="BI347" s="68">
        <v>0</v>
      </c>
      <c r="BJ347" s="71"/>
      <c r="BK347" s="87"/>
      <c r="BL347" s="64" t="str">
        <f t="shared" ca="1" si="310"/>
        <v/>
      </c>
      <c r="BM347" s="65"/>
      <c r="BN347" s="66"/>
      <c r="BO347" s="67" t="str">
        <f t="shared" ca="1" si="311"/>
        <v/>
      </c>
      <c r="BP347" s="65"/>
      <c r="BQ347" s="66"/>
      <c r="BR347" s="67" t="str">
        <f t="shared" ca="1" si="312"/>
        <v/>
      </c>
      <c r="BS347" s="65"/>
      <c r="BT347" s="66"/>
      <c r="BU347" s="67" t="str">
        <f t="shared" ca="1" si="313"/>
        <v/>
      </c>
      <c r="BV347" s="65"/>
      <c r="BW347" s="66"/>
      <c r="BX347" s="67" t="str">
        <f t="shared" ca="1" si="314"/>
        <v/>
      </c>
      <c r="BY347" s="65"/>
      <c r="BZ347" s="66"/>
      <c r="CA347" s="67" t="str">
        <f t="shared" ca="1" si="315"/>
        <v/>
      </c>
      <c r="CB347" s="65"/>
      <c r="CC347" s="66"/>
      <c r="CD347" s="67" t="str">
        <f t="shared" ca="1" si="316"/>
        <v/>
      </c>
      <c r="CE347" s="65"/>
      <c r="CF347" s="66"/>
      <c r="CG347" s="67" t="str">
        <f t="shared" ca="1" si="317"/>
        <v/>
      </c>
      <c r="CH347" s="65"/>
      <c r="CI347" s="66"/>
      <c r="CJ347" s="67" t="str">
        <f t="shared" ca="1" si="318"/>
        <v/>
      </c>
      <c r="CK347" s="57"/>
      <c r="CL347" s="59"/>
      <c r="CM347" s="59"/>
      <c r="CN347" s="59"/>
      <c r="CO347" s="59"/>
      <c r="CP347" s="59"/>
      <c r="CQ347" s="59"/>
      <c r="CR347" s="57"/>
      <c r="CS347" s="58"/>
      <c r="CT347" s="90" t="str">
        <f t="shared" si="319"/>
        <v/>
      </c>
      <c r="CU347" s="59"/>
      <c r="CV347" s="60"/>
      <c r="CW347" s="59"/>
      <c r="CX347" s="59"/>
      <c r="CY347" s="59" t="str">
        <f t="shared" si="320"/>
        <v/>
      </c>
      <c r="CZ347" s="59"/>
      <c r="DA347" s="59"/>
      <c r="DB347" s="61"/>
      <c r="DC347" s="59"/>
      <c r="DD347" s="59"/>
      <c r="DE347" s="61"/>
      <c r="DF347" s="61"/>
      <c r="DG347" s="59"/>
      <c r="DH347" s="61"/>
      <c r="DI347" s="61"/>
      <c r="DJ347" s="59"/>
      <c r="DK347" s="59"/>
      <c r="DL347" s="62"/>
      <c r="DM347" s="56">
        <f t="shared" si="280"/>
        <v>0</v>
      </c>
      <c r="DN347" s="88" t="str">
        <f t="shared" si="321"/>
        <v/>
      </c>
      <c r="DO347" s="119" t="str">
        <f t="shared" si="322"/>
        <v/>
      </c>
      <c r="DP347" s="119" t="str">
        <f t="shared" si="323"/>
        <v/>
      </c>
      <c r="DQ347" s="122" t="str">
        <f t="shared" si="324"/>
        <v/>
      </c>
      <c r="DR347" s="122" t="str">
        <f t="shared" si="325"/>
        <v/>
      </c>
    </row>
    <row r="348" spans="1:122" x14ac:dyDescent="0.25">
      <c r="A348" s="184" t="str">
        <f t="shared" si="281"/>
        <v xml:space="preserve">  -  - </v>
      </c>
      <c r="B348" s="98"/>
      <c r="C348" s="97"/>
      <c r="D348" s="93"/>
      <c r="E348" s="71"/>
      <c r="F348" s="73"/>
      <c r="G348" s="103"/>
      <c r="H348" s="71"/>
      <c r="I348" s="105" t="str">
        <f t="shared" si="282"/>
        <v/>
      </c>
      <c r="J348" s="104"/>
      <c r="K348" s="63"/>
      <c r="L348" s="72"/>
      <c r="M348" s="74"/>
      <c r="N348" s="75"/>
      <c r="O348" s="75"/>
      <c r="P348" s="121"/>
      <c r="Q348" s="76" t="str">
        <f t="shared" si="283"/>
        <v/>
      </c>
      <c r="R348" s="77">
        <f t="shared" si="284"/>
        <v>0</v>
      </c>
      <c r="S348" s="63"/>
      <c r="T348" s="78">
        <f t="shared" si="285"/>
        <v>0</v>
      </c>
      <c r="U348" s="79">
        <f>IF(M348=0,0,IF(G348="Annulation","",IF(assurance="ALPTIS",M348*12*T348/100*#REF!,IF(assurance="APRIL",M348*12*T348/100*#REF!,IF(assurance="ASAF",M348*12*T348/100*#REF!,IF(assurance="NEOLIANE",(#REF!+M348*12*#REF!)*T348/100,IF(assurance="NEOLIANE Prev",(#REF!+M348*12*#REF!)*T348/100,IF(assurance="SWISSLIFE",M348*12*T348/100*#REF!,IF(assurance="AVIVA",M348*12*T348/100*#REF!,IF(assurance="CIPRES",M348*12*T348/100*#REF!,IF(assurance="CEGEMA",M348*12*T348/100*#REF!,IF(assurance=0,0))))))))))))</f>
        <v>0</v>
      </c>
      <c r="V348" s="91" t="str">
        <f t="shared" si="286"/>
        <v/>
      </c>
      <c r="W348" s="91" t="str">
        <f t="shared" si="287"/>
        <v/>
      </c>
      <c r="X348" s="92">
        <f t="shared" si="288"/>
        <v>0</v>
      </c>
      <c r="Y348" s="108">
        <f t="shared" si="289"/>
        <v>0</v>
      </c>
      <c r="Z348" s="106"/>
      <c r="AA348" s="105" t="str">
        <f t="shared" si="290"/>
        <v/>
      </c>
      <c r="AB348" s="63" t="s">
        <v>12</v>
      </c>
      <c r="AC348" s="72"/>
      <c r="AD348" s="101"/>
      <c r="AE348" s="80" t="str">
        <f t="shared" si="291"/>
        <v/>
      </c>
      <c r="AF348" s="72"/>
      <c r="AG348" s="70" t="str">
        <f t="shared" si="292"/>
        <v/>
      </c>
      <c r="AH348" s="81" t="str">
        <f t="shared" ca="1" si="293"/>
        <v/>
      </c>
      <c r="AI348" s="111" t="str">
        <f t="shared" ca="1" si="294"/>
        <v/>
      </c>
      <c r="AJ348" s="89" t="str">
        <f t="shared" si="295"/>
        <v/>
      </c>
      <c r="AK348" s="89" t="str">
        <f t="shared" si="296"/>
        <v/>
      </c>
      <c r="AL348" s="81" t="str">
        <f t="shared" si="297"/>
        <v/>
      </c>
      <c r="AM348" s="74">
        <f t="shared" si="298"/>
        <v>0</v>
      </c>
      <c r="AN348" s="74">
        <f t="shared" si="299"/>
        <v>0</v>
      </c>
      <c r="AO348" s="82">
        <f t="shared" si="300"/>
        <v>0</v>
      </c>
      <c r="AP348" s="74">
        <f t="shared" si="301"/>
        <v>0</v>
      </c>
      <c r="AQ348" s="82">
        <f t="shared" si="302"/>
        <v>0</v>
      </c>
      <c r="AR348" s="83">
        <f t="shared" si="303"/>
        <v>0</v>
      </c>
      <c r="AS348" s="74">
        <f t="shared" si="304"/>
        <v>0</v>
      </c>
      <c r="AT348" s="82">
        <f t="shared" si="305"/>
        <v>0</v>
      </c>
      <c r="AU348" s="83">
        <f t="shared" si="306"/>
        <v>0</v>
      </c>
      <c r="AV348" s="74">
        <f t="shared" si="307"/>
        <v>0</v>
      </c>
      <c r="AW348" s="82">
        <f t="shared" si="308"/>
        <v>0</v>
      </c>
      <c r="AX348" s="83">
        <f t="shared" si="309"/>
        <v>0</v>
      </c>
      <c r="AY348" s="63"/>
      <c r="AZ348" s="84"/>
      <c r="BA348" s="85"/>
      <c r="BB348" s="95"/>
      <c r="BC348" s="86"/>
      <c r="BD348" s="86"/>
      <c r="BE348" s="96"/>
      <c r="BF348" s="69"/>
      <c r="BG348" s="114"/>
      <c r="BH348" s="63">
        <v>1</v>
      </c>
      <c r="BI348" s="68">
        <v>0</v>
      </c>
      <c r="BJ348" s="71"/>
      <c r="BK348" s="87"/>
      <c r="BL348" s="64" t="str">
        <f t="shared" ca="1" si="310"/>
        <v/>
      </c>
      <c r="BM348" s="65"/>
      <c r="BN348" s="66"/>
      <c r="BO348" s="67" t="str">
        <f t="shared" ca="1" si="311"/>
        <v/>
      </c>
      <c r="BP348" s="65"/>
      <c r="BQ348" s="66"/>
      <c r="BR348" s="67" t="str">
        <f t="shared" ca="1" si="312"/>
        <v/>
      </c>
      <c r="BS348" s="65"/>
      <c r="BT348" s="66"/>
      <c r="BU348" s="67" t="str">
        <f t="shared" ca="1" si="313"/>
        <v/>
      </c>
      <c r="BV348" s="65"/>
      <c r="BW348" s="66"/>
      <c r="BX348" s="67" t="str">
        <f t="shared" ca="1" si="314"/>
        <v/>
      </c>
      <c r="BY348" s="65"/>
      <c r="BZ348" s="66"/>
      <c r="CA348" s="67" t="str">
        <f t="shared" ca="1" si="315"/>
        <v/>
      </c>
      <c r="CB348" s="65"/>
      <c r="CC348" s="66"/>
      <c r="CD348" s="67" t="str">
        <f t="shared" ca="1" si="316"/>
        <v/>
      </c>
      <c r="CE348" s="65"/>
      <c r="CF348" s="66"/>
      <c r="CG348" s="67" t="str">
        <f t="shared" ca="1" si="317"/>
        <v/>
      </c>
      <c r="CH348" s="65"/>
      <c r="CI348" s="66"/>
      <c r="CJ348" s="67" t="str">
        <f t="shared" ca="1" si="318"/>
        <v/>
      </c>
      <c r="CK348" s="57"/>
      <c r="CL348" s="59"/>
      <c r="CM348" s="59"/>
      <c r="CN348" s="59"/>
      <c r="CO348" s="59"/>
      <c r="CP348" s="59"/>
      <c r="CQ348" s="59"/>
      <c r="CR348" s="57"/>
      <c r="CS348" s="58"/>
      <c r="CT348" s="90" t="str">
        <f t="shared" si="319"/>
        <v/>
      </c>
      <c r="CU348" s="59"/>
      <c r="CV348" s="60"/>
      <c r="CW348" s="59"/>
      <c r="CX348" s="59"/>
      <c r="CY348" s="59" t="str">
        <f t="shared" si="320"/>
        <v/>
      </c>
      <c r="CZ348" s="59"/>
      <c r="DA348" s="59"/>
      <c r="DB348" s="61"/>
      <c r="DC348" s="59"/>
      <c r="DD348" s="59"/>
      <c r="DE348" s="61"/>
      <c r="DF348" s="61"/>
      <c r="DG348" s="59"/>
      <c r="DH348" s="61"/>
      <c r="DI348" s="61"/>
      <c r="DJ348" s="59"/>
      <c r="DK348" s="59"/>
      <c r="DL348" s="62"/>
      <c r="DM348" s="56">
        <f t="shared" si="280"/>
        <v>0</v>
      </c>
      <c r="DN348" s="88" t="str">
        <f t="shared" si="321"/>
        <v/>
      </c>
      <c r="DO348" s="119" t="str">
        <f t="shared" si="322"/>
        <v/>
      </c>
      <c r="DP348" s="119" t="str">
        <f t="shared" si="323"/>
        <v/>
      </c>
      <c r="DQ348" s="122" t="str">
        <f t="shared" si="324"/>
        <v/>
      </c>
      <c r="DR348" s="122" t="str">
        <f t="shared" si="325"/>
        <v/>
      </c>
    </row>
    <row r="349" spans="1:122" x14ac:dyDescent="0.25">
      <c r="A349" s="184" t="str">
        <f t="shared" si="281"/>
        <v xml:space="preserve">  -  - </v>
      </c>
      <c r="B349" s="98"/>
      <c r="C349" s="97"/>
      <c r="D349" s="93"/>
      <c r="E349" s="71"/>
      <c r="F349" s="73"/>
      <c r="G349" s="103"/>
      <c r="H349" s="71"/>
      <c r="I349" s="105" t="str">
        <f t="shared" si="282"/>
        <v/>
      </c>
      <c r="J349" s="104"/>
      <c r="K349" s="63"/>
      <c r="L349" s="72"/>
      <c r="M349" s="74"/>
      <c r="N349" s="75"/>
      <c r="O349" s="75"/>
      <c r="P349" s="121"/>
      <c r="Q349" s="76" t="str">
        <f t="shared" si="283"/>
        <v/>
      </c>
      <c r="R349" s="77">
        <f t="shared" si="284"/>
        <v>0</v>
      </c>
      <c r="S349" s="63"/>
      <c r="T349" s="78">
        <f t="shared" si="285"/>
        <v>0</v>
      </c>
      <c r="U349" s="79">
        <f>IF(M349=0,0,IF(G349="Annulation","",IF(assurance="ALPTIS",M349*12*T349/100*#REF!,IF(assurance="APRIL",M349*12*T349/100*#REF!,IF(assurance="ASAF",M349*12*T349/100*#REF!,IF(assurance="NEOLIANE",(#REF!+M349*12*#REF!)*T349/100,IF(assurance="NEOLIANE Prev",(#REF!+M349*12*#REF!)*T349/100,IF(assurance="SWISSLIFE",M349*12*T349/100*#REF!,IF(assurance="AVIVA",M349*12*T349/100*#REF!,IF(assurance="CIPRES",M349*12*T349/100*#REF!,IF(assurance="CEGEMA",M349*12*T349/100*#REF!,IF(assurance=0,0))))))))))))</f>
        <v>0</v>
      </c>
      <c r="V349" s="91" t="str">
        <f t="shared" si="286"/>
        <v/>
      </c>
      <c r="W349" s="91" t="str">
        <f t="shared" si="287"/>
        <v/>
      </c>
      <c r="X349" s="92">
        <f t="shared" si="288"/>
        <v>0</v>
      </c>
      <c r="Y349" s="108">
        <f t="shared" si="289"/>
        <v>0</v>
      </c>
      <c r="Z349" s="106"/>
      <c r="AA349" s="105" t="str">
        <f t="shared" si="290"/>
        <v/>
      </c>
      <c r="AB349" s="63" t="s">
        <v>12</v>
      </c>
      <c r="AC349" s="72"/>
      <c r="AD349" s="101"/>
      <c r="AE349" s="80" t="str">
        <f t="shared" si="291"/>
        <v/>
      </c>
      <c r="AF349" s="72"/>
      <c r="AG349" s="70" t="str">
        <f t="shared" si="292"/>
        <v/>
      </c>
      <c r="AH349" s="81" t="str">
        <f t="shared" ca="1" si="293"/>
        <v/>
      </c>
      <c r="AI349" s="111" t="str">
        <f t="shared" ca="1" si="294"/>
        <v/>
      </c>
      <c r="AJ349" s="89" t="str">
        <f t="shared" si="295"/>
        <v/>
      </c>
      <c r="AK349" s="89" t="str">
        <f t="shared" si="296"/>
        <v/>
      </c>
      <c r="AL349" s="81" t="str">
        <f t="shared" si="297"/>
        <v/>
      </c>
      <c r="AM349" s="74">
        <f t="shared" si="298"/>
        <v>0</v>
      </c>
      <c r="AN349" s="74">
        <f t="shared" si="299"/>
        <v>0</v>
      </c>
      <c r="AO349" s="82">
        <f t="shared" si="300"/>
        <v>0</v>
      </c>
      <c r="AP349" s="74">
        <f t="shared" si="301"/>
        <v>0</v>
      </c>
      <c r="AQ349" s="82">
        <f t="shared" si="302"/>
        <v>0</v>
      </c>
      <c r="AR349" s="83">
        <f t="shared" si="303"/>
        <v>0</v>
      </c>
      <c r="AS349" s="74">
        <f t="shared" si="304"/>
        <v>0</v>
      </c>
      <c r="AT349" s="82">
        <f t="shared" si="305"/>
        <v>0</v>
      </c>
      <c r="AU349" s="83">
        <f t="shared" si="306"/>
        <v>0</v>
      </c>
      <c r="AV349" s="74">
        <f t="shared" si="307"/>
        <v>0</v>
      </c>
      <c r="AW349" s="82">
        <f t="shared" si="308"/>
        <v>0</v>
      </c>
      <c r="AX349" s="83">
        <f t="shared" si="309"/>
        <v>0</v>
      </c>
      <c r="AY349" s="63"/>
      <c r="AZ349" s="84"/>
      <c r="BA349" s="85"/>
      <c r="BB349" s="95"/>
      <c r="BC349" s="86"/>
      <c r="BD349" s="86"/>
      <c r="BE349" s="96"/>
      <c r="BF349" s="69"/>
      <c r="BG349" s="114"/>
      <c r="BH349" s="63">
        <v>1</v>
      </c>
      <c r="BI349" s="68">
        <v>0</v>
      </c>
      <c r="BJ349" s="71"/>
      <c r="BK349" s="87"/>
      <c r="BL349" s="64" t="str">
        <f t="shared" ca="1" si="310"/>
        <v/>
      </c>
      <c r="BM349" s="65"/>
      <c r="BN349" s="66"/>
      <c r="BO349" s="67" t="str">
        <f t="shared" ca="1" si="311"/>
        <v/>
      </c>
      <c r="BP349" s="65"/>
      <c r="BQ349" s="66"/>
      <c r="BR349" s="67" t="str">
        <f t="shared" ca="1" si="312"/>
        <v/>
      </c>
      <c r="BS349" s="65"/>
      <c r="BT349" s="66"/>
      <c r="BU349" s="67" t="str">
        <f t="shared" ca="1" si="313"/>
        <v/>
      </c>
      <c r="BV349" s="65"/>
      <c r="BW349" s="66"/>
      <c r="BX349" s="67" t="str">
        <f t="shared" ca="1" si="314"/>
        <v/>
      </c>
      <c r="BY349" s="65"/>
      <c r="BZ349" s="66"/>
      <c r="CA349" s="67" t="str">
        <f t="shared" ca="1" si="315"/>
        <v/>
      </c>
      <c r="CB349" s="65"/>
      <c r="CC349" s="66"/>
      <c r="CD349" s="67" t="str">
        <f t="shared" ca="1" si="316"/>
        <v/>
      </c>
      <c r="CE349" s="65"/>
      <c r="CF349" s="66"/>
      <c r="CG349" s="67" t="str">
        <f t="shared" ca="1" si="317"/>
        <v/>
      </c>
      <c r="CH349" s="65"/>
      <c r="CI349" s="66"/>
      <c r="CJ349" s="67" t="str">
        <f t="shared" ca="1" si="318"/>
        <v/>
      </c>
      <c r="CK349" s="57"/>
      <c r="CL349" s="59"/>
      <c r="CM349" s="59"/>
      <c r="CN349" s="59"/>
      <c r="CO349" s="59"/>
      <c r="CP349" s="59"/>
      <c r="CQ349" s="59"/>
      <c r="CR349" s="57"/>
      <c r="CS349" s="58"/>
      <c r="CT349" s="90" t="str">
        <f t="shared" si="319"/>
        <v/>
      </c>
      <c r="CU349" s="59"/>
      <c r="CV349" s="60"/>
      <c r="CW349" s="59"/>
      <c r="CX349" s="59"/>
      <c r="CY349" s="59" t="str">
        <f t="shared" si="320"/>
        <v/>
      </c>
      <c r="CZ349" s="59"/>
      <c r="DA349" s="59"/>
      <c r="DB349" s="61"/>
      <c r="DC349" s="59"/>
      <c r="DD349" s="59"/>
      <c r="DE349" s="61"/>
      <c r="DF349" s="61"/>
      <c r="DG349" s="59"/>
      <c r="DH349" s="61"/>
      <c r="DI349" s="61"/>
      <c r="DJ349" s="59"/>
      <c r="DK349" s="59"/>
      <c r="DL349" s="62"/>
      <c r="DM349" s="56">
        <f t="shared" si="280"/>
        <v>0</v>
      </c>
      <c r="DN349" s="88" t="str">
        <f t="shared" si="321"/>
        <v/>
      </c>
      <c r="DO349" s="119" t="str">
        <f t="shared" si="322"/>
        <v/>
      </c>
      <c r="DP349" s="119" t="str">
        <f t="shared" si="323"/>
        <v/>
      </c>
      <c r="DQ349" s="122" t="str">
        <f t="shared" si="324"/>
        <v/>
      </c>
      <c r="DR349" s="122" t="str">
        <f t="shared" si="325"/>
        <v/>
      </c>
    </row>
    <row r="350" spans="1:122" x14ac:dyDescent="0.25">
      <c r="A350" s="184" t="str">
        <f t="shared" si="281"/>
        <v xml:space="preserve">  -  - </v>
      </c>
      <c r="B350" s="98"/>
      <c r="C350" s="97"/>
      <c r="D350" s="93"/>
      <c r="E350" s="71"/>
      <c r="F350" s="73"/>
      <c r="G350" s="103"/>
      <c r="H350" s="71"/>
      <c r="I350" s="105" t="str">
        <f t="shared" si="282"/>
        <v/>
      </c>
      <c r="J350" s="104"/>
      <c r="K350" s="63"/>
      <c r="L350" s="72"/>
      <c r="M350" s="74"/>
      <c r="N350" s="75"/>
      <c r="O350" s="75"/>
      <c r="P350" s="121"/>
      <c r="Q350" s="76" t="str">
        <f t="shared" si="283"/>
        <v/>
      </c>
      <c r="R350" s="77">
        <f t="shared" si="284"/>
        <v>0</v>
      </c>
      <c r="S350" s="63"/>
      <c r="T350" s="78">
        <f t="shared" si="285"/>
        <v>0</v>
      </c>
      <c r="U350" s="79">
        <f>IF(M350=0,0,IF(G350="Annulation","",IF(assurance="ALPTIS",M350*12*T350/100*#REF!,IF(assurance="APRIL",M350*12*T350/100*#REF!,IF(assurance="ASAF",M350*12*T350/100*#REF!,IF(assurance="NEOLIANE",(#REF!+M350*12*#REF!)*T350/100,IF(assurance="NEOLIANE Prev",(#REF!+M350*12*#REF!)*T350/100,IF(assurance="SWISSLIFE",M350*12*T350/100*#REF!,IF(assurance="AVIVA",M350*12*T350/100*#REF!,IF(assurance="CIPRES",M350*12*T350/100*#REF!,IF(assurance="CEGEMA",M350*12*T350/100*#REF!,IF(assurance=0,0))))))))))))</f>
        <v>0</v>
      </c>
      <c r="V350" s="91" t="str">
        <f t="shared" si="286"/>
        <v/>
      </c>
      <c r="W350" s="91" t="str">
        <f t="shared" si="287"/>
        <v/>
      </c>
      <c r="X350" s="92">
        <f t="shared" si="288"/>
        <v>0</v>
      </c>
      <c r="Y350" s="108">
        <f t="shared" si="289"/>
        <v>0</v>
      </c>
      <c r="Z350" s="106"/>
      <c r="AA350" s="105" t="str">
        <f t="shared" si="290"/>
        <v/>
      </c>
      <c r="AB350" s="63" t="s">
        <v>12</v>
      </c>
      <c r="AC350" s="72"/>
      <c r="AD350" s="101"/>
      <c r="AE350" s="80" t="str">
        <f t="shared" si="291"/>
        <v/>
      </c>
      <c r="AF350" s="72"/>
      <c r="AG350" s="70" t="str">
        <f t="shared" si="292"/>
        <v/>
      </c>
      <c r="AH350" s="81" t="str">
        <f t="shared" ca="1" si="293"/>
        <v/>
      </c>
      <c r="AI350" s="111" t="str">
        <f t="shared" ca="1" si="294"/>
        <v/>
      </c>
      <c r="AJ350" s="89" t="str">
        <f t="shared" si="295"/>
        <v/>
      </c>
      <c r="AK350" s="89" t="str">
        <f t="shared" si="296"/>
        <v/>
      </c>
      <c r="AL350" s="81" t="str">
        <f t="shared" si="297"/>
        <v/>
      </c>
      <c r="AM350" s="74">
        <f t="shared" si="298"/>
        <v>0</v>
      </c>
      <c r="AN350" s="74">
        <f t="shared" si="299"/>
        <v>0</v>
      </c>
      <c r="AO350" s="82">
        <f t="shared" si="300"/>
        <v>0</v>
      </c>
      <c r="AP350" s="74">
        <f t="shared" si="301"/>
        <v>0</v>
      </c>
      <c r="AQ350" s="82">
        <f t="shared" si="302"/>
        <v>0</v>
      </c>
      <c r="AR350" s="83">
        <f t="shared" si="303"/>
        <v>0</v>
      </c>
      <c r="AS350" s="74">
        <f t="shared" si="304"/>
        <v>0</v>
      </c>
      <c r="AT350" s="82">
        <f t="shared" si="305"/>
        <v>0</v>
      </c>
      <c r="AU350" s="83">
        <f t="shared" si="306"/>
        <v>0</v>
      </c>
      <c r="AV350" s="74">
        <f t="shared" si="307"/>
        <v>0</v>
      </c>
      <c r="AW350" s="82">
        <f t="shared" si="308"/>
        <v>0</v>
      </c>
      <c r="AX350" s="83">
        <f t="shared" si="309"/>
        <v>0</v>
      </c>
      <c r="AY350" s="63"/>
      <c r="AZ350" s="84"/>
      <c r="BA350" s="85"/>
      <c r="BB350" s="95"/>
      <c r="BC350" s="86"/>
      <c r="BD350" s="86"/>
      <c r="BE350" s="96"/>
      <c r="BF350" s="69"/>
      <c r="BG350" s="114"/>
      <c r="BH350" s="63">
        <v>1</v>
      </c>
      <c r="BI350" s="68">
        <v>0</v>
      </c>
      <c r="BJ350" s="71"/>
      <c r="BK350" s="87"/>
      <c r="BL350" s="64" t="str">
        <f t="shared" ca="1" si="310"/>
        <v/>
      </c>
      <c r="BM350" s="65"/>
      <c r="BN350" s="66"/>
      <c r="BO350" s="67" t="str">
        <f t="shared" ca="1" si="311"/>
        <v/>
      </c>
      <c r="BP350" s="65"/>
      <c r="BQ350" s="66"/>
      <c r="BR350" s="67" t="str">
        <f t="shared" ca="1" si="312"/>
        <v/>
      </c>
      <c r="BS350" s="65"/>
      <c r="BT350" s="66"/>
      <c r="BU350" s="67" t="str">
        <f t="shared" ca="1" si="313"/>
        <v/>
      </c>
      <c r="BV350" s="65"/>
      <c r="BW350" s="66"/>
      <c r="BX350" s="67" t="str">
        <f t="shared" ca="1" si="314"/>
        <v/>
      </c>
      <c r="BY350" s="65"/>
      <c r="BZ350" s="66"/>
      <c r="CA350" s="67" t="str">
        <f t="shared" ca="1" si="315"/>
        <v/>
      </c>
      <c r="CB350" s="65"/>
      <c r="CC350" s="66"/>
      <c r="CD350" s="67" t="str">
        <f t="shared" ca="1" si="316"/>
        <v/>
      </c>
      <c r="CE350" s="65"/>
      <c r="CF350" s="66"/>
      <c r="CG350" s="67" t="str">
        <f t="shared" ca="1" si="317"/>
        <v/>
      </c>
      <c r="CH350" s="65"/>
      <c r="CI350" s="66"/>
      <c r="CJ350" s="67" t="str">
        <f t="shared" ca="1" si="318"/>
        <v/>
      </c>
      <c r="CK350" s="57"/>
      <c r="CL350" s="59"/>
      <c r="CM350" s="59"/>
      <c r="CN350" s="59"/>
      <c r="CO350" s="59"/>
      <c r="CP350" s="59"/>
      <c r="CQ350" s="59"/>
      <c r="CR350" s="57"/>
      <c r="CS350" s="58"/>
      <c r="CT350" s="90" t="str">
        <f t="shared" si="319"/>
        <v/>
      </c>
      <c r="CU350" s="59"/>
      <c r="CV350" s="60"/>
      <c r="CW350" s="59"/>
      <c r="CX350" s="59"/>
      <c r="CY350" s="59" t="str">
        <f t="shared" si="320"/>
        <v/>
      </c>
      <c r="CZ350" s="59"/>
      <c r="DA350" s="59"/>
      <c r="DB350" s="61"/>
      <c r="DC350" s="59"/>
      <c r="DD350" s="59"/>
      <c r="DE350" s="61"/>
      <c r="DF350" s="61"/>
      <c r="DG350" s="59"/>
      <c r="DH350" s="61"/>
      <c r="DI350" s="61"/>
      <c r="DJ350" s="59"/>
      <c r="DK350" s="59"/>
      <c r="DL350" s="62"/>
      <c r="DM350" s="56">
        <f t="shared" si="280"/>
        <v>0</v>
      </c>
      <c r="DN350" s="88" t="str">
        <f t="shared" si="321"/>
        <v/>
      </c>
      <c r="DO350" s="119" t="str">
        <f t="shared" si="322"/>
        <v/>
      </c>
      <c r="DP350" s="119" t="str">
        <f t="shared" si="323"/>
        <v/>
      </c>
      <c r="DQ350" s="122" t="str">
        <f t="shared" si="324"/>
        <v/>
      </c>
      <c r="DR350" s="122" t="str">
        <f t="shared" si="325"/>
        <v/>
      </c>
    </row>
    <row r="351" spans="1:122" x14ac:dyDescent="0.25">
      <c r="A351" s="184" t="str">
        <f t="shared" si="281"/>
        <v xml:space="preserve">  -  - </v>
      </c>
      <c r="B351" s="98"/>
      <c r="C351" s="97"/>
      <c r="D351" s="93"/>
      <c r="E351" s="71"/>
      <c r="F351" s="73"/>
      <c r="G351" s="103"/>
      <c r="H351" s="71"/>
      <c r="I351" s="105" t="str">
        <f t="shared" si="282"/>
        <v/>
      </c>
      <c r="J351" s="104"/>
      <c r="K351" s="63"/>
      <c r="L351" s="72"/>
      <c r="M351" s="74"/>
      <c r="N351" s="75"/>
      <c r="O351" s="75"/>
      <c r="P351" s="121"/>
      <c r="Q351" s="76" t="str">
        <f t="shared" si="283"/>
        <v/>
      </c>
      <c r="R351" s="77">
        <f t="shared" si="284"/>
        <v>0</v>
      </c>
      <c r="S351" s="63"/>
      <c r="T351" s="78">
        <f t="shared" si="285"/>
        <v>0</v>
      </c>
      <c r="U351" s="79">
        <f>IF(M351=0,0,IF(G351="Annulation","",IF(assurance="ALPTIS",M351*12*T351/100*#REF!,IF(assurance="APRIL",M351*12*T351/100*#REF!,IF(assurance="ASAF",M351*12*T351/100*#REF!,IF(assurance="NEOLIANE",(#REF!+M351*12*#REF!)*T351/100,IF(assurance="NEOLIANE Prev",(#REF!+M351*12*#REF!)*T351/100,IF(assurance="SWISSLIFE",M351*12*T351/100*#REF!,IF(assurance="AVIVA",M351*12*T351/100*#REF!,IF(assurance="CIPRES",M351*12*T351/100*#REF!,IF(assurance="CEGEMA",M351*12*T351/100*#REF!,IF(assurance=0,0))))))))))))</f>
        <v>0</v>
      </c>
      <c r="V351" s="91" t="str">
        <f t="shared" si="286"/>
        <v/>
      </c>
      <c r="W351" s="91" t="str">
        <f t="shared" si="287"/>
        <v/>
      </c>
      <c r="X351" s="92">
        <f t="shared" si="288"/>
        <v>0</v>
      </c>
      <c r="Y351" s="108">
        <f t="shared" si="289"/>
        <v>0</v>
      </c>
      <c r="Z351" s="106"/>
      <c r="AA351" s="105" t="str">
        <f t="shared" si="290"/>
        <v/>
      </c>
      <c r="AB351" s="63" t="s">
        <v>12</v>
      </c>
      <c r="AC351" s="72"/>
      <c r="AD351" s="101"/>
      <c r="AE351" s="80" t="str">
        <f t="shared" si="291"/>
        <v/>
      </c>
      <c r="AF351" s="72"/>
      <c r="AG351" s="70" t="str">
        <f t="shared" si="292"/>
        <v/>
      </c>
      <c r="AH351" s="81" t="str">
        <f t="shared" ca="1" si="293"/>
        <v/>
      </c>
      <c r="AI351" s="111" t="str">
        <f t="shared" ca="1" si="294"/>
        <v/>
      </c>
      <c r="AJ351" s="89" t="str">
        <f t="shared" si="295"/>
        <v/>
      </c>
      <c r="AK351" s="89" t="str">
        <f t="shared" si="296"/>
        <v/>
      </c>
      <c r="AL351" s="81" t="str">
        <f t="shared" si="297"/>
        <v/>
      </c>
      <c r="AM351" s="74">
        <f t="shared" si="298"/>
        <v>0</v>
      </c>
      <c r="AN351" s="74">
        <f t="shared" si="299"/>
        <v>0</v>
      </c>
      <c r="AO351" s="82">
        <f t="shared" si="300"/>
        <v>0</v>
      </c>
      <c r="AP351" s="74">
        <f t="shared" si="301"/>
        <v>0</v>
      </c>
      <c r="AQ351" s="82">
        <f t="shared" si="302"/>
        <v>0</v>
      </c>
      <c r="AR351" s="83">
        <f t="shared" si="303"/>
        <v>0</v>
      </c>
      <c r="AS351" s="74">
        <f t="shared" si="304"/>
        <v>0</v>
      </c>
      <c r="AT351" s="82">
        <f t="shared" si="305"/>
        <v>0</v>
      </c>
      <c r="AU351" s="83">
        <f t="shared" si="306"/>
        <v>0</v>
      </c>
      <c r="AV351" s="74">
        <f t="shared" si="307"/>
        <v>0</v>
      </c>
      <c r="AW351" s="82">
        <f t="shared" si="308"/>
        <v>0</v>
      </c>
      <c r="AX351" s="83">
        <f t="shared" si="309"/>
        <v>0</v>
      </c>
      <c r="AY351" s="63"/>
      <c r="AZ351" s="84"/>
      <c r="BA351" s="85"/>
      <c r="BB351" s="95"/>
      <c r="BC351" s="86"/>
      <c r="BD351" s="86"/>
      <c r="BE351" s="96"/>
      <c r="BF351" s="69"/>
      <c r="BG351" s="114"/>
      <c r="BH351" s="63">
        <v>1</v>
      </c>
      <c r="BI351" s="68">
        <v>0</v>
      </c>
      <c r="BJ351" s="71"/>
      <c r="BK351" s="87"/>
      <c r="BL351" s="64" t="str">
        <f t="shared" ca="1" si="310"/>
        <v/>
      </c>
      <c r="BM351" s="65"/>
      <c r="BN351" s="66"/>
      <c r="BO351" s="67" t="str">
        <f t="shared" ca="1" si="311"/>
        <v/>
      </c>
      <c r="BP351" s="65"/>
      <c r="BQ351" s="66"/>
      <c r="BR351" s="67" t="str">
        <f t="shared" ca="1" si="312"/>
        <v/>
      </c>
      <c r="BS351" s="65"/>
      <c r="BT351" s="66"/>
      <c r="BU351" s="67" t="str">
        <f t="shared" ca="1" si="313"/>
        <v/>
      </c>
      <c r="BV351" s="65"/>
      <c r="BW351" s="66"/>
      <c r="BX351" s="67" t="str">
        <f t="shared" ca="1" si="314"/>
        <v/>
      </c>
      <c r="BY351" s="65"/>
      <c r="BZ351" s="66"/>
      <c r="CA351" s="67" t="str">
        <f t="shared" ca="1" si="315"/>
        <v/>
      </c>
      <c r="CB351" s="65"/>
      <c r="CC351" s="66"/>
      <c r="CD351" s="67" t="str">
        <f t="shared" ca="1" si="316"/>
        <v/>
      </c>
      <c r="CE351" s="65"/>
      <c r="CF351" s="66"/>
      <c r="CG351" s="67" t="str">
        <f t="shared" ca="1" si="317"/>
        <v/>
      </c>
      <c r="CH351" s="65"/>
      <c r="CI351" s="66"/>
      <c r="CJ351" s="67" t="str">
        <f t="shared" ca="1" si="318"/>
        <v/>
      </c>
      <c r="CK351" s="57"/>
      <c r="CL351" s="59"/>
      <c r="CM351" s="59"/>
      <c r="CN351" s="59"/>
      <c r="CO351" s="59"/>
      <c r="CP351" s="59"/>
      <c r="CQ351" s="59"/>
      <c r="CR351" s="57"/>
      <c r="CS351" s="58"/>
      <c r="CT351" s="90" t="str">
        <f t="shared" si="319"/>
        <v/>
      </c>
      <c r="CU351" s="59"/>
      <c r="CV351" s="60"/>
      <c r="CW351" s="59"/>
      <c r="CX351" s="59"/>
      <c r="CY351" s="59" t="str">
        <f t="shared" si="320"/>
        <v/>
      </c>
      <c r="CZ351" s="59"/>
      <c r="DA351" s="59"/>
      <c r="DB351" s="61"/>
      <c r="DC351" s="59"/>
      <c r="DD351" s="59"/>
      <c r="DE351" s="61"/>
      <c r="DF351" s="61"/>
      <c r="DG351" s="59"/>
      <c r="DH351" s="61"/>
      <c r="DI351" s="61"/>
      <c r="DJ351" s="59"/>
      <c r="DK351" s="59"/>
      <c r="DL351" s="62"/>
      <c r="DM351" s="56">
        <f t="shared" si="280"/>
        <v>0</v>
      </c>
      <c r="DN351" s="88" t="str">
        <f t="shared" si="321"/>
        <v/>
      </c>
      <c r="DO351" s="119" t="str">
        <f t="shared" si="322"/>
        <v/>
      </c>
      <c r="DP351" s="119" t="str">
        <f t="shared" si="323"/>
        <v/>
      </c>
      <c r="DQ351" s="122" t="str">
        <f t="shared" si="324"/>
        <v/>
      </c>
      <c r="DR351" s="122" t="str">
        <f t="shared" si="325"/>
        <v/>
      </c>
    </row>
    <row r="352" spans="1:122" x14ac:dyDescent="0.25">
      <c r="A352" s="184" t="str">
        <f t="shared" si="281"/>
        <v xml:space="preserve">  -  - </v>
      </c>
      <c r="B352" s="98"/>
      <c r="C352" s="97"/>
      <c r="D352" s="93"/>
      <c r="E352" s="71"/>
      <c r="F352" s="73"/>
      <c r="G352" s="103"/>
      <c r="H352" s="71"/>
      <c r="I352" s="105" t="str">
        <f t="shared" si="282"/>
        <v/>
      </c>
      <c r="J352" s="104"/>
      <c r="K352" s="63"/>
      <c r="L352" s="72"/>
      <c r="M352" s="74"/>
      <c r="N352" s="75"/>
      <c r="O352" s="75"/>
      <c r="P352" s="121"/>
      <c r="Q352" s="76" t="str">
        <f t="shared" si="283"/>
        <v/>
      </c>
      <c r="R352" s="77">
        <f t="shared" si="284"/>
        <v>0</v>
      </c>
      <c r="S352" s="63"/>
      <c r="T352" s="78">
        <f t="shared" si="285"/>
        <v>0</v>
      </c>
      <c r="U352" s="79">
        <f>IF(M352=0,0,IF(G352="Annulation","",IF(assurance="ALPTIS",M352*12*T352/100*#REF!,IF(assurance="APRIL",M352*12*T352/100*#REF!,IF(assurance="ASAF",M352*12*T352/100*#REF!,IF(assurance="NEOLIANE",(#REF!+M352*12*#REF!)*T352/100,IF(assurance="NEOLIANE Prev",(#REF!+M352*12*#REF!)*T352/100,IF(assurance="SWISSLIFE",M352*12*T352/100*#REF!,IF(assurance="AVIVA",M352*12*T352/100*#REF!,IF(assurance="CIPRES",M352*12*T352/100*#REF!,IF(assurance="CEGEMA",M352*12*T352/100*#REF!,IF(assurance=0,0))))))))))))</f>
        <v>0</v>
      </c>
      <c r="V352" s="91" t="str">
        <f t="shared" si="286"/>
        <v/>
      </c>
      <c r="W352" s="91" t="str">
        <f t="shared" si="287"/>
        <v/>
      </c>
      <c r="X352" s="92">
        <f t="shared" si="288"/>
        <v>0</v>
      </c>
      <c r="Y352" s="108">
        <f t="shared" si="289"/>
        <v>0</v>
      </c>
      <c r="Z352" s="106"/>
      <c r="AA352" s="105" t="str">
        <f t="shared" si="290"/>
        <v/>
      </c>
      <c r="AB352" s="63" t="s">
        <v>12</v>
      </c>
      <c r="AC352" s="72"/>
      <c r="AD352" s="101"/>
      <c r="AE352" s="80" t="str">
        <f t="shared" si="291"/>
        <v/>
      </c>
      <c r="AF352" s="72"/>
      <c r="AG352" s="70" t="str">
        <f t="shared" si="292"/>
        <v/>
      </c>
      <c r="AH352" s="81" t="str">
        <f t="shared" ca="1" si="293"/>
        <v/>
      </c>
      <c r="AI352" s="111" t="str">
        <f t="shared" ca="1" si="294"/>
        <v/>
      </c>
      <c r="AJ352" s="89" t="str">
        <f t="shared" si="295"/>
        <v/>
      </c>
      <c r="AK352" s="89" t="str">
        <f t="shared" si="296"/>
        <v/>
      </c>
      <c r="AL352" s="81" t="str">
        <f t="shared" si="297"/>
        <v/>
      </c>
      <c r="AM352" s="74">
        <f t="shared" si="298"/>
        <v>0</v>
      </c>
      <c r="AN352" s="74">
        <f t="shared" si="299"/>
        <v>0</v>
      </c>
      <c r="AO352" s="82">
        <f t="shared" si="300"/>
        <v>0</v>
      </c>
      <c r="AP352" s="74">
        <f t="shared" si="301"/>
        <v>0</v>
      </c>
      <c r="AQ352" s="82">
        <f t="shared" si="302"/>
        <v>0</v>
      </c>
      <c r="AR352" s="83">
        <f t="shared" si="303"/>
        <v>0</v>
      </c>
      <c r="AS352" s="74">
        <f t="shared" si="304"/>
        <v>0</v>
      </c>
      <c r="AT352" s="82">
        <f t="shared" si="305"/>
        <v>0</v>
      </c>
      <c r="AU352" s="83">
        <f t="shared" si="306"/>
        <v>0</v>
      </c>
      <c r="AV352" s="74">
        <f t="shared" si="307"/>
        <v>0</v>
      </c>
      <c r="AW352" s="82">
        <f t="shared" si="308"/>
        <v>0</v>
      </c>
      <c r="AX352" s="83">
        <f t="shared" si="309"/>
        <v>0</v>
      </c>
      <c r="AY352" s="63"/>
      <c r="AZ352" s="84"/>
      <c r="BA352" s="85"/>
      <c r="BB352" s="95"/>
      <c r="BC352" s="86"/>
      <c r="BD352" s="86"/>
      <c r="BE352" s="96"/>
      <c r="BF352" s="69"/>
      <c r="BG352" s="114"/>
      <c r="BH352" s="63">
        <v>1</v>
      </c>
      <c r="BI352" s="68">
        <v>0</v>
      </c>
      <c r="BJ352" s="71"/>
      <c r="BK352" s="87"/>
      <c r="BL352" s="64" t="str">
        <f t="shared" ca="1" si="310"/>
        <v/>
      </c>
      <c r="BM352" s="65"/>
      <c r="BN352" s="66"/>
      <c r="BO352" s="67" t="str">
        <f t="shared" ca="1" si="311"/>
        <v/>
      </c>
      <c r="BP352" s="65"/>
      <c r="BQ352" s="66"/>
      <c r="BR352" s="67" t="str">
        <f t="shared" ca="1" si="312"/>
        <v/>
      </c>
      <c r="BS352" s="65"/>
      <c r="BT352" s="66"/>
      <c r="BU352" s="67" t="str">
        <f t="shared" ca="1" si="313"/>
        <v/>
      </c>
      <c r="BV352" s="65"/>
      <c r="BW352" s="66"/>
      <c r="BX352" s="67" t="str">
        <f t="shared" ca="1" si="314"/>
        <v/>
      </c>
      <c r="BY352" s="65"/>
      <c r="BZ352" s="66"/>
      <c r="CA352" s="67" t="str">
        <f t="shared" ca="1" si="315"/>
        <v/>
      </c>
      <c r="CB352" s="65"/>
      <c r="CC352" s="66"/>
      <c r="CD352" s="67" t="str">
        <f t="shared" ca="1" si="316"/>
        <v/>
      </c>
      <c r="CE352" s="65"/>
      <c r="CF352" s="66"/>
      <c r="CG352" s="67" t="str">
        <f t="shared" ca="1" si="317"/>
        <v/>
      </c>
      <c r="CH352" s="65"/>
      <c r="CI352" s="66"/>
      <c r="CJ352" s="67" t="str">
        <f t="shared" ca="1" si="318"/>
        <v/>
      </c>
      <c r="CK352" s="57"/>
      <c r="CL352" s="59"/>
      <c r="CM352" s="59"/>
      <c r="CN352" s="59"/>
      <c r="CO352" s="59"/>
      <c r="CP352" s="59"/>
      <c r="CQ352" s="59"/>
      <c r="CR352" s="57"/>
      <c r="CS352" s="58"/>
      <c r="CT352" s="90" t="str">
        <f t="shared" si="319"/>
        <v/>
      </c>
      <c r="CU352" s="59"/>
      <c r="CV352" s="60"/>
      <c r="CW352" s="59"/>
      <c r="CX352" s="59"/>
      <c r="CY352" s="59" t="str">
        <f t="shared" si="320"/>
        <v/>
      </c>
      <c r="CZ352" s="59"/>
      <c r="DA352" s="59"/>
      <c r="DB352" s="61"/>
      <c r="DC352" s="59"/>
      <c r="DD352" s="59"/>
      <c r="DE352" s="61"/>
      <c r="DF352" s="61"/>
      <c r="DG352" s="59"/>
      <c r="DH352" s="61"/>
      <c r="DI352" s="61"/>
      <c r="DJ352" s="59"/>
      <c r="DK352" s="59"/>
      <c r="DL352" s="62"/>
      <c r="DM352" s="56">
        <f t="shared" si="280"/>
        <v>0</v>
      </c>
      <c r="DN352" s="88" t="str">
        <f t="shared" si="321"/>
        <v/>
      </c>
      <c r="DO352" s="119" t="str">
        <f t="shared" si="322"/>
        <v/>
      </c>
      <c r="DP352" s="119" t="str">
        <f t="shared" si="323"/>
        <v/>
      </c>
      <c r="DQ352" s="122" t="str">
        <f t="shared" si="324"/>
        <v/>
      </c>
      <c r="DR352" s="122" t="str">
        <f t="shared" si="325"/>
        <v/>
      </c>
    </row>
    <row r="353" spans="1:122" x14ac:dyDescent="0.25">
      <c r="A353" s="184" t="str">
        <f t="shared" si="281"/>
        <v xml:space="preserve">  -  - </v>
      </c>
      <c r="B353" s="98"/>
      <c r="C353" s="97"/>
      <c r="D353" s="93"/>
      <c r="E353" s="71"/>
      <c r="F353" s="73"/>
      <c r="G353" s="103"/>
      <c r="H353" s="71"/>
      <c r="I353" s="105" t="str">
        <f t="shared" si="282"/>
        <v/>
      </c>
      <c r="J353" s="104"/>
      <c r="K353" s="63"/>
      <c r="L353" s="72"/>
      <c r="M353" s="74"/>
      <c r="N353" s="75"/>
      <c r="O353" s="75"/>
      <c r="P353" s="121"/>
      <c r="Q353" s="76" t="str">
        <f t="shared" si="283"/>
        <v/>
      </c>
      <c r="R353" s="77">
        <f t="shared" si="284"/>
        <v>0</v>
      </c>
      <c r="S353" s="63"/>
      <c r="T353" s="78">
        <f t="shared" si="285"/>
        <v>0</v>
      </c>
      <c r="U353" s="79">
        <f>IF(M353=0,0,IF(G353="Annulation","",IF(assurance="ALPTIS",M353*12*T353/100*#REF!,IF(assurance="APRIL",M353*12*T353/100*#REF!,IF(assurance="ASAF",M353*12*T353/100*#REF!,IF(assurance="NEOLIANE",(#REF!+M353*12*#REF!)*T353/100,IF(assurance="NEOLIANE Prev",(#REF!+M353*12*#REF!)*T353/100,IF(assurance="SWISSLIFE",M353*12*T353/100*#REF!,IF(assurance="AVIVA",M353*12*T353/100*#REF!,IF(assurance="CIPRES",M353*12*T353/100*#REF!,IF(assurance="CEGEMA",M353*12*T353/100*#REF!,IF(assurance=0,0))))))))))))</f>
        <v>0</v>
      </c>
      <c r="V353" s="91" t="str">
        <f t="shared" si="286"/>
        <v/>
      </c>
      <c r="W353" s="91" t="str">
        <f t="shared" si="287"/>
        <v/>
      </c>
      <c r="X353" s="92">
        <f t="shared" si="288"/>
        <v>0</v>
      </c>
      <c r="Y353" s="108">
        <f t="shared" si="289"/>
        <v>0</v>
      </c>
      <c r="Z353" s="106"/>
      <c r="AA353" s="105" t="str">
        <f t="shared" si="290"/>
        <v/>
      </c>
      <c r="AB353" s="63" t="s">
        <v>12</v>
      </c>
      <c r="AC353" s="72"/>
      <c r="AD353" s="101"/>
      <c r="AE353" s="80" t="str">
        <f t="shared" si="291"/>
        <v/>
      </c>
      <c r="AF353" s="72"/>
      <c r="AG353" s="70" t="str">
        <f t="shared" si="292"/>
        <v/>
      </c>
      <c r="AH353" s="81" t="str">
        <f t="shared" ca="1" si="293"/>
        <v/>
      </c>
      <c r="AI353" s="111" t="str">
        <f t="shared" ca="1" si="294"/>
        <v/>
      </c>
      <c r="AJ353" s="89" t="str">
        <f t="shared" si="295"/>
        <v/>
      </c>
      <c r="AK353" s="89" t="str">
        <f t="shared" si="296"/>
        <v/>
      </c>
      <c r="AL353" s="81" t="str">
        <f t="shared" si="297"/>
        <v/>
      </c>
      <c r="AM353" s="74">
        <f t="shared" si="298"/>
        <v>0</v>
      </c>
      <c r="AN353" s="74">
        <f t="shared" si="299"/>
        <v>0</v>
      </c>
      <c r="AO353" s="82">
        <f t="shared" si="300"/>
        <v>0</v>
      </c>
      <c r="AP353" s="74">
        <f t="shared" si="301"/>
        <v>0</v>
      </c>
      <c r="AQ353" s="82">
        <f t="shared" si="302"/>
        <v>0</v>
      </c>
      <c r="AR353" s="83">
        <f t="shared" si="303"/>
        <v>0</v>
      </c>
      <c r="AS353" s="74">
        <f t="shared" si="304"/>
        <v>0</v>
      </c>
      <c r="AT353" s="82">
        <f t="shared" si="305"/>
        <v>0</v>
      </c>
      <c r="AU353" s="83">
        <f t="shared" si="306"/>
        <v>0</v>
      </c>
      <c r="AV353" s="74">
        <f t="shared" si="307"/>
        <v>0</v>
      </c>
      <c r="AW353" s="82">
        <f t="shared" si="308"/>
        <v>0</v>
      </c>
      <c r="AX353" s="83">
        <f t="shared" si="309"/>
        <v>0</v>
      </c>
      <c r="AY353" s="63"/>
      <c r="AZ353" s="84"/>
      <c r="BA353" s="85"/>
      <c r="BB353" s="95"/>
      <c r="BC353" s="86"/>
      <c r="BD353" s="86"/>
      <c r="BE353" s="96"/>
      <c r="BF353" s="69"/>
      <c r="BG353" s="114"/>
      <c r="BH353" s="63">
        <v>1</v>
      </c>
      <c r="BI353" s="68">
        <v>0</v>
      </c>
      <c r="BJ353" s="71"/>
      <c r="BK353" s="87"/>
      <c r="BL353" s="64" t="str">
        <f t="shared" ca="1" si="310"/>
        <v/>
      </c>
      <c r="BM353" s="65"/>
      <c r="BN353" s="66"/>
      <c r="BO353" s="67" t="str">
        <f t="shared" ca="1" si="311"/>
        <v/>
      </c>
      <c r="BP353" s="65"/>
      <c r="BQ353" s="66"/>
      <c r="BR353" s="67" t="str">
        <f t="shared" ca="1" si="312"/>
        <v/>
      </c>
      <c r="BS353" s="65"/>
      <c r="BT353" s="66"/>
      <c r="BU353" s="67" t="str">
        <f t="shared" ca="1" si="313"/>
        <v/>
      </c>
      <c r="BV353" s="65"/>
      <c r="BW353" s="66"/>
      <c r="BX353" s="67" t="str">
        <f t="shared" ca="1" si="314"/>
        <v/>
      </c>
      <c r="BY353" s="65"/>
      <c r="BZ353" s="66"/>
      <c r="CA353" s="67" t="str">
        <f t="shared" ca="1" si="315"/>
        <v/>
      </c>
      <c r="CB353" s="65"/>
      <c r="CC353" s="66"/>
      <c r="CD353" s="67" t="str">
        <f t="shared" ca="1" si="316"/>
        <v/>
      </c>
      <c r="CE353" s="65"/>
      <c r="CF353" s="66"/>
      <c r="CG353" s="67" t="str">
        <f t="shared" ca="1" si="317"/>
        <v/>
      </c>
      <c r="CH353" s="65"/>
      <c r="CI353" s="66"/>
      <c r="CJ353" s="67" t="str">
        <f t="shared" ca="1" si="318"/>
        <v/>
      </c>
      <c r="CK353" s="57"/>
      <c r="CL353" s="59"/>
      <c r="CM353" s="59"/>
      <c r="CN353" s="59"/>
      <c r="CO353" s="59"/>
      <c r="CP353" s="59"/>
      <c r="CQ353" s="59"/>
      <c r="CR353" s="57"/>
      <c r="CS353" s="58"/>
      <c r="CT353" s="90" t="str">
        <f t="shared" si="319"/>
        <v/>
      </c>
      <c r="CU353" s="59"/>
      <c r="CV353" s="60"/>
      <c r="CW353" s="59"/>
      <c r="CX353" s="59"/>
      <c r="CY353" s="59" t="str">
        <f t="shared" si="320"/>
        <v/>
      </c>
      <c r="CZ353" s="59"/>
      <c r="DA353" s="59"/>
      <c r="DB353" s="61"/>
      <c r="DC353" s="59"/>
      <c r="DD353" s="59"/>
      <c r="DE353" s="61"/>
      <c r="DF353" s="61"/>
      <c r="DG353" s="59"/>
      <c r="DH353" s="61"/>
      <c r="DI353" s="61"/>
      <c r="DJ353" s="59"/>
      <c r="DK353" s="59"/>
      <c r="DL353" s="62"/>
      <c r="DM353" s="56">
        <f t="shared" si="280"/>
        <v>0</v>
      </c>
      <c r="DN353" s="88" t="str">
        <f t="shared" si="321"/>
        <v/>
      </c>
      <c r="DO353" s="119" t="str">
        <f t="shared" si="322"/>
        <v/>
      </c>
      <c r="DP353" s="119" t="str">
        <f t="shared" si="323"/>
        <v/>
      </c>
      <c r="DQ353" s="122" t="str">
        <f t="shared" si="324"/>
        <v/>
      </c>
      <c r="DR353" s="122" t="str">
        <f t="shared" si="325"/>
        <v/>
      </c>
    </row>
    <row r="354" spans="1:122" x14ac:dyDescent="0.25">
      <c r="A354" s="184" t="str">
        <f t="shared" si="281"/>
        <v xml:space="preserve">  -  - </v>
      </c>
      <c r="B354" s="98"/>
      <c r="C354" s="97"/>
      <c r="D354" s="93"/>
      <c r="E354" s="71"/>
      <c r="F354" s="73"/>
      <c r="G354" s="103"/>
      <c r="H354" s="71"/>
      <c r="I354" s="105" t="str">
        <f t="shared" si="282"/>
        <v/>
      </c>
      <c r="J354" s="104"/>
      <c r="K354" s="63"/>
      <c r="L354" s="72"/>
      <c r="M354" s="74"/>
      <c r="N354" s="75"/>
      <c r="O354" s="75"/>
      <c r="P354" s="121"/>
      <c r="Q354" s="76" t="str">
        <f t="shared" si="283"/>
        <v/>
      </c>
      <c r="R354" s="77">
        <f t="shared" si="284"/>
        <v>0</v>
      </c>
      <c r="S354" s="63"/>
      <c r="T354" s="78">
        <f t="shared" si="285"/>
        <v>0</v>
      </c>
      <c r="U354" s="79">
        <f>IF(M354=0,0,IF(G354="Annulation","",IF(assurance="ALPTIS",M354*12*T354/100*#REF!,IF(assurance="APRIL",M354*12*T354/100*#REF!,IF(assurance="ASAF",M354*12*T354/100*#REF!,IF(assurance="NEOLIANE",(#REF!+M354*12*#REF!)*T354/100,IF(assurance="NEOLIANE Prev",(#REF!+M354*12*#REF!)*T354/100,IF(assurance="SWISSLIFE",M354*12*T354/100*#REF!,IF(assurance="AVIVA",M354*12*T354/100*#REF!,IF(assurance="CIPRES",M354*12*T354/100*#REF!,IF(assurance="CEGEMA",M354*12*T354/100*#REF!,IF(assurance=0,0))))))))))))</f>
        <v>0</v>
      </c>
      <c r="V354" s="91" t="str">
        <f t="shared" si="286"/>
        <v/>
      </c>
      <c r="W354" s="91" t="str">
        <f t="shared" si="287"/>
        <v/>
      </c>
      <c r="X354" s="92">
        <f t="shared" si="288"/>
        <v>0</v>
      </c>
      <c r="Y354" s="108">
        <f t="shared" si="289"/>
        <v>0</v>
      </c>
      <c r="Z354" s="106"/>
      <c r="AA354" s="105" t="str">
        <f t="shared" si="290"/>
        <v/>
      </c>
      <c r="AB354" s="63" t="s">
        <v>12</v>
      </c>
      <c r="AC354" s="72"/>
      <c r="AD354" s="101"/>
      <c r="AE354" s="80" t="str">
        <f t="shared" si="291"/>
        <v/>
      </c>
      <c r="AF354" s="72"/>
      <c r="AG354" s="70" t="str">
        <f t="shared" si="292"/>
        <v/>
      </c>
      <c r="AH354" s="81" t="str">
        <f t="shared" ca="1" si="293"/>
        <v/>
      </c>
      <c r="AI354" s="111" t="str">
        <f t="shared" ca="1" si="294"/>
        <v/>
      </c>
      <c r="AJ354" s="89" t="str">
        <f t="shared" si="295"/>
        <v/>
      </c>
      <c r="AK354" s="89" t="str">
        <f t="shared" si="296"/>
        <v/>
      </c>
      <c r="AL354" s="81" t="str">
        <f t="shared" si="297"/>
        <v/>
      </c>
      <c r="AM354" s="74">
        <f t="shared" si="298"/>
        <v>0</v>
      </c>
      <c r="AN354" s="74">
        <f t="shared" si="299"/>
        <v>0</v>
      </c>
      <c r="AO354" s="82">
        <f t="shared" si="300"/>
        <v>0</v>
      </c>
      <c r="AP354" s="74">
        <f t="shared" si="301"/>
        <v>0</v>
      </c>
      <c r="AQ354" s="82">
        <f t="shared" si="302"/>
        <v>0</v>
      </c>
      <c r="AR354" s="83">
        <f t="shared" si="303"/>
        <v>0</v>
      </c>
      <c r="AS354" s="74">
        <f t="shared" si="304"/>
        <v>0</v>
      </c>
      <c r="AT354" s="82">
        <f t="shared" si="305"/>
        <v>0</v>
      </c>
      <c r="AU354" s="83">
        <f t="shared" si="306"/>
        <v>0</v>
      </c>
      <c r="AV354" s="74">
        <f t="shared" si="307"/>
        <v>0</v>
      </c>
      <c r="AW354" s="82">
        <f t="shared" si="308"/>
        <v>0</v>
      </c>
      <c r="AX354" s="83">
        <f t="shared" si="309"/>
        <v>0</v>
      </c>
      <c r="AY354" s="63"/>
      <c r="AZ354" s="84"/>
      <c r="BA354" s="85"/>
      <c r="BB354" s="95"/>
      <c r="BC354" s="86"/>
      <c r="BD354" s="86"/>
      <c r="BE354" s="96"/>
      <c r="BF354" s="69"/>
      <c r="BG354" s="114"/>
      <c r="BH354" s="63">
        <v>1</v>
      </c>
      <c r="BI354" s="68">
        <v>0</v>
      </c>
      <c r="BJ354" s="71"/>
      <c r="BK354" s="87"/>
      <c r="BL354" s="64" t="str">
        <f t="shared" ca="1" si="310"/>
        <v/>
      </c>
      <c r="BM354" s="65"/>
      <c r="BN354" s="66"/>
      <c r="BO354" s="67" t="str">
        <f t="shared" ca="1" si="311"/>
        <v/>
      </c>
      <c r="BP354" s="65"/>
      <c r="BQ354" s="66"/>
      <c r="BR354" s="67" t="str">
        <f t="shared" ca="1" si="312"/>
        <v/>
      </c>
      <c r="BS354" s="65"/>
      <c r="BT354" s="66"/>
      <c r="BU354" s="67" t="str">
        <f t="shared" ca="1" si="313"/>
        <v/>
      </c>
      <c r="BV354" s="65"/>
      <c r="BW354" s="66"/>
      <c r="BX354" s="67" t="str">
        <f t="shared" ca="1" si="314"/>
        <v/>
      </c>
      <c r="BY354" s="65"/>
      <c r="BZ354" s="66"/>
      <c r="CA354" s="67" t="str">
        <f t="shared" ca="1" si="315"/>
        <v/>
      </c>
      <c r="CB354" s="65"/>
      <c r="CC354" s="66"/>
      <c r="CD354" s="67" t="str">
        <f t="shared" ca="1" si="316"/>
        <v/>
      </c>
      <c r="CE354" s="65"/>
      <c r="CF354" s="66"/>
      <c r="CG354" s="67" t="str">
        <f t="shared" ca="1" si="317"/>
        <v/>
      </c>
      <c r="CH354" s="65"/>
      <c r="CI354" s="66"/>
      <c r="CJ354" s="67" t="str">
        <f t="shared" ca="1" si="318"/>
        <v/>
      </c>
      <c r="CK354" s="57"/>
      <c r="CL354" s="59"/>
      <c r="CM354" s="59"/>
      <c r="CN354" s="59"/>
      <c r="CO354" s="59"/>
      <c r="CP354" s="59"/>
      <c r="CQ354" s="59"/>
      <c r="CR354" s="57"/>
      <c r="CS354" s="58"/>
      <c r="CT354" s="90" t="str">
        <f t="shared" si="319"/>
        <v/>
      </c>
      <c r="CU354" s="59"/>
      <c r="CV354" s="60"/>
      <c r="CW354" s="59"/>
      <c r="CX354" s="59"/>
      <c r="CY354" s="59" t="str">
        <f t="shared" si="320"/>
        <v/>
      </c>
      <c r="CZ354" s="59"/>
      <c r="DA354" s="59"/>
      <c r="DB354" s="61"/>
      <c r="DC354" s="59"/>
      <c r="DD354" s="59"/>
      <c r="DE354" s="61"/>
      <c r="DF354" s="61"/>
      <c r="DG354" s="59"/>
      <c r="DH354" s="61"/>
      <c r="DI354" s="61"/>
      <c r="DJ354" s="59"/>
      <c r="DK354" s="59"/>
      <c r="DL354" s="62"/>
      <c r="DM354" s="56">
        <f t="shared" si="280"/>
        <v>0</v>
      </c>
      <c r="DN354" s="88" t="str">
        <f t="shared" si="321"/>
        <v/>
      </c>
      <c r="DO354" s="119" t="str">
        <f t="shared" si="322"/>
        <v/>
      </c>
      <c r="DP354" s="119" t="str">
        <f t="shared" si="323"/>
        <v/>
      </c>
      <c r="DQ354" s="122" t="str">
        <f t="shared" si="324"/>
        <v/>
      </c>
      <c r="DR354" s="122" t="str">
        <f t="shared" si="325"/>
        <v/>
      </c>
    </row>
    <row r="355" spans="1:122" x14ac:dyDescent="0.25">
      <c r="A355" s="184" t="str">
        <f t="shared" si="281"/>
        <v xml:space="preserve">  -  - </v>
      </c>
      <c r="B355" s="98"/>
      <c r="C355" s="97"/>
      <c r="D355" s="93"/>
      <c r="E355" s="71"/>
      <c r="F355" s="73"/>
      <c r="G355" s="103"/>
      <c r="H355" s="71"/>
      <c r="I355" s="105" t="str">
        <f t="shared" si="282"/>
        <v/>
      </c>
      <c r="J355" s="104"/>
      <c r="K355" s="63"/>
      <c r="L355" s="72"/>
      <c r="M355" s="74"/>
      <c r="N355" s="75"/>
      <c r="O355" s="75"/>
      <c r="P355" s="121"/>
      <c r="Q355" s="76" t="str">
        <f t="shared" si="283"/>
        <v/>
      </c>
      <c r="R355" s="77">
        <f t="shared" si="284"/>
        <v>0</v>
      </c>
      <c r="S355" s="63"/>
      <c r="T355" s="78">
        <f t="shared" si="285"/>
        <v>0</v>
      </c>
      <c r="U355" s="79">
        <f>IF(M355=0,0,IF(G355="Annulation","",IF(assurance="ALPTIS",M355*12*T355/100*#REF!,IF(assurance="APRIL",M355*12*T355/100*#REF!,IF(assurance="ASAF",M355*12*T355/100*#REF!,IF(assurance="NEOLIANE",(#REF!+M355*12*#REF!)*T355/100,IF(assurance="NEOLIANE Prev",(#REF!+M355*12*#REF!)*T355/100,IF(assurance="SWISSLIFE",M355*12*T355/100*#REF!,IF(assurance="AVIVA",M355*12*T355/100*#REF!,IF(assurance="CIPRES",M355*12*T355/100*#REF!,IF(assurance="CEGEMA",M355*12*T355/100*#REF!,IF(assurance=0,0))))))))))))</f>
        <v>0</v>
      </c>
      <c r="V355" s="91" t="str">
        <f t="shared" si="286"/>
        <v/>
      </c>
      <c r="W355" s="91" t="str">
        <f t="shared" si="287"/>
        <v/>
      </c>
      <c r="X355" s="92">
        <f t="shared" si="288"/>
        <v>0</v>
      </c>
      <c r="Y355" s="108">
        <f t="shared" si="289"/>
        <v>0</v>
      </c>
      <c r="Z355" s="106"/>
      <c r="AA355" s="105" t="str">
        <f t="shared" si="290"/>
        <v/>
      </c>
      <c r="AB355" s="63" t="s">
        <v>12</v>
      </c>
      <c r="AC355" s="72"/>
      <c r="AD355" s="101"/>
      <c r="AE355" s="80" t="str">
        <f t="shared" si="291"/>
        <v/>
      </c>
      <c r="AF355" s="72"/>
      <c r="AG355" s="70" t="str">
        <f t="shared" si="292"/>
        <v/>
      </c>
      <c r="AH355" s="81" t="str">
        <f t="shared" ca="1" si="293"/>
        <v/>
      </c>
      <c r="AI355" s="111" t="str">
        <f t="shared" ca="1" si="294"/>
        <v/>
      </c>
      <c r="AJ355" s="89" t="str">
        <f t="shared" si="295"/>
        <v/>
      </c>
      <c r="AK355" s="89" t="str">
        <f t="shared" si="296"/>
        <v/>
      </c>
      <c r="AL355" s="81" t="str">
        <f t="shared" si="297"/>
        <v/>
      </c>
      <c r="AM355" s="74">
        <f t="shared" si="298"/>
        <v>0</v>
      </c>
      <c r="AN355" s="74">
        <f t="shared" si="299"/>
        <v>0</v>
      </c>
      <c r="AO355" s="82">
        <f t="shared" si="300"/>
        <v>0</v>
      </c>
      <c r="AP355" s="74">
        <f t="shared" si="301"/>
        <v>0</v>
      </c>
      <c r="AQ355" s="82">
        <f t="shared" si="302"/>
        <v>0</v>
      </c>
      <c r="AR355" s="83">
        <f t="shared" si="303"/>
        <v>0</v>
      </c>
      <c r="AS355" s="74">
        <f t="shared" si="304"/>
        <v>0</v>
      </c>
      <c r="AT355" s="82">
        <f t="shared" si="305"/>
        <v>0</v>
      </c>
      <c r="AU355" s="83">
        <f t="shared" si="306"/>
        <v>0</v>
      </c>
      <c r="AV355" s="74">
        <f t="shared" si="307"/>
        <v>0</v>
      </c>
      <c r="AW355" s="82">
        <f t="shared" si="308"/>
        <v>0</v>
      </c>
      <c r="AX355" s="83">
        <f t="shared" si="309"/>
        <v>0</v>
      </c>
      <c r="AY355" s="63"/>
      <c r="AZ355" s="84"/>
      <c r="BA355" s="85"/>
      <c r="BB355" s="95"/>
      <c r="BC355" s="86"/>
      <c r="BD355" s="86"/>
      <c r="BE355" s="96"/>
      <c r="BF355" s="69"/>
      <c r="BG355" s="114"/>
      <c r="BH355" s="63">
        <v>1</v>
      </c>
      <c r="BI355" s="68">
        <v>0</v>
      </c>
      <c r="BJ355" s="71"/>
      <c r="BK355" s="87"/>
      <c r="BL355" s="64" t="str">
        <f t="shared" ca="1" si="310"/>
        <v/>
      </c>
      <c r="BM355" s="65"/>
      <c r="BN355" s="66"/>
      <c r="BO355" s="67" t="str">
        <f t="shared" ca="1" si="311"/>
        <v/>
      </c>
      <c r="BP355" s="65"/>
      <c r="BQ355" s="66"/>
      <c r="BR355" s="67" t="str">
        <f t="shared" ca="1" si="312"/>
        <v/>
      </c>
      <c r="BS355" s="65"/>
      <c r="BT355" s="66"/>
      <c r="BU355" s="67" t="str">
        <f t="shared" ca="1" si="313"/>
        <v/>
      </c>
      <c r="BV355" s="65"/>
      <c r="BW355" s="66"/>
      <c r="BX355" s="67" t="str">
        <f t="shared" ca="1" si="314"/>
        <v/>
      </c>
      <c r="BY355" s="65"/>
      <c r="BZ355" s="66"/>
      <c r="CA355" s="67" t="str">
        <f t="shared" ca="1" si="315"/>
        <v/>
      </c>
      <c r="CB355" s="65"/>
      <c r="CC355" s="66"/>
      <c r="CD355" s="67" t="str">
        <f t="shared" ca="1" si="316"/>
        <v/>
      </c>
      <c r="CE355" s="65"/>
      <c r="CF355" s="66"/>
      <c r="CG355" s="67" t="str">
        <f t="shared" ca="1" si="317"/>
        <v/>
      </c>
      <c r="CH355" s="65"/>
      <c r="CI355" s="66"/>
      <c r="CJ355" s="67" t="str">
        <f t="shared" ca="1" si="318"/>
        <v/>
      </c>
      <c r="CK355" s="57"/>
      <c r="CL355" s="59"/>
      <c r="CM355" s="59"/>
      <c r="CN355" s="59"/>
      <c r="CO355" s="59"/>
      <c r="CP355" s="59"/>
      <c r="CQ355" s="59"/>
      <c r="CR355" s="57"/>
      <c r="CS355" s="58"/>
      <c r="CT355" s="90" t="str">
        <f t="shared" si="319"/>
        <v/>
      </c>
      <c r="CU355" s="59"/>
      <c r="CV355" s="60"/>
      <c r="CW355" s="59"/>
      <c r="CX355" s="59"/>
      <c r="CY355" s="59" t="str">
        <f t="shared" si="320"/>
        <v/>
      </c>
      <c r="CZ355" s="59"/>
      <c r="DA355" s="59"/>
      <c r="DB355" s="61"/>
      <c r="DC355" s="59"/>
      <c r="DD355" s="59"/>
      <c r="DE355" s="61"/>
      <c r="DF355" s="61"/>
      <c r="DG355" s="59"/>
      <c r="DH355" s="61"/>
      <c r="DI355" s="61"/>
      <c r="DJ355" s="59"/>
      <c r="DK355" s="59"/>
      <c r="DL355" s="62"/>
      <c r="DM355" s="56">
        <f t="shared" si="280"/>
        <v>0</v>
      </c>
      <c r="DN355" s="88" t="str">
        <f t="shared" si="321"/>
        <v/>
      </c>
      <c r="DO355" s="119" t="str">
        <f t="shared" si="322"/>
        <v/>
      </c>
      <c r="DP355" s="119" t="str">
        <f t="shared" si="323"/>
        <v/>
      </c>
      <c r="DQ355" s="122" t="str">
        <f t="shared" si="324"/>
        <v/>
      </c>
      <c r="DR355" s="122" t="str">
        <f t="shared" si="325"/>
        <v/>
      </c>
    </row>
    <row r="356" spans="1:122" x14ac:dyDescent="0.25">
      <c r="A356" s="184" t="str">
        <f t="shared" si="281"/>
        <v xml:space="preserve">  -  - </v>
      </c>
      <c r="B356" s="98"/>
      <c r="C356" s="97"/>
      <c r="D356" s="93"/>
      <c r="E356" s="71"/>
      <c r="F356" s="73"/>
      <c r="G356" s="103"/>
      <c r="H356" s="71"/>
      <c r="I356" s="105" t="str">
        <f t="shared" si="282"/>
        <v/>
      </c>
      <c r="J356" s="104"/>
      <c r="K356" s="63"/>
      <c r="L356" s="72"/>
      <c r="M356" s="74"/>
      <c r="N356" s="75"/>
      <c r="O356" s="75"/>
      <c r="P356" s="121"/>
      <c r="Q356" s="76" t="str">
        <f t="shared" si="283"/>
        <v/>
      </c>
      <c r="R356" s="77">
        <f t="shared" si="284"/>
        <v>0</v>
      </c>
      <c r="S356" s="63"/>
      <c r="T356" s="78">
        <f t="shared" si="285"/>
        <v>0</v>
      </c>
      <c r="U356" s="79">
        <f>IF(M356=0,0,IF(G356="Annulation","",IF(assurance="ALPTIS",M356*12*T356/100*#REF!,IF(assurance="APRIL",M356*12*T356/100*#REF!,IF(assurance="ASAF",M356*12*T356/100*#REF!,IF(assurance="NEOLIANE",(#REF!+M356*12*#REF!)*T356/100,IF(assurance="NEOLIANE Prev",(#REF!+M356*12*#REF!)*T356/100,IF(assurance="SWISSLIFE",M356*12*T356/100*#REF!,IF(assurance="AVIVA",M356*12*T356/100*#REF!,IF(assurance="CIPRES",M356*12*T356/100*#REF!,IF(assurance="CEGEMA",M356*12*T356/100*#REF!,IF(assurance=0,0))))))))))))</f>
        <v>0</v>
      </c>
      <c r="V356" s="91" t="str">
        <f t="shared" si="286"/>
        <v/>
      </c>
      <c r="W356" s="91" t="str">
        <f t="shared" si="287"/>
        <v/>
      </c>
      <c r="X356" s="92">
        <f t="shared" si="288"/>
        <v>0</v>
      </c>
      <c r="Y356" s="108">
        <f t="shared" si="289"/>
        <v>0</v>
      </c>
      <c r="Z356" s="106"/>
      <c r="AA356" s="105" t="str">
        <f t="shared" si="290"/>
        <v/>
      </c>
      <c r="AB356" s="63" t="s">
        <v>12</v>
      </c>
      <c r="AC356" s="72"/>
      <c r="AD356" s="101"/>
      <c r="AE356" s="80" t="str">
        <f t="shared" si="291"/>
        <v/>
      </c>
      <c r="AF356" s="72"/>
      <c r="AG356" s="70" t="str">
        <f t="shared" si="292"/>
        <v/>
      </c>
      <c r="AH356" s="81" t="str">
        <f t="shared" ca="1" si="293"/>
        <v/>
      </c>
      <c r="AI356" s="111" t="str">
        <f t="shared" ca="1" si="294"/>
        <v/>
      </c>
      <c r="AJ356" s="89" t="str">
        <f t="shared" si="295"/>
        <v/>
      </c>
      <c r="AK356" s="89" t="str">
        <f t="shared" si="296"/>
        <v/>
      </c>
      <c r="AL356" s="81" t="str">
        <f t="shared" si="297"/>
        <v/>
      </c>
      <c r="AM356" s="74">
        <f t="shared" si="298"/>
        <v>0</v>
      </c>
      <c r="AN356" s="74">
        <f t="shared" si="299"/>
        <v>0</v>
      </c>
      <c r="AO356" s="82">
        <f t="shared" si="300"/>
        <v>0</v>
      </c>
      <c r="AP356" s="74">
        <f t="shared" si="301"/>
        <v>0</v>
      </c>
      <c r="AQ356" s="82">
        <f t="shared" si="302"/>
        <v>0</v>
      </c>
      <c r="AR356" s="83">
        <f t="shared" si="303"/>
        <v>0</v>
      </c>
      <c r="AS356" s="74">
        <f t="shared" si="304"/>
        <v>0</v>
      </c>
      <c r="AT356" s="82">
        <f t="shared" si="305"/>
        <v>0</v>
      </c>
      <c r="AU356" s="83">
        <f t="shared" si="306"/>
        <v>0</v>
      </c>
      <c r="AV356" s="74">
        <f t="shared" si="307"/>
        <v>0</v>
      </c>
      <c r="AW356" s="82">
        <f t="shared" si="308"/>
        <v>0</v>
      </c>
      <c r="AX356" s="83">
        <f t="shared" si="309"/>
        <v>0</v>
      </c>
      <c r="AY356" s="63"/>
      <c r="AZ356" s="84"/>
      <c r="BA356" s="85"/>
      <c r="BB356" s="95"/>
      <c r="BC356" s="86"/>
      <c r="BD356" s="86"/>
      <c r="BE356" s="96"/>
      <c r="BF356" s="69"/>
      <c r="BG356" s="114"/>
      <c r="BH356" s="63">
        <v>1</v>
      </c>
      <c r="BI356" s="68">
        <v>0</v>
      </c>
      <c r="BJ356" s="71"/>
      <c r="BK356" s="87"/>
      <c r="BL356" s="64" t="str">
        <f t="shared" ca="1" si="310"/>
        <v/>
      </c>
      <c r="BM356" s="65"/>
      <c r="BN356" s="66"/>
      <c r="BO356" s="67" t="str">
        <f t="shared" ca="1" si="311"/>
        <v/>
      </c>
      <c r="BP356" s="65"/>
      <c r="BQ356" s="66"/>
      <c r="BR356" s="67" t="str">
        <f t="shared" ca="1" si="312"/>
        <v/>
      </c>
      <c r="BS356" s="65"/>
      <c r="BT356" s="66"/>
      <c r="BU356" s="67" t="str">
        <f t="shared" ca="1" si="313"/>
        <v/>
      </c>
      <c r="BV356" s="65"/>
      <c r="BW356" s="66"/>
      <c r="BX356" s="67" t="str">
        <f t="shared" ca="1" si="314"/>
        <v/>
      </c>
      <c r="BY356" s="65"/>
      <c r="BZ356" s="66"/>
      <c r="CA356" s="67" t="str">
        <f t="shared" ca="1" si="315"/>
        <v/>
      </c>
      <c r="CB356" s="65"/>
      <c r="CC356" s="66"/>
      <c r="CD356" s="67" t="str">
        <f t="shared" ca="1" si="316"/>
        <v/>
      </c>
      <c r="CE356" s="65"/>
      <c r="CF356" s="66"/>
      <c r="CG356" s="67" t="str">
        <f t="shared" ca="1" si="317"/>
        <v/>
      </c>
      <c r="CH356" s="65"/>
      <c r="CI356" s="66"/>
      <c r="CJ356" s="67" t="str">
        <f t="shared" ca="1" si="318"/>
        <v/>
      </c>
      <c r="CK356" s="57"/>
      <c r="CL356" s="59"/>
      <c r="CM356" s="59"/>
      <c r="CN356" s="59"/>
      <c r="CO356" s="59"/>
      <c r="CP356" s="59"/>
      <c r="CQ356" s="59"/>
      <c r="CR356" s="57"/>
      <c r="CS356" s="58"/>
      <c r="CT356" s="90" t="str">
        <f t="shared" si="319"/>
        <v/>
      </c>
      <c r="CU356" s="59"/>
      <c r="CV356" s="60"/>
      <c r="CW356" s="59"/>
      <c r="CX356" s="59"/>
      <c r="CY356" s="59" t="str">
        <f t="shared" si="320"/>
        <v/>
      </c>
      <c r="CZ356" s="59"/>
      <c r="DA356" s="59"/>
      <c r="DB356" s="61"/>
      <c r="DC356" s="59"/>
      <c r="DD356" s="59"/>
      <c r="DE356" s="61"/>
      <c r="DF356" s="61"/>
      <c r="DG356" s="59"/>
      <c r="DH356" s="61"/>
      <c r="DI356" s="61"/>
      <c r="DJ356" s="59"/>
      <c r="DK356" s="59"/>
      <c r="DL356" s="62"/>
      <c r="DM356" s="56">
        <f t="shared" si="280"/>
        <v>0</v>
      </c>
      <c r="DN356" s="88" t="str">
        <f t="shared" si="321"/>
        <v/>
      </c>
      <c r="DO356" s="119" t="str">
        <f t="shared" si="322"/>
        <v/>
      </c>
      <c r="DP356" s="119" t="str">
        <f t="shared" si="323"/>
        <v/>
      </c>
      <c r="DQ356" s="122" t="str">
        <f t="shared" si="324"/>
        <v/>
      </c>
      <c r="DR356" s="122" t="str">
        <f t="shared" si="325"/>
        <v/>
      </c>
    </row>
    <row r="357" spans="1:122" x14ac:dyDescent="0.25">
      <c r="A357" s="184" t="str">
        <f t="shared" si="281"/>
        <v xml:space="preserve">  -  - </v>
      </c>
      <c r="B357" s="98"/>
      <c r="C357" s="97"/>
      <c r="D357" s="93"/>
      <c r="E357" s="71"/>
      <c r="F357" s="73"/>
      <c r="G357" s="103"/>
      <c r="H357" s="71"/>
      <c r="I357" s="105" t="str">
        <f t="shared" si="282"/>
        <v/>
      </c>
      <c r="J357" s="104"/>
      <c r="K357" s="63"/>
      <c r="L357" s="72"/>
      <c r="M357" s="74"/>
      <c r="N357" s="75"/>
      <c r="O357" s="75"/>
      <c r="P357" s="121"/>
      <c r="Q357" s="76" t="str">
        <f t="shared" si="283"/>
        <v/>
      </c>
      <c r="R357" s="77">
        <f t="shared" si="284"/>
        <v>0</v>
      </c>
      <c r="S357" s="63"/>
      <c r="T357" s="78">
        <f t="shared" si="285"/>
        <v>0</v>
      </c>
      <c r="U357" s="79">
        <f>IF(M357=0,0,IF(G357="Annulation","",IF(assurance="ALPTIS",M357*12*T357/100*#REF!,IF(assurance="APRIL",M357*12*T357/100*#REF!,IF(assurance="ASAF",M357*12*T357/100*#REF!,IF(assurance="NEOLIANE",(#REF!+M357*12*#REF!)*T357/100,IF(assurance="NEOLIANE Prev",(#REF!+M357*12*#REF!)*T357/100,IF(assurance="SWISSLIFE",M357*12*T357/100*#REF!,IF(assurance="AVIVA",M357*12*T357/100*#REF!,IF(assurance="CIPRES",M357*12*T357/100*#REF!,IF(assurance="CEGEMA",M357*12*T357/100*#REF!,IF(assurance=0,0))))))))))))</f>
        <v>0</v>
      </c>
      <c r="V357" s="91" t="str">
        <f t="shared" si="286"/>
        <v/>
      </c>
      <c r="W357" s="91" t="str">
        <f t="shared" si="287"/>
        <v/>
      </c>
      <c r="X357" s="92">
        <f t="shared" si="288"/>
        <v>0</v>
      </c>
      <c r="Y357" s="108">
        <f t="shared" si="289"/>
        <v>0</v>
      </c>
      <c r="Z357" s="106"/>
      <c r="AA357" s="105" t="str">
        <f t="shared" si="290"/>
        <v/>
      </c>
      <c r="AB357" s="63" t="s">
        <v>12</v>
      </c>
      <c r="AC357" s="72"/>
      <c r="AD357" s="101"/>
      <c r="AE357" s="80" t="str">
        <f t="shared" si="291"/>
        <v/>
      </c>
      <c r="AF357" s="72"/>
      <c r="AG357" s="70" t="str">
        <f t="shared" si="292"/>
        <v/>
      </c>
      <c r="AH357" s="81" t="str">
        <f t="shared" ca="1" si="293"/>
        <v/>
      </c>
      <c r="AI357" s="111" t="str">
        <f t="shared" ca="1" si="294"/>
        <v/>
      </c>
      <c r="AJ357" s="89" t="str">
        <f t="shared" si="295"/>
        <v/>
      </c>
      <c r="AK357" s="89" t="str">
        <f t="shared" si="296"/>
        <v/>
      </c>
      <c r="AL357" s="81" t="str">
        <f t="shared" si="297"/>
        <v/>
      </c>
      <c r="AM357" s="74">
        <f t="shared" si="298"/>
        <v>0</v>
      </c>
      <c r="AN357" s="74">
        <f t="shared" si="299"/>
        <v>0</v>
      </c>
      <c r="AO357" s="82">
        <f t="shared" si="300"/>
        <v>0</v>
      </c>
      <c r="AP357" s="74">
        <f t="shared" si="301"/>
        <v>0</v>
      </c>
      <c r="AQ357" s="82">
        <f t="shared" si="302"/>
        <v>0</v>
      </c>
      <c r="AR357" s="83">
        <f t="shared" si="303"/>
        <v>0</v>
      </c>
      <c r="AS357" s="74">
        <f t="shared" si="304"/>
        <v>0</v>
      </c>
      <c r="AT357" s="82">
        <f t="shared" si="305"/>
        <v>0</v>
      </c>
      <c r="AU357" s="83">
        <f t="shared" si="306"/>
        <v>0</v>
      </c>
      <c r="AV357" s="74">
        <f t="shared" si="307"/>
        <v>0</v>
      </c>
      <c r="AW357" s="82">
        <f t="shared" si="308"/>
        <v>0</v>
      </c>
      <c r="AX357" s="83">
        <f t="shared" si="309"/>
        <v>0</v>
      </c>
      <c r="AY357" s="63"/>
      <c r="AZ357" s="84"/>
      <c r="BA357" s="85"/>
      <c r="BB357" s="95"/>
      <c r="BC357" s="86"/>
      <c r="BD357" s="86"/>
      <c r="BE357" s="96"/>
      <c r="BF357" s="69"/>
      <c r="BG357" s="114"/>
      <c r="BH357" s="63">
        <v>1</v>
      </c>
      <c r="BI357" s="68">
        <v>0</v>
      </c>
      <c r="BJ357" s="71"/>
      <c r="BK357" s="87"/>
      <c r="BL357" s="64" t="str">
        <f t="shared" ca="1" si="310"/>
        <v/>
      </c>
      <c r="BM357" s="65"/>
      <c r="BN357" s="66"/>
      <c r="BO357" s="67" t="str">
        <f t="shared" ca="1" si="311"/>
        <v/>
      </c>
      <c r="BP357" s="65"/>
      <c r="BQ357" s="66"/>
      <c r="BR357" s="67" t="str">
        <f t="shared" ca="1" si="312"/>
        <v/>
      </c>
      <c r="BS357" s="65"/>
      <c r="BT357" s="66"/>
      <c r="BU357" s="67" t="str">
        <f t="shared" ca="1" si="313"/>
        <v/>
      </c>
      <c r="BV357" s="65"/>
      <c r="BW357" s="66"/>
      <c r="BX357" s="67" t="str">
        <f t="shared" ca="1" si="314"/>
        <v/>
      </c>
      <c r="BY357" s="65"/>
      <c r="BZ357" s="66"/>
      <c r="CA357" s="67" t="str">
        <f t="shared" ca="1" si="315"/>
        <v/>
      </c>
      <c r="CB357" s="65"/>
      <c r="CC357" s="66"/>
      <c r="CD357" s="67" t="str">
        <f t="shared" ca="1" si="316"/>
        <v/>
      </c>
      <c r="CE357" s="65"/>
      <c r="CF357" s="66"/>
      <c r="CG357" s="67" t="str">
        <f t="shared" ca="1" si="317"/>
        <v/>
      </c>
      <c r="CH357" s="65"/>
      <c r="CI357" s="66"/>
      <c r="CJ357" s="67" t="str">
        <f t="shared" ca="1" si="318"/>
        <v/>
      </c>
      <c r="CK357" s="57"/>
      <c r="CL357" s="59"/>
      <c r="CM357" s="59"/>
      <c r="CN357" s="59"/>
      <c r="CO357" s="59"/>
      <c r="CP357" s="59"/>
      <c r="CQ357" s="59"/>
      <c r="CR357" s="57"/>
      <c r="CS357" s="58"/>
      <c r="CT357" s="90" t="str">
        <f t="shared" si="319"/>
        <v/>
      </c>
      <c r="CU357" s="59"/>
      <c r="CV357" s="60"/>
      <c r="CW357" s="59"/>
      <c r="CX357" s="59"/>
      <c r="CY357" s="59" t="str">
        <f t="shared" si="320"/>
        <v/>
      </c>
      <c r="CZ357" s="59"/>
      <c r="DA357" s="59"/>
      <c r="DB357" s="61"/>
      <c r="DC357" s="59"/>
      <c r="DD357" s="59"/>
      <c r="DE357" s="61"/>
      <c r="DF357" s="61"/>
      <c r="DG357" s="59"/>
      <c r="DH357" s="61"/>
      <c r="DI357" s="61"/>
      <c r="DJ357" s="59"/>
      <c r="DK357" s="59"/>
      <c r="DL357" s="62"/>
      <c r="DM357" s="56">
        <f t="shared" si="280"/>
        <v>0</v>
      </c>
      <c r="DN357" s="88" t="str">
        <f t="shared" si="321"/>
        <v/>
      </c>
      <c r="DO357" s="119" t="str">
        <f t="shared" si="322"/>
        <v/>
      </c>
      <c r="DP357" s="119" t="str">
        <f t="shared" si="323"/>
        <v/>
      </c>
      <c r="DQ357" s="122" t="str">
        <f t="shared" si="324"/>
        <v/>
      </c>
      <c r="DR357" s="122" t="str">
        <f t="shared" si="325"/>
        <v/>
      </c>
    </row>
    <row r="358" spans="1:122" x14ac:dyDescent="0.25">
      <c r="A358" s="184" t="str">
        <f t="shared" si="281"/>
        <v xml:space="preserve">  -  - </v>
      </c>
      <c r="B358" s="98"/>
      <c r="C358" s="97"/>
      <c r="D358" s="93"/>
      <c r="E358" s="71"/>
      <c r="F358" s="73"/>
      <c r="G358" s="103"/>
      <c r="H358" s="71"/>
      <c r="I358" s="105" t="str">
        <f t="shared" si="282"/>
        <v/>
      </c>
      <c r="J358" s="104"/>
      <c r="K358" s="63"/>
      <c r="L358" s="72"/>
      <c r="M358" s="74"/>
      <c r="N358" s="75"/>
      <c r="O358" s="75"/>
      <c r="P358" s="121"/>
      <c r="Q358" s="76" t="str">
        <f t="shared" si="283"/>
        <v/>
      </c>
      <c r="R358" s="77">
        <f t="shared" si="284"/>
        <v>0</v>
      </c>
      <c r="S358" s="63"/>
      <c r="T358" s="78">
        <f t="shared" si="285"/>
        <v>0</v>
      </c>
      <c r="U358" s="79">
        <f>IF(M358=0,0,IF(G358="Annulation","",IF(assurance="ALPTIS",M358*12*T358/100*#REF!,IF(assurance="APRIL",M358*12*T358/100*#REF!,IF(assurance="ASAF",M358*12*T358/100*#REF!,IF(assurance="NEOLIANE",(#REF!+M358*12*#REF!)*T358/100,IF(assurance="NEOLIANE Prev",(#REF!+M358*12*#REF!)*T358/100,IF(assurance="SWISSLIFE",M358*12*T358/100*#REF!,IF(assurance="AVIVA",M358*12*T358/100*#REF!,IF(assurance="CIPRES",M358*12*T358/100*#REF!,IF(assurance="CEGEMA",M358*12*T358/100*#REF!,IF(assurance=0,0))))))))))))</f>
        <v>0</v>
      </c>
      <c r="V358" s="91" t="str">
        <f t="shared" si="286"/>
        <v/>
      </c>
      <c r="W358" s="91" t="str">
        <f t="shared" si="287"/>
        <v/>
      </c>
      <c r="X358" s="92">
        <f t="shared" si="288"/>
        <v>0</v>
      </c>
      <c r="Y358" s="108">
        <f t="shared" si="289"/>
        <v>0</v>
      </c>
      <c r="Z358" s="106"/>
      <c r="AA358" s="105" t="str">
        <f t="shared" si="290"/>
        <v/>
      </c>
      <c r="AB358" s="63" t="s">
        <v>12</v>
      </c>
      <c r="AC358" s="72"/>
      <c r="AD358" s="101"/>
      <c r="AE358" s="80" t="str">
        <f t="shared" si="291"/>
        <v/>
      </c>
      <c r="AF358" s="72"/>
      <c r="AG358" s="70" t="str">
        <f t="shared" si="292"/>
        <v/>
      </c>
      <c r="AH358" s="81" t="str">
        <f t="shared" ca="1" si="293"/>
        <v/>
      </c>
      <c r="AI358" s="111" t="str">
        <f t="shared" ca="1" si="294"/>
        <v/>
      </c>
      <c r="AJ358" s="89" t="str">
        <f t="shared" si="295"/>
        <v/>
      </c>
      <c r="AK358" s="89" t="str">
        <f t="shared" si="296"/>
        <v/>
      </c>
      <c r="AL358" s="81" t="str">
        <f t="shared" si="297"/>
        <v/>
      </c>
      <c r="AM358" s="74">
        <f t="shared" si="298"/>
        <v>0</v>
      </c>
      <c r="AN358" s="74">
        <f t="shared" si="299"/>
        <v>0</v>
      </c>
      <c r="AO358" s="82">
        <f t="shared" si="300"/>
        <v>0</v>
      </c>
      <c r="AP358" s="74">
        <f t="shared" si="301"/>
        <v>0</v>
      </c>
      <c r="AQ358" s="82">
        <f t="shared" si="302"/>
        <v>0</v>
      </c>
      <c r="AR358" s="83">
        <f t="shared" si="303"/>
        <v>0</v>
      </c>
      <c r="AS358" s="74">
        <f t="shared" si="304"/>
        <v>0</v>
      </c>
      <c r="AT358" s="82">
        <f t="shared" si="305"/>
        <v>0</v>
      </c>
      <c r="AU358" s="83">
        <f t="shared" si="306"/>
        <v>0</v>
      </c>
      <c r="AV358" s="74">
        <f t="shared" si="307"/>
        <v>0</v>
      </c>
      <c r="AW358" s="82">
        <f t="shared" si="308"/>
        <v>0</v>
      </c>
      <c r="AX358" s="83">
        <f t="shared" si="309"/>
        <v>0</v>
      </c>
      <c r="AY358" s="63"/>
      <c r="AZ358" s="84"/>
      <c r="BA358" s="85"/>
      <c r="BB358" s="95"/>
      <c r="BC358" s="86"/>
      <c r="BD358" s="86"/>
      <c r="BE358" s="96"/>
      <c r="BF358" s="69"/>
      <c r="BG358" s="114"/>
      <c r="BH358" s="63">
        <v>1</v>
      </c>
      <c r="BI358" s="68">
        <v>0</v>
      </c>
      <c r="BJ358" s="71"/>
      <c r="BK358" s="87"/>
      <c r="BL358" s="64" t="str">
        <f t="shared" ca="1" si="310"/>
        <v/>
      </c>
      <c r="BM358" s="65"/>
      <c r="BN358" s="66"/>
      <c r="BO358" s="67" t="str">
        <f t="shared" ca="1" si="311"/>
        <v/>
      </c>
      <c r="BP358" s="65"/>
      <c r="BQ358" s="66"/>
      <c r="BR358" s="67" t="str">
        <f t="shared" ca="1" si="312"/>
        <v/>
      </c>
      <c r="BS358" s="65"/>
      <c r="BT358" s="66"/>
      <c r="BU358" s="67" t="str">
        <f t="shared" ca="1" si="313"/>
        <v/>
      </c>
      <c r="BV358" s="65"/>
      <c r="BW358" s="66"/>
      <c r="BX358" s="67" t="str">
        <f t="shared" ca="1" si="314"/>
        <v/>
      </c>
      <c r="BY358" s="65"/>
      <c r="BZ358" s="66"/>
      <c r="CA358" s="67" t="str">
        <f t="shared" ca="1" si="315"/>
        <v/>
      </c>
      <c r="CB358" s="65"/>
      <c r="CC358" s="66"/>
      <c r="CD358" s="67" t="str">
        <f t="shared" ca="1" si="316"/>
        <v/>
      </c>
      <c r="CE358" s="65"/>
      <c r="CF358" s="66"/>
      <c r="CG358" s="67" t="str">
        <f t="shared" ca="1" si="317"/>
        <v/>
      </c>
      <c r="CH358" s="65"/>
      <c r="CI358" s="66"/>
      <c r="CJ358" s="67" t="str">
        <f t="shared" ca="1" si="318"/>
        <v/>
      </c>
      <c r="CK358" s="57"/>
      <c r="CL358" s="59"/>
      <c r="CM358" s="59"/>
      <c r="CN358" s="59"/>
      <c r="CO358" s="59"/>
      <c r="CP358" s="59"/>
      <c r="CQ358" s="59"/>
      <c r="CR358" s="57"/>
      <c r="CS358" s="58"/>
      <c r="CT358" s="90" t="str">
        <f t="shared" si="319"/>
        <v/>
      </c>
      <c r="CU358" s="59"/>
      <c r="CV358" s="60"/>
      <c r="CW358" s="59"/>
      <c r="CX358" s="59"/>
      <c r="CY358" s="59" t="str">
        <f t="shared" si="320"/>
        <v/>
      </c>
      <c r="CZ358" s="59"/>
      <c r="DA358" s="59"/>
      <c r="DB358" s="61"/>
      <c r="DC358" s="59"/>
      <c r="DD358" s="59"/>
      <c r="DE358" s="61"/>
      <c r="DF358" s="61"/>
      <c r="DG358" s="59"/>
      <c r="DH358" s="61"/>
      <c r="DI358" s="61"/>
      <c r="DJ358" s="59"/>
      <c r="DK358" s="59"/>
      <c r="DL358" s="62"/>
      <c r="DM358" s="56">
        <f t="shared" si="280"/>
        <v>0</v>
      </c>
      <c r="DN358" s="88" t="str">
        <f t="shared" si="321"/>
        <v/>
      </c>
      <c r="DO358" s="119" t="str">
        <f t="shared" si="322"/>
        <v/>
      </c>
      <c r="DP358" s="119" t="str">
        <f t="shared" si="323"/>
        <v/>
      </c>
      <c r="DQ358" s="122" t="str">
        <f t="shared" si="324"/>
        <v/>
      </c>
      <c r="DR358" s="122" t="str">
        <f t="shared" si="325"/>
        <v/>
      </c>
    </row>
    <row r="359" spans="1:122" x14ac:dyDescent="0.25">
      <c r="A359" s="184" t="str">
        <f t="shared" si="281"/>
        <v xml:space="preserve">  -  - </v>
      </c>
      <c r="B359" s="98"/>
      <c r="C359" s="97"/>
      <c r="D359" s="93"/>
      <c r="E359" s="71"/>
      <c r="F359" s="73"/>
      <c r="G359" s="103"/>
      <c r="H359" s="71"/>
      <c r="I359" s="105" t="str">
        <f t="shared" si="282"/>
        <v/>
      </c>
      <c r="J359" s="104"/>
      <c r="K359" s="63"/>
      <c r="L359" s="72"/>
      <c r="M359" s="74"/>
      <c r="N359" s="75"/>
      <c r="O359" s="75"/>
      <c r="P359" s="121"/>
      <c r="Q359" s="76" t="str">
        <f t="shared" si="283"/>
        <v/>
      </c>
      <c r="R359" s="77">
        <f t="shared" si="284"/>
        <v>0</v>
      </c>
      <c r="S359" s="63"/>
      <c r="T359" s="78">
        <f t="shared" si="285"/>
        <v>0</v>
      </c>
      <c r="U359" s="79">
        <f>IF(M359=0,0,IF(G359="Annulation","",IF(assurance="ALPTIS",M359*12*T359/100*#REF!,IF(assurance="APRIL",M359*12*T359/100*#REF!,IF(assurance="ASAF",M359*12*T359/100*#REF!,IF(assurance="NEOLIANE",(#REF!+M359*12*#REF!)*T359/100,IF(assurance="NEOLIANE Prev",(#REF!+M359*12*#REF!)*T359/100,IF(assurance="SWISSLIFE",M359*12*T359/100*#REF!,IF(assurance="AVIVA",M359*12*T359/100*#REF!,IF(assurance="CIPRES",M359*12*T359/100*#REF!,IF(assurance="CEGEMA",M359*12*T359/100*#REF!,IF(assurance=0,0))))))))))))</f>
        <v>0</v>
      </c>
      <c r="V359" s="91" t="str">
        <f t="shared" si="286"/>
        <v/>
      </c>
      <c r="W359" s="91" t="str">
        <f t="shared" si="287"/>
        <v/>
      </c>
      <c r="X359" s="92">
        <f t="shared" si="288"/>
        <v>0</v>
      </c>
      <c r="Y359" s="108">
        <f t="shared" si="289"/>
        <v>0</v>
      </c>
      <c r="Z359" s="106"/>
      <c r="AA359" s="105" t="str">
        <f t="shared" si="290"/>
        <v/>
      </c>
      <c r="AB359" s="63" t="s">
        <v>12</v>
      </c>
      <c r="AC359" s="72"/>
      <c r="AD359" s="101"/>
      <c r="AE359" s="80" t="str">
        <f t="shared" si="291"/>
        <v/>
      </c>
      <c r="AF359" s="72"/>
      <c r="AG359" s="70" t="str">
        <f t="shared" si="292"/>
        <v/>
      </c>
      <c r="AH359" s="81" t="str">
        <f t="shared" ca="1" si="293"/>
        <v/>
      </c>
      <c r="AI359" s="111" t="str">
        <f t="shared" ca="1" si="294"/>
        <v/>
      </c>
      <c r="AJ359" s="89" t="str">
        <f t="shared" si="295"/>
        <v/>
      </c>
      <c r="AK359" s="89" t="str">
        <f t="shared" si="296"/>
        <v/>
      </c>
      <c r="AL359" s="81" t="str">
        <f t="shared" si="297"/>
        <v/>
      </c>
      <c r="AM359" s="74">
        <f t="shared" si="298"/>
        <v>0</v>
      </c>
      <c r="AN359" s="74">
        <f t="shared" si="299"/>
        <v>0</v>
      </c>
      <c r="AO359" s="82">
        <f t="shared" si="300"/>
        <v>0</v>
      </c>
      <c r="AP359" s="74">
        <f t="shared" si="301"/>
        <v>0</v>
      </c>
      <c r="AQ359" s="82">
        <f t="shared" si="302"/>
        <v>0</v>
      </c>
      <c r="AR359" s="83">
        <f t="shared" si="303"/>
        <v>0</v>
      </c>
      <c r="AS359" s="74">
        <f t="shared" si="304"/>
        <v>0</v>
      </c>
      <c r="AT359" s="82">
        <f t="shared" si="305"/>
        <v>0</v>
      </c>
      <c r="AU359" s="83">
        <f t="shared" si="306"/>
        <v>0</v>
      </c>
      <c r="AV359" s="74">
        <f t="shared" si="307"/>
        <v>0</v>
      </c>
      <c r="AW359" s="82">
        <f t="shared" si="308"/>
        <v>0</v>
      </c>
      <c r="AX359" s="83">
        <f t="shared" si="309"/>
        <v>0</v>
      </c>
      <c r="AY359" s="63"/>
      <c r="AZ359" s="84"/>
      <c r="BA359" s="85"/>
      <c r="BB359" s="95"/>
      <c r="BC359" s="86"/>
      <c r="BD359" s="86"/>
      <c r="BE359" s="96"/>
      <c r="BF359" s="69"/>
      <c r="BG359" s="114"/>
      <c r="BH359" s="63">
        <v>1</v>
      </c>
      <c r="BI359" s="68">
        <v>0</v>
      </c>
      <c r="BJ359" s="71"/>
      <c r="BK359" s="87"/>
      <c r="BL359" s="64" t="str">
        <f t="shared" ca="1" si="310"/>
        <v/>
      </c>
      <c r="BM359" s="65"/>
      <c r="BN359" s="66"/>
      <c r="BO359" s="67" t="str">
        <f t="shared" ca="1" si="311"/>
        <v/>
      </c>
      <c r="BP359" s="65"/>
      <c r="BQ359" s="66"/>
      <c r="BR359" s="67" t="str">
        <f t="shared" ca="1" si="312"/>
        <v/>
      </c>
      <c r="BS359" s="65"/>
      <c r="BT359" s="66"/>
      <c r="BU359" s="67" t="str">
        <f t="shared" ca="1" si="313"/>
        <v/>
      </c>
      <c r="BV359" s="65"/>
      <c r="BW359" s="66"/>
      <c r="BX359" s="67" t="str">
        <f t="shared" ca="1" si="314"/>
        <v/>
      </c>
      <c r="BY359" s="65"/>
      <c r="BZ359" s="66"/>
      <c r="CA359" s="67" t="str">
        <f t="shared" ca="1" si="315"/>
        <v/>
      </c>
      <c r="CB359" s="65"/>
      <c r="CC359" s="66"/>
      <c r="CD359" s="67" t="str">
        <f t="shared" ca="1" si="316"/>
        <v/>
      </c>
      <c r="CE359" s="65"/>
      <c r="CF359" s="66"/>
      <c r="CG359" s="67" t="str">
        <f t="shared" ca="1" si="317"/>
        <v/>
      </c>
      <c r="CH359" s="65"/>
      <c r="CI359" s="66"/>
      <c r="CJ359" s="67" t="str">
        <f t="shared" ca="1" si="318"/>
        <v/>
      </c>
      <c r="CK359" s="57"/>
      <c r="CL359" s="59"/>
      <c r="CM359" s="59"/>
      <c r="CN359" s="59"/>
      <c r="CO359" s="59"/>
      <c r="CP359" s="59"/>
      <c r="CQ359" s="59"/>
      <c r="CR359" s="57"/>
      <c r="CS359" s="58"/>
      <c r="CT359" s="90" t="str">
        <f t="shared" si="319"/>
        <v/>
      </c>
      <c r="CU359" s="59"/>
      <c r="CV359" s="60"/>
      <c r="CW359" s="59"/>
      <c r="CX359" s="59"/>
      <c r="CY359" s="59" t="str">
        <f t="shared" si="320"/>
        <v/>
      </c>
      <c r="CZ359" s="59"/>
      <c r="DA359" s="59"/>
      <c r="DB359" s="61"/>
      <c r="DC359" s="59"/>
      <c r="DD359" s="59"/>
      <c r="DE359" s="61"/>
      <c r="DF359" s="61"/>
      <c r="DG359" s="59"/>
      <c r="DH359" s="61"/>
      <c r="DI359" s="61"/>
      <c r="DJ359" s="59"/>
      <c r="DK359" s="59"/>
      <c r="DL359" s="62"/>
      <c r="DM359" s="56">
        <f t="shared" si="280"/>
        <v>0</v>
      </c>
      <c r="DN359" s="88" t="str">
        <f t="shared" si="321"/>
        <v/>
      </c>
      <c r="DO359" s="119" t="str">
        <f t="shared" si="322"/>
        <v/>
      </c>
      <c r="DP359" s="119" t="str">
        <f t="shared" si="323"/>
        <v/>
      </c>
      <c r="DQ359" s="122" t="str">
        <f t="shared" si="324"/>
        <v/>
      </c>
      <c r="DR359" s="122" t="str">
        <f t="shared" si="325"/>
        <v/>
      </c>
    </row>
    <row r="360" spans="1:122" x14ac:dyDescent="0.25">
      <c r="A360" s="184" t="str">
        <f t="shared" si="281"/>
        <v xml:space="preserve">  -  - </v>
      </c>
      <c r="B360" s="98"/>
      <c r="C360" s="97"/>
      <c r="D360" s="93"/>
      <c r="E360" s="71"/>
      <c r="F360" s="73"/>
      <c r="G360" s="103"/>
      <c r="H360" s="71"/>
      <c r="I360" s="105" t="str">
        <f t="shared" si="282"/>
        <v/>
      </c>
      <c r="J360" s="104"/>
      <c r="K360" s="63"/>
      <c r="L360" s="72"/>
      <c r="M360" s="74"/>
      <c r="N360" s="75"/>
      <c r="O360" s="75"/>
      <c r="P360" s="121"/>
      <c r="Q360" s="76" t="str">
        <f t="shared" si="283"/>
        <v/>
      </c>
      <c r="R360" s="77">
        <f t="shared" si="284"/>
        <v>0</v>
      </c>
      <c r="S360" s="63"/>
      <c r="T360" s="78">
        <f t="shared" si="285"/>
        <v>0</v>
      </c>
      <c r="U360" s="79">
        <f>IF(M360=0,0,IF(G360="Annulation","",IF(assurance="ALPTIS",M360*12*T360/100*#REF!,IF(assurance="APRIL",M360*12*T360/100*#REF!,IF(assurance="ASAF",M360*12*T360/100*#REF!,IF(assurance="NEOLIANE",(#REF!+M360*12*#REF!)*T360/100,IF(assurance="NEOLIANE Prev",(#REF!+M360*12*#REF!)*T360/100,IF(assurance="SWISSLIFE",M360*12*T360/100*#REF!,IF(assurance="AVIVA",M360*12*T360/100*#REF!,IF(assurance="CIPRES",M360*12*T360/100*#REF!,IF(assurance="CEGEMA",M360*12*T360/100*#REF!,IF(assurance=0,0))))))))))))</f>
        <v>0</v>
      </c>
      <c r="V360" s="91" t="str">
        <f t="shared" si="286"/>
        <v/>
      </c>
      <c r="W360" s="91" t="str">
        <f t="shared" si="287"/>
        <v/>
      </c>
      <c r="X360" s="92">
        <f t="shared" si="288"/>
        <v>0</v>
      </c>
      <c r="Y360" s="108">
        <f t="shared" si="289"/>
        <v>0</v>
      </c>
      <c r="Z360" s="106"/>
      <c r="AA360" s="105" t="str">
        <f t="shared" si="290"/>
        <v/>
      </c>
      <c r="AB360" s="63" t="s">
        <v>12</v>
      </c>
      <c r="AC360" s="72"/>
      <c r="AD360" s="101"/>
      <c r="AE360" s="80" t="str">
        <f t="shared" si="291"/>
        <v/>
      </c>
      <c r="AF360" s="72"/>
      <c r="AG360" s="70" t="str">
        <f t="shared" si="292"/>
        <v/>
      </c>
      <c r="AH360" s="81" t="str">
        <f t="shared" ca="1" si="293"/>
        <v/>
      </c>
      <c r="AI360" s="111" t="str">
        <f t="shared" ca="1" si="294"/>
        <v/>
      </c>
      <c r="AJ360" s="89" t="str">
        <f t="shared" si="295"/>
        <v/>
      </c>
      <c r="AK360" s="89" t="str">
        <f t="shared" si="296"/>
        <v/>
      </c>
      <c r="AL360" s="81" t="str">
        <f t="shared" si="297"/>
        <v/>
      </c>
      <c r="AM360" s="74">
        <f t="shared" si="298"/>
        <v>0</v>
      </c>
      <c r="AN360" s="74">
        <f t="shared" si="299"/>
        <v>0</v>
      </c>
      <c r="AO360" s="82">
        <f t="shared" si="300"/>
        <v>0</v>
      </c>
      <c r="AP360" s="74">
        <f t="shared" si="301"/>
        <v>0</v>
      </c>
      <c r="AQ360" s="82">
        <f t="shared" si="302"/>
        <v>0</v>
      </c>
      <c r="AR360" s="83">
        <f t="shared" si="303"/>
        <v>0</v>
      </c>
      <c r="AS360" s="74">
        <f t="shared" si="304"/>
        <v>0</v>
      </c>
      <c r="AT360" s="82">
        <f t="shared" si="305"/>
        <v>0</v>
      </c>
      <c r="AU360" s="83">
        <f t="shared" si="306"/>
        <v>0</v>
      </c>
      <c r="AV360" s="74">
        <f t="shared" si="307"/>
        <v>0</v>
      </c>
      <c r="AW360" s="82">
        <f t="shared" si="308"/>
        <v>0</v>
      </c>
      <c r="AX360" s="83">
        <f t="shared" si="309"/>
        <v>0</v>
      </c>
      <c r="AY360" s="63"/>
      <c r="AZ360" s="84"/>
      <c r="BA360" s="85"/>
      <c r="BB360" s="95"/>
      <c r="BC360" s="86"/>
      <c r="BD360" s="86"/>
      <c r="BE360" s="96"/>
      <c r="BF360" s="69"/>
      <c r="BG360" s="114"/>
      <c r="BH360" s="63">
        <v>1</v>
      </c>
      <c r="BI360" s="68">
        <v>0</v>
      </c>
      <c r="BJ360" s="71"/>
      <c r="BK360" s="87"/>
      <c r="BL360" s="64" t="str">
        <f t="shared" ca="1" si="310"/>
        <v/>
      </c>
      <c r="BM360" s="65"/>
      <c r="BN360" s="66"/>
      <c r="BO360" s="67" t="str">
        <f t="shared" ca="1" si="311"/>
        <v/>
      </c>
      <c r="BP360" s="65"/>
      <c r="BQ360" s="66"/>
      <c r="BR360" s="67" t="str">
        <f t="shared" ca="1" si="312"/>
        <v/>
      </c>
      <c r="BS360" s="65"/>
      <c r="BT360" s="66"/>
      <c r="BU360" s="67" t="str">
        <f t="shared" ca="1" si="313"/>
        <v/>
      </c>
      <c r="BV360" s="65"/>
      <c r="BW360" s="66"/>
      <c r="BX360" s="67" t="str">
        <f t="shared" ca="1" si="314"/>
        <v/>
      </c>
      <c r="BY360" s="65"/>
      <c r="BZ360" s="66"/>
      <c r="CA360" s="67" t="str">
        <f t="shared" ca="1" si="315"/>
        <v/>
      </c>
      <c r="CB360" s="65"/>
      <c r="CC360" s="66"/>
      <c r="CD360" s="67" t="str">
        <f t="shared" ca="1" si="316"/>
        <v/>
      </c>
      <c r="CE360" s="65"/>
      <c r="CF360" s="66"/>
      <c r="CG360" s="67" t="str">
        <f t="shared" ca="1" si="317"/>
        <v/>
      </c>
      <c r="CH360" s="65"/>
      <c r="CI360" s="66"/>
      <c r="CJ360" s="67" t="str">
        <f t="shared" ca="1" si="318"/>
        <v/>
      </c>
      <c r="CK360" s="57"/>
      <c r="CL360" s="59"/>
      <c r="CM360" s="59"/>
      <c r="CN360" s="59"/>
      <c r="CO360" s="59"/>
      <c r="CP360" s="59"/>
      <c r="CQ360" s="59"/>
      <c r="CR360" s="57"/>
      <c r="CS360" s="58"/>
      <c r="CT360" s="90" t="str">
        <f t="shared" si="319"/>
        <v/>
      </c>
      <c r="CU360" s="59"/>
      <c r="CV360" s="60"/>
      <c r="CW360" s="59"/>
      <c r="CX360" s="59"/>
      <c r="CY360" s="59" t="str">
        <f t="shared" si="320"/>
        <v/>
      </c>
      <c r="CZ360" s="59"/>
      <c r="DA360" s="59"/>
      <c r="DB360" s="61"/>
      <c r="DC360" s="59"/>
      <c r="DD360" s="59"/>
      <c r="DE360" s="61"/>
      <c r="DF360" s="61"/>
      <c r="DG360" s="59"/>
      <c r="DH360" s="61"/>
      <c r="DI360" s="61"/>
      <c r="DJ360" s="59"/>
      <c r="DK360" s="59"/>
      <c r="DL360" s="62"/>
      <c r="DM360" s="56">
        <f t="shared" si="280"/>
        <v>0</v>
      </c>
      <c r="DN360" s="88" t="str">
        <f t="shared" si="321"/>
        <v/>
      </c>
      <c r="DO360" s="119" t="str">
        <f t="shared" si="322"/>
        <v/>
      </c>
      <c r="DP360" s="119" t="str">
        <f t="shared" si="323"/>
        <v/>
      </c>
      <c r="DQ360" s="122" t="str">
        <f t="shared" si="324"/>
        <v/>
      </c>
      <c r="DR360" s="122" t="str">
        <f t="shared" si="325"/>
        <v/>
      </c>
    </row>
    <row r="361" spans="1:122" x14ac:dyDescent="0.25">
      <c r="A361" s="184" t="str">
        <f t="shared" si="281"/>
        <v xml:space="preserve">  -  - </v>
      </c>
      <c r="B361" s="98"/>
      <c r="C361" s="97"/>
      <c r="D361" s="93"/>
      <c r="E361" s="71"/>
      <c r="F361" s="73"/>
      <c r="G361" s="103"/>
      <c r="H361" s="71"/>
      <c r="I361" s="105" t="str">
        <f t="shared" si="282"/>
        <v/>
      </c>
      <c r="J361" s="104"/>
      <c r="K361" s="63"/>
      <c r="L361" s="72"/>
      <c r="M361" s="74"/>
      <c r="N361" s="75"/>
      <c r="O361" s="75"/>
      <c r="P361" s="121"/>
      <c r="Q361" s="76" t="str">
        <f t="shared" si="283"/>
        <v/>
      </c>
      <c r="R361" s="77">
        <f t="shared" si="284"/>
        <v>0</v>
      </c>
      <c r="S361" s="63"/>
      <c r="T361" s="78">
        <f t="shared" si="285"/>
        <v>0</v>
      </c>
      <c r="U361" s="79">
        <f>IF(M361=0,0,IF(G361="Annulation","",IF(assurance="ALPTIS",M361*12*T361/100*#REF!,IF(assurance="APRIL",M361*12*T361/100*#REF!,IF(assurance="ASAF",M361*12*T361/100*#REF!,IF(assurance="NEOLIANE",(#REF!+M361*12*#REF!)*T361/100,IF(assurance="NEOLIANE Prev",(#REF!+M361*12*#REF!)*T361/100,IF(assurance="SWISSLIFE",M361*12*T361/100*#REF!,IF(assurance="AVIVA",M361*12*T361/100*#REF!,IF(assurance="CIPRES",M361*12*T361/100*#REF!,IF(assurance="CEGEMA",M361*12*T361/100*#REF!,IF(assurance=0,0))))))))))))</f>
        <v>0</v>
      </c>
      <c r="V361" s="91" t="str">
        <f t="shared" si="286"/>
        <v/>
      </c>
      <c r="W361" s="91" t="str">
        <f t="shared" si="287"/>
        <v/>
      </c>
      <c r="X361" s="92">
        <f t="shared" si="288"/>
        <v>0</v>
      </c>
      <c r="Y361" s="108">
        <f t="shared" si="289"/>
        <v>0</v>
      </c>
      <c r="Z361" s="106"/>
      <c r="AA361" s="105" t="str">
        <f t="shared" si="290"/>
        <v/>
      </c>
      <c r="AB361" s="63" t="s">
        <v>12</v>
      </c>
      <c r="AC361" s="72"/>
      <c r="AD361" s="101"/>
      <c r="AE361" s="80" t="str">
        <f t="shared" si="291"/>
        <v/>
      </c>
      <c r="AF361" s="72"/>
      <c r="AG361" s="70" t="str">
        <f t="shared" si="292"/>
        <v/>
      </c>
      <c r="AH361" s="81" t="str">
        <f t="shared" ca="1" si="293"/>
        <v/>
      </c>
      <c r="AI361" s="111" t="str">
        <f t="shared" ca="1" si="294"/>
        <v/>
      </c>
      <c r="AJ361" s="89" t="str">
        <f t="shared" si="295"/>
        <v/>
      </c>
      <c r="AK361" s="89" t="str">
        <f t="shared" si="296"/>
        <v/>
      </c>
      <c r="AL361" s="81" t="str">
        <f t="shared" si="297"/>
        <v/>
      </c>
      <c r="AM361" s="74">
        <f t="shared" si="298"/>
        <v>0</v>
      </c>
      <c r="AN361" s="74">
        <f t="shared" si="299"/>
        <v>0</v>
      </c>
      <c r="AO361" s="82">
        <f t="shared" si="300"/>
        <v>0</v>
      </c>
      <c r="AP361" s="74">
        <f t="shared" si="301"/>
        <v>0</v>
      </c>
      <c r="AQ361" s="82">
        <f t="shared" si="302"/>
        <v>0</v>
      </c>
      <c r="AR361" s="83">
        <f t="shared" si="303"/>
        <v>0</v>
      </c>
      <c r="AS361" s="74">
        <f t="shared" si="304"/>
        <v>0</v>
      </c>
      <c r="AT361" s="82">
        <f t="shared" si="305"/>
        <v>0</v>
      </c>
      <c r="AU361" s="83">
        <f t="shared" si="306"/>
        <v>0</v>
      </c>
      <c r="AV361" s="74">
        <f t="shared" si="307"/>
        <v>0</v>
      </c>
      <c r="AW361" s="82">
        <f t="shared" si="308"/>
        <v>0</v>
      </c>
      <c r="AX361" s="83">
        <f t="shared" si="309"/>
        <v>0</v>
      </c>
      <c r="AY361" s="63"/>
      <c r="AZ361" s="84"/>
      <c r="BA361" s="85"/>
      <c r="BB361" s="95"/>
      <c r="BC361" s="86"/>
      <c r="BD361" s="86"/>
      <c r="BE361" s="96"/>
      <c r="BF361" s="69"/>
      <c r="BG361" s="114"/>
      <c r="BH361" s="63">
        <v>1</v>
      </c>
      <c r="BI361" s="68">
        <v>0</v>
      </c>
      <c r="BJ361" s="71"/>
      <c r="BK361" s="87"/>
      <c r="BL361" s="64" t="str">
        <f t="shared" ca="1" si="310"/>
        <v/>
      </c>
      <c r="BM361" s="65"/>
      <c r="BN361" s="66"/>
      <c r="BO361" s="67" t="str">
        <f t="shared" ca="1" si="311"/>
        <v/>
      </c>
      <c r="BP361" s="65"/>
      <c r="BQ361" s="66"/>
      <c r="BR361" s="67" t="str">
        <f t="shared" ca="1" si="312"/>
        <v/>
      </c>
      <c r="BS361" s="65"/>
      <c r="BT361" s="66"/>
      <c r="BU361" s="67" t="str">
        <f t="shared" ca="1" si="313"/>
        <v/>
      </c>
      <c r="BV361" s="65"/>
      <c r="BW361" s="66"/>
      <c r="BX361" s="67" t="str">
        <f t="shared" ca="1" si="314"/>
        <v/>
      </c>
      <c r="BY361" s="65"/>
      <c r="BZ361" s="66"/>
      <c r="CA361" s="67" t="str">
        <f t="shared" ca="1" si="315"/>
        <v/>
      </c>
      <c r="CB361" s="65"/>
      <c r="CC361" s="66"/>
      <c r="CD361" s="67" t="str">
        <f t="shared" ca="1" si="316"/>
        <v/>
      </c>
      <c r="CE361" s="65"/>
      <c r="CF361" s="66"/>
      <c r="CG361" s="67" t="str">
        <f t="shared" ca="1" si="317"/>
        <v/>
      </c>
      <c r="CH361" s="65"/>
      <c r="CI361" s="66"/>
      <c r="CJ361" s="67" t="str">
        <f t="shared" ca="1" si="318"/>
        <v/>
      </c>
      <c r="CK361" s="57"/>
      <c r="CL361" s="59"/>
      <c r="CM361" s="59"/>
      <c r="CN361" s="59"/>
      <c r="CO361" s="59"/>
      <c r="CP361" s="59"/>
      <c r="CQ361" s="59"/>
      <c r="CR361" s="57"/>
      <c r="CS361" s="58"/>
      <c r="CT361" s="90" t="str">
        <f t="shared" si="319"/>
        <v/>
      </c>
      <c r="CU361" s="59"/>
      <c r="CV361" s="60"/>
      <c r="CW361" s="59"/>
      <c r="CX361" s="59"/>
      <c r="CY361" s="59" t="str">
        <f t="shared" si="320"/>
        <v/>
      </c>
      <c r="CZ361" s="59"/>
      <c r="DA361" s="59"/>
      <c r="DB361" s="61"/>
      <c r="DC361" s="59"/>
      <c r="DD361" s="59"/>
      <c r="DE361" s="61"/>
      <c r="DF361" s="61"/>
      <c r="DG361" s="59"/>
      <c r="DH361" s="61"/>
      <c r="DI361" s="61"/>
      <c r="DJ361" s="59"/>
      <c r="DK361" s="59"/>
      <c r="DL361" s="62"/>
      <c r="DM361" s="56">
        <f t="shared" si="280"/>
        <v>0</v>
      </c>
      <c r="DN361" s="88" t="str">
        <f t="shared" si="321"/>
        <v/>
      </c>
      <c r="DO361" s="119" t="str">
        <f t="shared" si="322"/>
        <v/>
      </c>
      <c r="DP361" s="119" t="str">
        <f t="shared" si="323"/>
        <v/>
      </c>
      <c r="DQ361" s="122" t="str">
        <f t="shared" si="324"/>
        <v/>
      </c>
      <c r="DR361" s="122" t="str">
        <f t="shared" si="325"/>
        <v/>
      </c>
    </row>
    <row r="362" spans="1:122" x14ac:dyDescent="0.25">
      <c r="A362" s="184" t="str">
        <f t="shared" si="281"/>
        <v xml:space="preserve">  -  - </v>
      </c>
      <c r="B362" s="98"/>
      <c r="C362" s="97"/>
      <c r="D362" s="93"/>
      <c r="E362" s="71"/>
      <c r="F362" s="73"/>
      <c r="G362" s="103"/>
      <c r="H362" s="71"/>
      <c r="I362" s="105" t="str">
        <f t="shared" si="282"/>
        <v/>
      </c>
      <c r="J362" s="104"/>
      <c r="K362" s="63"/>
      <c r="L362" s="72"/>
      <c r="M362" s="74"/>
      <c r="N362" s="75"/>
      <c r="O362" s="75"/>
      <c r="P362" s="121"/>
      <c r="Q362" s="76" t="str">
        <f t="shared" si="283"/>
        <v/>
      </c>
      <c r="R362" s="77">
        <f t="shared" si="284"/>
        <v>0</v>
      </c>
      <c r="S362" s="63"/>
      <c r="T362" s="78">
        <f t="shared" si="285"/>
        <v>0</v>
      </c>
      <c r="U362" s="79">
        <f>IF(M362=0,0,IF(G362="Annulation","",IF(assurance="ALPTIS",M362*12*T362/100*#REF!,IF(assurance="APRIL",M362*12*T362/100*#REF!,IF(assurance="ASAF",M362*12*T362/100*#REF!,IF(assurance="NEOLIANE",(#REF!+M362*12*#REF!)*T362/100,IF(assurance="NEOLIANE Prev",(#REF!+M362*12*#REF!)*T362/100,IF(assurance="SWISSLIFE",M362*12*T362/100*#REF!,IF(assurance="AVIVA",M362*12*T362/100*#REF!,IF(assurance="CIPRES",M362*12*T362/100*#REF!,IF(assurance="CEGEMA",M362*12*T362/100*#REF!,IF(assurance=0,0))))))))))))</f>
        <v>0</v>
      </c>
      <c r="V362" s="91" t="str">
        <f t="shared" si="286"/>
        <v/>
      </c>
      <c r="W362" s="91" t="str">
        <f t="shared" si="287"/>
        <v/>
      </c>
      <c r="X362" s="92">
        <f t="shared" si="288"/>
        <v>0</v>
      </c>
      <c r="Y362" s="108">
        <f t="shared" si="289"/>
        <v>0</v>
      </c>
      <c r="Z362" s="106"/>
      <c r="AA362" s="105" t="str">
        <f t="shared" si="290"/>
        <v/>
      </c>
      <c r="AB362" s="63" t="s">
        <v>12</v>
      </c>
      <c r="AC362" s="72"/>
      <c r="AD362" s="101"/>
      <c r="AE362" s="80" t="str">
        <f t="shared" si="291"/>
        <v/>
      </c>
      <c r="AF362" s="72"/>
      <c r="AG362" s="70" t="str">
        <f t="shared" si="292"/>
        <v/>
      </c>
      <c r="AH362" s="81" t="str">
        <f t="shared" ca="1" si="293"/>
        <v/>
      </c>
      <c r="AI362" s="111" t="str">
        <f t="shared" ca="1" si="294"/>
        <v/>
      </c>
      <c r="AJ362" s="89" t="str">
        <f t="shared" si="295"/>
        <v/>
      </c>
      <c r="AK362" s="89" t="str">
        <f t="shared" si="296"/>
        <v/>
      </c>
      <c r="AL362" s="81" t="str">
        <f t="shared" si="297"/>
        <v/>
      </c>
      <c r="AM362" s="74">
        <f t="shared" si="298"/>
        <v>0</v>
      </c>
      <c r="AN362" s="74">
        <f t="shared" si="299"/>
        <v>0</v>
      </c>
      <c r="AO362" s="82">
        <f t="shared" si="300"/>
        <v>0</v>
      </c>
      <c r="AP362" s="74">
        <f t="shared" si="301"/>
        <v>0</v>
      </c>
      <c r="AQ362" s="82">
        <f t="shared" si="302"/>
        <v>0</v>
      </c>
      <c r="AR362" s="83">
        <f t="shared" si="303"/>
        <v>0</v>
      </c>
      <c r="AS362" s="74">
        <f t="shared" si="304"/>
        <v>0</v>
      </c>
      <c r="AT362" s="82">
        <f t="shared" si="305"/>
        <v>0</v>
      </c>
      <c r="AU362" s="83">
        <f t="shared" si="306"/>
        <v>0</v>
      </c>
      <c r="AV362" s="74">
        <f t="shared" si="307"/>
        <v>0</v>
      </c>
      <c r="AW362" s="82">
        <f t="shared" si="308"/>
        <v>0</v>
      </c>
      <c r="AX362" s="83">
        <f t="shared" si="309"/>
        <v>0</v>
      </c>
      <c r="AY362" s="63"/>
      <c r="AZ362" s="84"/>
      <c r="BA362" s="85"/>
      <c r="BB362" s="95"/>
      <c r="BC362" s="86"/>
      <c r="BD362" s="86"/>
      <c r="BE362" s="96"/>
      <c r="BF362" s="69"/>
      <c r="BG362" s="114"/>
      <c r="BH362" s="63">
        <v>1</v>
      </c>
      <c r="BI362" s="68">
        <v>0</v>
      </c>
      <c r="BJ362" s="71"/>
      <c r="BK362" s="87"/>
      <c r="BL362" s="64" t="str">
        <f t="shared" ca="1" si="310"/>
        <v/>
      </c>
      <c r="BM362" s="65"/>
      <c r="BN362" s="66"/>
      <c r="BO362" s="67" t="str">
        <f t="shared" ca="1" si="311"/>
        <v/>
      </c>
      <c r="BP362" s="65"/>
      <c r="BQ362" s="66"/>
      <c r="BR362" s="67" t="str">
        <f t="shared" ca="1" si="312"/>
        <v/>
      </c>
      <c r="BS362" s="65"/>
      <c r="BT362" s="66"/>
      <c r="BU362" s="67" t="str">
        <f t="shared" ca="1" si="313"/>
        <v/>
      </c>
      <c r="BV362" s="65"/>
      <c r="BW362" s="66"/>
      <c r="BX362" s="67" t="str">
        <f t="shared" ca="1" si="314"/>
        <v/>
      </c>
      <c r="BY362" s="65"/>
      <c r="BZ362" s="66"/>
      <c r="CA362" s="67" t="str">
        <f t="shared" ca="1" si="315"/>
        <v/>
      </c>
      <c r="CB362" s="65"/>
      <c r="CC362" s="66"/>
      <c r="CD362" s="67" t="str">
        <f t="shared" ca="1" si="316"/>
        <v/>
      </c>
      <c r="CE362" s="65"/>
      <c r="CF362" s="66"/>
      <c r="CG362" s="67" t="str">
        <f t="shared" ca="1" si="317"/>
        <v/>
      </c>
      <c r="CH362" s="65"/>
      <c r="CI362" s="66"/>
      <c r="CJ362" s="67" t="str">
        <f t="shared" ca="1" si="318"/>
        <v/>
      </c>
      <c r="CK362" s="57"/>
      <c r="CL362" s="59"/>
      <c r="CM362" s="59"/>
      <c r="CN362" s="59"/>
      <c r="CO362" s="59"/>
      <c r="CP362" s="59"/>
      <c r="CQ362" s="59"/>
      <c r="CR362" s="57"/>
      <c r="CS362" s="58"/>
      <c r="CT362" s="90" t="str">
        <f t="shared" si="319"/>
        <v/>
      </c>
      <c r="CU362" s="59"/>
      <c r="CV362" s="60"/>
      <c r="CW362" s="59"/>
      <c r="CX362" s="59"/>
      <c r="CY362" s="59" t="str">
        <f t="shared" si="320"/>
        <v/>
      </c>
      <c r="CZ362" s="59"/>
      <c r="DA362" s="59"/>
      <c r="DB362" s="61"/>
      <c r="DC362" s="59"/>
      <c r="DD362" s="59"/>
      <c r="DE362" s="61"/>
      <c r="DF362" s="61"/>
      <c r="DG362" s="59"/>
      <c r="DH362" s="61"/>
      <c r="DI362" s="61"/>
      <c r="DJ362" s="59"/>
      <c r="DK362" s="59"/>
      <c r="DL362" s="62"/>
      <c r="DM362" s="56">
        <f t="shared" si="280"/>
        <v>0</v>
      </c>
      <c r="DN362" s="88" t="str">
        <f t="shared" si="321"/>
        <v/>
      </c>
      <c r="DO362" s="119" t="str">
        <f t="shared" si="322"/>
        <v/>
      </c>
      <c r="DP362" s="119" t="str">
        <f t="shared" si="323"/>
        <v/>
      </c>
      <c r="DQ362" s="122" t="str">
        <f t="shared" si="324"/>
        <v/>
      </c>
      <c r="DR362" s="122" t="str">
        <f t="shared" si="325"/>
        <v/>
      </c>
    </row>
    <row r="363" spans="1:122" x14ac:dyDescent="0.25">
      <c r="A363" s="184" t="str">
        <f t="shared" si="281"/>
        <v xml:space="preserve">  -  - </v>
      </c>
      <c r="B363" s="98"/>
      <c r="C363" s="97"/>
      <c r="D363" s="93"/>
      <c r="E363" s="71"/>
      <c r="F363" s="73"/>
      <c r="G363" s="103"/>
      <c r="H363" s="71"/>
      <c r="I363" s="105" t="str">
        <f t="shared" si="282"/>
        <v/>
      </c>
      <c r="J363" s="104"/>
      <c r="K363" s="63"/>
      <c r="L363" s="72"/>
      <c r="M363" s="74"/>
      <c r="N363" s="75"/>
      <c r="O363" s="75"/>
      <c r="P363" s="121"/>
      <c r="Q363" s="76" t="str">
        <f t="shared" si="283"/>
        <v/>
      </c>
      <c r="R363" s="77">
        <f t="shared" si="284"/>
        <v>0</v>
      </c>
      <c r="S363" s="63"/>
      <c r="T363" s="78">
        <f t="shared" si="285"/>
        <v>0</v>
      </c>
      <c r="U363" s="79">
        <f>IF(M363=0,0,IF(G363="Annulation","",IF(assurance="ALPTIS",M363*12*T363/100*#REF!,IF(assurance="APRIL",M363*12*T363/100*#REF!,IF(assurance="ASAF",M363*12*T363/100*#REF!,IF(assurance="NEOLIANE",(#REF!+M363*12*#REF!)*T363/100,IF(assurance="NEOLIANE Prev",(#REF!+M363*12*#REF!)*T363/100,IF(assurance="SWISSLIFE",M363*12*T363/100*#REF!,IF(assurance="AVIVA",M363*12*T363/100*#REF!,IF(assurance="CIPRES",M363*12*T363/100*#REF!,IF(assurance="CEGEMA",M363*12*T363/100*#REF!,IF(assurance=0,0))))))))))))</f>
        <v>0</v>
      </c>
      <c r="V363" s="91" t="str">
        <f t="shared" si="286"/>
        <v/>
      </c>
      <c r="W363" s="91" t="str">
        <f t="shared" si="287"/>
        <v/>
      </c>
      <c r="X363" s="92">
        <f t="shared" si="288"/>
        <v>0</v>
      </c>
      <c r="Y363" s="108">
        <f t="shared" si="289"/>
        <v>0</v>
      </c>
      <c r="Z363" s="106"/>
      <c r="AA363" s="105" t="str">
        <f t="shared" si="290"/>
        <v/>
      </c>
      <c r="AB363" s="63" t="s">
        <v>12</v>
      </c>
      <c r="AC363" s="72"/>
      <c r="AD363" s="101"/>
      <c r="AE363" s="80" t="str">
        <f t="shared" si="291"/>
        <v/>
      </c>
      <c r="AF363" s="72"/>
      <c r="AG363" s="70" t="str">
        <f t="shared" si="292"/>
        <v/>
      </c>
      <c r="AH363" s="81" t="str">
        <f t="shared" ca="1" si="293"/>
        <v/>
      </c>
      <c r="AI363" s="111" t="str">
        <f t="shared" ca="1" si="294"/>
        <v/>
      </c>
      <c r="AJ363" s="89" t="str">
        <f t="shared" si="295"/>
        <v/>
      </c>
      <c r="AK363" s="89" t="str">
        <f t="shared" si="296"/>
        <v/>
      </c>
      <c r="AL363" s="81" t="str">
        <f t="shared" si="297"/>
        <v/>
      </c>
      <c r="AM363" s="74">
        <f t="shared" si="298"/>
        <v>0</v>
      </c>
      <c r="AN363" s="74">
        <f t="shared" si="299"/>
        <v>0</v>
      </c>
      <c r="AO363" s="82">
        <f t="shared" si="300"/>
        <v>0</v>
      </c>
      <c r="AP363" s="74">
        <f t="shared" si="301"/>
        <v>0</v>
      </c>
      <c r="AQ363" s="82">
        <f t="shared" si="302"/>
        <v>0</v>
      </c>
      <c r="AR363" s="83">
        <f t="shared" si="303"/>
        <v>0</v>
      </c>
      <c r="AS363" s="74">
        <f t="shared" si="304"/>
        <v>0</v>
      </c>
      <c r="AT363" s="82">
        <f t="shared" si="305"/>
        <v>0</v>
      </c>
      <c r="AU363" s="83">
        <f t="shared" si="306"/>
        <v>0</v>
      </c>
      <c r="AV363" s="74">
        <f t="shared" si="307"/>
        <v>0</v>
      </c>
      <c r="AW363" s="82">
        <f t="shared" si="308"/>
        <v>0</v>
      </c>
      <c r="AX363" s="83">
        <f t="shared" si="309"/>
        <v>0</v>
      </c>
      <c r="AY363" s="63"/>
      <c r="AZ363" s="84"/>
      <c r="BA363" s="85"/>
      <c r="BB363" s="95"/>
      <c r="BC363" s="86"/>
      <c r="BD363" s="86"/>
      <c r="BE363" s="96"/>
      <c r="BF363" s="69"/>
      <c r="BG363" s="114"/>
      <c r="BH363" s="63">
        <v>1</v>
      </c>
      <c r="BI363" s="68">
        <v>0</v>
      </c>
      <c r="BJ363" s="71"/>
      <c r="BK363" s="87"/>
      <c r="BL363" s="64" t="str">
        <f t="shared" ca="1" si="310"/>
        <v/>
      </c>
      <c r="BM363" s="65"/>
      <c r="BN363" s="66"/>
      <c r="BO363" s="67" t="str">
        <f t="shared" ca="1" si="311"/>
        <v/>
      </c>
      <c r="BP363" s="65"/>
      <c r="BQ363" s="66"/>
      <c r="BR363" s="67" t="str">
        <f t="shared" ca="1" si="312"/>
        <v/>
      </c>
      <c r="BS363" s="65"/>
      <c r="BT363" s="66"/>
      <c r="BU363" s="67" t="str">
        <f t="shared" ca="1" si="313"/>
        <v/>
      </c>
      <c r="BV363" s="65"/>
      <c r="BW363" s="66"/>
      <c r="BX363" s="67" t="str">
        <f t="shared" ca="1" si="314"/>
        <v/>
      </c>
      <c r="BY363" s="65"/>
      <c r="BZ363" s="66"/>
      <c r="CA363" s="67" t="str">
        <f t="shared" ca="1" si="315"/>
        <v/>
      </c>
      <c r="CB363" s="65"/>
      <c r="CC363" s="66"/>
      <c r="CD363" s="67" t="str">
        <f t="shared" ca="1" si="316"/>
        <v/>
      </c>
      <c r="CE363" s="65"/>
      <c r="CF363" s="66"/>
      <c r="CG363" s="67" t="str">
        <f t="shared" ca="1" si="317"/>
        <v/>
      </c>
      <c r="CH363" s="65"/>
      <c r="CI363" s="66"/>
      <c r="CJ363" s="67" t="str">
        <f t="shared" ca="1" si="318"/>
        <v/>
      </c>
      <c r="CK363" s="57"/>
      <c r="CL363" s="59"/>
      <c r="CM363" s="59"/>
      <c r="CN363" s="59"/>
      <c r="CO363" s="59"/>
      <c r="CP363" s="59"/>
      <c r="CQ363" s="59"/>
      <c r="CR363" s="57"/>
      <c r="CS363" s="58"/>
      <c r="CT363" s="90" t="str">
        <f t="shared" si="319"/>
        <v/>
      </c>
      <c r="CU363" s="59"/>
      <c r="CV363" s="60"/>
      <c r="CW363" s="59"/>
      <c r="CX363" s="59"/>
      <c r="CY363" s="59" t="str">
        <f t="shared" si="320"/>
        <v/>
      </c>
      <c r="CZ363" s="59"/>
      <c r="DA363" s="59"/>
      <c r="DB363" s="61"/>
      <c r="DC363" s="59"/>
      <c r="DD363" s="59"/>
      <c r="DE363" s="61"/>
      <c r="DF363" s="61"/>
      <c r="DG363" s="59"/>
      <c r="DH363" s="61"/>
      <c r="DI363" s="61"/>
      <c r="DJ363" s="59"/>
      <c r="DK363" s="59"/>
      <c r="DL363" s="62"/>
      <c r="DM363" s="56">
        <f t="shared" si="280"/>
        <v>0</v>
      </c>
      <c r="DN363" s="88" t="str">
        <f t="shared" si="321"/>
        <v/>
      </c>
      <c r="DO363" s="119" t="str">
        <f t="shared" si="322"/>
        <v/>
      </c>
      <c r="DP363" s="119" t="str">
        <f t="shared" si="323"/>
        <v/>
      </c>
      <c r="DQ363" s="122" t="str">
        <f t="shared" si="324"/>
        <v/>
      </c>
      <c r="DR363" s="122" t="str">
        <f t="shared" si="325"/>
        <v/>
      </c>
    </row>
    <row r="364" spans="1:122" x14ac:dyDescent="0.25">
      <c r="A364" s="184" t="str">
        <f t="shared" si="281"/>
        <v xml:space="preserve">  -  - </v>
      </c>
      <c r="B364" s="98"/>
      <c r="C364" s="97"/>
      <c r="D364" s="93"/>
      <c r="E364" s="71"/>
      <c r="F364" s="73"/>
      <c r="G364" s="103"/>
      <c r="H364" s="71"/>
      <c r="I364" s="105" t="str">
        <f t="shared" si="282"/>
        <v/>
      </c>
      <c r="J364" s="104"/>
      <c r="K364" s="63"/>
      <c r="L364" s="72"/>
      <c r="M364" s="74"/>
      <c r="N364" s="75"/>
      <c r="O364" s="75"/>
      <c r="P364" s="121"/>
      <c r="Q364" s="76" t="str">
        <f t="shared" si="283"/>
        <v/>
      </c>
      <c r="R364" s="77">
        <f t="shared" si="284"/>
        <v>0</v>
      </c>
      <c r="S364" s="63"/>
      <c r="T364" s="78">
        <f t="shared" si="285"/>
        <v>0</v>
      </c>
      <c r="U364" s="79">
        <f>IF(M364=0,0,IF(G364="Annulation","",IF(assurance="ALPTIS",M364*12*T364/100*#REF!,IF(assurance="APRIL",M364*12*T364/100*#REF!,IF(assurance="ASAF",M364*12*T364/100*#REF!,IF(assurance="NEOLIANE",(#REF!+M364*12*#REF!)*T364/100,IF(assurance="NEOLIANE Prev",(#REF!+M364*12*#REF!)*T364/100,IF(assurance="SWISSLIFE",M364*12*T364/100*#REF!,IF(assurance="AVIVA",M364*12*T364/100*#REF!,IF(assurance="CIPRES",M364*12*T364/100*#REF!,IF(assurance="CEGEMA",M364*12*T364/100*#REF!,IF(assurance=0,0))))))))))))</f>
        <v>0</v>
      </c>
      <c r="V364" s="91" t="str">
        <f t="shared" si="286"/>
        <v/>
      </c>
      <c r="W364" s="91" t="str">
        <f t="shared" si="287"/>
        <v/>
      </c>
      <c r="X364" s="92">
        <f t="shared" si="288"/>
        <v>0</v>
      </c>
      <c r="Y364" s="108">
        <f t="shared" si="289"/>
        <v>0</v>
      </c>
      <c r="Z364" s="106"/>
      <c r="AA364" s="105" t="str">
        <f t="shared" si="290"/>
        <v/>
      </c>
      <c r="AB364" s="63" t="s">
        <v>12</v>
      </c>
      <c r="AC364" s="72"/>
      <c r="AD364" s="101"/>
      <c r="AE364" s="80" t="str">
        <f t="shared" si="291"/>
        <v/>
      </c>
      <c r="AF364" s="72"/>
      <c r="AG364" s="70" t="str">
        <f t="shared" si="292"/>
        <v/>
      </c>
      <c r="AH364" s="81" t="str">
        <f t="shared" ca="1" si="293"/>
        <v/>
      </c>
      <c r="AI364" s="111" t="str">
        <f t="shared" ca="1" si="294"/>
        <v/>
      </c>
      <c r="AJ364" s="89" t="str">
        <f t="shared" si="295"/>
        <v/>
      </c>
      <c r="AK364" s="89" t="str">
        <f t="shared" si="296"/>
        <v/>
      </c>
      <c r="AL364" s="81" t="str">
        <f t="shared" si="297"/>
        <v/>
      </c>
      <c r="AM364" s="74">
        <f t="shared" si="298"/>
        <v>0</v>
      </c>
      <c r="AN364" s="74">
        <f t="shared" si="299"/>
        <v>0</v>
      </c>
      <c r="AO364" s="82">
        <f t="shared" si="300"/>
        <v>0</v>
      </c>
      <c r="AP364" s="74">
        <f t="shared" si="301"/>
        <v>0</v>
      </c>
      <c r="AQ364" s="82">
        <f t="shared" si="302"/>
        <v>0</v>
      </c>
      <c r="AR364" s="83">
        <f t="shared" si="303"/>
        <v>0</v>
      </c>
      <c r="AS364" s="74">
        <f t="shared" si="304"/>
        <v>0</v>
      </c>
      <c r="AT364" s="82">
        <f t="shared" si="305"/>
        <v>0</v>
      </c>
      <c r="AU364" s="83">
        <f t="shared" si="306"/>
        <v>0</v>
      </c>
      <c r="AV364" s="74">
        <f t="shared" si="307"/>
        <v>0</v>
      </c>
      <c r="AW364" s="82">
        <f t="shared" si="308"/>
        <v>0</v>
      </c>
      <c r="AX364" s="83">
        <f t="shared" si="309"/>
        <v>0</v>
      </c>
      <c r="AY364" s="63"/>
      <c r="AZ364" s="84"/>
      <c r="BA364" s="85"/>
      <c r="BB364" s="95"/>
      <c r="BC364" s="86"/>
      <c r="BD364" s="86"/>
      <c r="BE364" s="96"/>
      <c r="BF364" s="69"/>
      <c r="BG364" s="114"/>
      <c r="BH364" s="63">
        <v>1</v>
      </c>
      <c r="BI364" s="68">
        <v>0</v>
      </c>
      <c r="BJ364" s="71"/>
      <c r="BK364" s="87"/>
      <c r="BL364" s="64" t="str">
        <f t="shared" ca="1" si="310"/>
        <v/>
      </c>
      <c r="BM364" s="65"/>
      <c r="BN364" s="66"/>
      <c r="BO364" s="67" t="str">
        <f t="shared" ca="1" si="311"/>
        <v/>
      </c>
      <c r="BP364" s="65"/>
      <c r="BQ364" s="66"/>
      <c r="BR364" s="67" t="str">
        <f t="shared" ca="1" si="312"/>
        <v/>
      </c>
      <c r="BS364" s="65"/>
      <c r="BT364" s="66"/>
      <c r="BU364" s="67" t="str">
        <f t="shared" ca="1" si="313"/>
        <v/>
      </c>
      <c r="BV364" s="65"/>
      <c r="BW364" s="66"/>
      <c r="BX364" s="67" t="str">
        <f t="shared" ca="1" si="314"/>
        <v/>
      </c>
      <c r="BY364" s="65"/>
      <c r="BZ364" s="66"/>
      <c r="CA364" s="67" t="str">
        <f t="shared" ca="1" si="315"/>
        <v/>
      </c>
      <c r="CB364" s="65"/>
      <c r="CC364" s="66"/>
      <c r="CD364" s="67" t="str">
        <f t="shared" ca="1" si="316"/>
        <v/>
      </c>
      <c r="CE364" s="65"/>
      <c r="CF364" s="66"/>
      <c r="CG364" s="67" t="str">
        <f t="shared" ca="1" si="317"/>
        <v/>
      </c>
      <c r="CH364" s="65"/>
      <c r="CI364" s="66"/>
      <c r="CJ364" s="67" t="str">
        <f t="shared" ca="1" si="318"/>
        <v/>
      </c>
      <c r="CK364" s="57"/>
      <c r="CL364" s="59"/>
      <c r="CM364" s="59"/>
      <c r="CN364" s="59"/>
      <c r="CO364" s="59"/>
      <c r="CP364" s="59"/>
      <c r="CQ364" s="59"/>
      <c r="CR364" s="57"/>
      <c r="CS364" s="58"/>
      <c r="CT364" s="90" t="str">
        <f t="shared" si="319"/>
        <v/>
      </c>
      <c r="CU364" s="59"/>
      <c r="CV364" s="60"/>
      <c r="CW364" s="59"/>
      <c r="CX364" s="59"/>
      <c r="CY364" s="59" t="str">
        <f t="shared" si="320"/>
        <v/>
      </c>
      <c r="CZ364" s="59"/>
      <c r="DA364" s="59"/>
      <c r="DB364" s="61"/>
      <c r="DC364" s="59"/>
      <c r="DD364" s="59"/>
      <c r="DE364" s="61"/>
      <c r="DF364" s="61"/>
      <c r="DG364" s="59"/>
      <c r="DH364" s="61"/>
      <c r="DI364" s="61"/>
      <c r="DJ364" s="59"/>
      <c r="DK364" s="59"/>
      <c r="DL364" s="62"/>
      <c r="DM364" s="56">
        <f t="shared" si="280"/>
        <v>0</v>
      </c>
      <c r="DN364" s="88" t="str">
        <f t="shared" si="321"/>
        <v/>
      </c>
      <c r="DO364" s="119" t="str">
        <f t="shared" si="322"/>
        <v/>
      </c>
      <c r="DP364" s="119" t="str">
        <f t="shared" si="323"/>
        <v/>
      </c>
      <c r="DQ364" s="122" t="str">
        <f t="shared" si="324"/>
        <v/>
      </c>
      <c r="DR364" s="122" t="str">
        <f t="shared" si="325"/>
        <v/>
      </c>
    </row>
    <row r="365" spans="1:122" x14ac:dyDescent="0.25">
      <c r="A365" s="184" t="str">
        <f t="shared" si="281"/>
        <v xml:space="preserve">  -  - </v>
      </c>
      <c r="B365" s="98"/>
      <c r="C365" s="97"/>
      <c r="D365" s="93"/>
      <c r="E365" s="71"/>
      <c r="F365" s="73"/>
      <c r="G365" s="103"/>
      <c r="H365" s="71"/>
      <c r="I365" s="105" t="str">
        <f t="shared" si="282"/>
        <v/>
      </c>
      <c r="J365" s="104"/>
      <c r="K365" s="63"/>
      <c r="L365" s="72"/>
      <c r="M365" s="74"/>
      <c r="N365" s="75"/>
      <c r="O365" s="75"/>
      <c r="P365" s="121"/>
      <c r="Q365" s="76" t="str">
        <f t="shared" si="283"/>
        <v/>
      </c>
      <c r="R365" s="77">
        <f t="shared" si="284"/>
        <v>0</v>
      </c>
      <c r="S365" s="63"/>
      <c r="T365" s="78">
        <f t="shared" si="285"/>
        <v>0</v>
      </c>
      <c r="U365" s="79">
        <f>IF(M365=0,0,IF(G365="Annulation","",IF(assurance="ALPTIS",M365*12*T365/100*#REF!,IF(assurance="APRIL",M365*12*T365/100*#REF!,IF(assurance="ASAF",M365*12*T365/100*#REF!,IF(assurance="NEOLIANE",(#REF!+M365*12*#REF!)*T365/100,IF(assurance="NEOLIANE Prev",(#REF!+M365*12*#REF!)*T365/100,IF(assurance="SWISSLIFE",M365*12*T365/100*#REF!,IF(assurance="AVIVA",M365*12*T365/100*#REF!,IF(assurance="CIPRES",M365*12*T365/100*#REF!,IF(assurance="CEGEMA",M365*12*T365/100*#REF!,IF(assurance=0,0))))))))))))</f>
        <v>0</v>
      </c>
      <c r="V365" s="91" t="str">
        <f t="shared" si="286"/>
        <v/>
      </c>
      <c r="W365" s="91" t="str">
        <f t="shared" si="287"/>
        <v/>
      </c>
      <c r="X365" s="92">
        <f t="shared" si="288"/>
        <v>0</v>
      </c>
      <c r="Y365" s="108">
        <f t="shared" si="289"/>
        <v>0</v>
      </c>
      <c r="Z365" s="106"/>
      <c r="AA365" s="105" t="str">
        <f t="shared" si="290"/>
        <v/>
      </c>
      <c r="AB365" s="63" t="s">
        <v>12</v>
      </c>
      <c r="AC365" s="72"/>
      <c r="AD365" s="101"/>
      <c r="AE365" s="80" t="str">
        <f t="shared" si="291"/>
        <v/>
      </c>
      <c r="AF365" s="72"/>
      <c r="AG365" s="70" t="str">
        <f t="shared" si="292"/>
        <v/>
      </c>
      <c r="AH365" s="81" t="str">
        <f t="shared" ca="1" si="293"/>
        <v/>
      </c>
      <c r="AI365" s="111" t="str">
        <f t="shared" ca="1" si="294"/>
        <v/>
      </c>
      <c r="AJ365" s="89" t="str">
        <f t="shared" si="295"/>
        <v/>
      </c>
      <c r="AK365" s="89" t="str">
        <f t="shared" si="296"/>
        <v/>
      </c>
      <c r="AL365" s="81" t="str">
        <f t="shared" si="297"/>
        <v/>
      </c>
      <c r="AM365" s="74">
        <f t="shared" si="298"/>
        <v>0</v>
      </c>
      <c r="AN365" s="74">
        <f t="shared" si="299"/>
        <v>0</v>
      </c>
      <c r="AO365" s="82">
        <f t="shared" si="300"/>
        <v>0</v>
      </c>
      <c r="AP365" s="74">
        <f t="shared" si="301"/>
        <v>0</v>
      </c>
      <c r="AQ365" s="82">
        <f t="shared" si="302"/>
        <v>0</v>
      </c>
      <c r="AR365" s="83">
        <f t="shared" si="303"/>
        <v>0</v>
      </c>
      <c r="AS365" s="74">
        <f t="shared" si="304"/>
        <v>0</v>
      </c>
      <c r="AT365" s="82">
        <f t="shared" si="305"/>
        <v>0</v>
      </c>
      <c r="AU365" s="83">
        <f t="shared" si="306"/>
        <v>0</v>
      </c>
      <c r="AV365" s="74">
        <f t="shared" si="307"/>
        <v>0</v>
      </c>
      <c r="AW365" s="82">
        <f t="shared" si="308"/>
        <v>0</v>
      </c>
      <c r="AX365" s="83">
        <f t="shared" si="309"/>
        <v>0</v>
      </c>
      <c r="AY365" s="63"/>
      <c r="AZ365" s="84"/>
      <c r="BA365" s="85"/>
      <c r="BB365" s="95"/>
      <c r="BC365" s="86"/>
      <c r="BD365" s="86"/>
      <c r="BE365" s="96"/>
      <c r="BF365" s="69"/>
      <c r="BG365" s="114"/>
      <c r="BH365" s="63">
        <v>1</v>
      </c>
      <c r="BI365" s="68">
        <v>0</v>
      </c>
      <c r="BJ365" s="71"/>
      <c r="BK365" s="87"/>
      <c r="BL365" s="64" t="str">
        <f t="shared" ca="1" si="310"/>
        <v/>
      </c>
      <c r="BM365" s="65"/>
      <c r="BN365" s="66"/>
      <c r="BO365" s="67" t="str">
        <f t="shared" ca="1" si="311"/>
        <v/>
      </c>
      <c r="BP365" s="65"/>
      <c r="BQ365" s="66"/>
      <c r="BR365" s="67" t="str">
        <f t="shared" ca="1" si="312"/>
        <v/>
      </c>
      <c r="BS365" s="65"/>
      <c r="BT365" s="66"/>
      <c r="BU365" s="67" t="str">
        <f t="shared" ca="1" si="313"/>
        <v/>
      </c>
      <c r="BV365" s="65"/>
      <c r="BW365" s="66"/>
      <c r="BX365" s="67" t="str">
        <f t="shared" ca="1" si="314"/>
        <v/>
      </c>
      <c r="BY365" s="65"/>
      <c r="BZ365" s="66"/>
      <c r="CA365" s="67" t="str">
        <f t="shared" ca="1" si="315"/>
        <v/>
      </c>
      <c r="CB365" s="65"/>
      <c r="CC365" s="66"/>
      <c r="CD365" s="67" t="str">
        <f t="shared" ca="1" si="316"/>
        <v/>
      </c>
      <c r="CE365" s="65"/>
      <c r="CF365" s="66"/>
      <c r="CG365" s="67" t="str">
        <f t="shared" ca="1" si="317"/>
        <v/>
      </c>
      <c r="CH365" s="65"/>
      <c r="CI365" s="66"/>
      <c r="CJ365" s="67" t="str">
        <f t="shared" ca="1" si="318"/>
        <v/>
      </c>
      <c r="CK365" s="57"/>
      <c r="CL365" s="59"/>
      <c r="CM365" s="59"/>
      <c r="CN365" s="59"/>
      <c r="CO365" s="59"/>
      <c r="CP365" s="59"/>
      <c r="CQ365" s="59"/>
      <c r="CR365" s="57"/>
      <c r="CS365" s="58"/>
      <c r="CT365" s="90" t="str">
        <f t="shared" si="319"/>
        <v/>
      </c>
      <c r="CU365" s="59"/>
      <c r="CV365" s="60"/>
      <c r="CW365" s="59"/>
      <c r="CX365" s="59"/>
      <c r="CY365" s="59" t="str">
        <f t="shared" si="320"/>
        <v/>
      </c>
      <c r="CZ365" s="59"/>
      <c r="DA365" s="59"/>
      <c r="DB365" s="61"/>
      <c r="DC365" s="59"/>
      <c r="DD365" s="59"/>
      <c r="DE365" s="61"/>
      <c r="DF365" s="61"/>
      <c r="DG365" s="59"/>
      <c r="DH365" s="61"/>
      <c r="DI365" s="61"/>
      <c r="DJ365" s="59"/>
      <c r="DK365" s="59"/>
      <c r="DL365" s="62"/>
      <c r="DM365" s="56">
        <f t="shared" si="280"/>
        <v>0</v>
      </c>
      <c r="DN365" s="88" t="str">
        <f t="shared" si="321"/>
        <v/>
      </c>
      <c r="DO365" s="119" t="str">
        <f t="shared" si="322"/>
        <v/>
      </c>
      <c r="DP365" s="119" t="str">
        <f t="shared" si="323"/>
        <v/>
      </c>
      <c r="DQ365" s="122" t="str">
        <f t="shared" si="324"/>
        <v/>
      </c>
      <c r="DR365" s="122" t="str">
        <f t="shared" si="325"/>
        <v/>
      </c>
    </row>
    <row r="366" spans="1:122" x14ac:dyDescent="0.25">
      <c r="A366" s="184" t="str">
        <f t="shared" si="281"/>
        <v xml:space="preserve">  -  - </v>
      </c>
      <c r="B366" s="98"/>
      <c r="C366" s="97"/>
      <c r="D366" s="93"/>
      <c r="E366" s="71"/>
      <c r="F366" s="73"/>
      <c r="G366" s="103"/>
      <c r="H366" s="71"/>
      <c r="I366" s="105" t="str">
        <f t="shared" si="282"/>
        <v/>
      </c>
      <c r="J366" s="104"/>
      <c r="K366" s="63"/>
      <c r="L366" s="72"/>
      <c r="M366" s="74"/>
      <c r="N366" s="75"/>
      <c r="O366" s="75"/>
      <c r="P366" s="121"/>
      <c r="Q366" s="76" t="str">
        <f t="shared" si="283"/>
        <v/>
      </c>
      <c r="R366" s="77">
        <f t="shared" si="284"/>
        <v>0</v>
      </c>
      <c r="S366" s="63"/>
      <c r="T366" s="78">
        <f t="shared" si="285"/>
        <v>0</v>
      </c>
      <c r="U366" s="79">
        <f>IF(M366=0,0,IF(G366="Annulation","",IF(assurance="ALPTIS",M366*12*T366/100*#REF!,IF(assurance="APRIL",M366*12*T366/100*#REF!,IF(assurance="ASAF",M366*12*T366/100*#REF!,IF(assurance="NEOLIANE",(#REF!+M366*12*#REF!)*T366/100,IF(assurance="NEOLIANE Prev",(#REF!+M366*12*#REF!)*T366/100,IF(assurance="SWISSLIFE",M366*12*T366/100*#REF!,IF(assurance="AVIVA",M366*12*T366/100*#REF!,IF(assurance="CIPRES",M366*12*T366/100*#REF!,IF(assurance="CEGEMA",M366*12*T366/100*#REF!,IF(assurance=0,0))))))))))))</f>
        <v>0</v>
      </c>
      <c r="V366" s="91" t="str">
        <f t="shared" si="286"/>
        <v/>
      </c>
      <c r="W366" s="91" t="str">
        <f t="shared" si="287"/>
        <v/>
      </c>
      <c r="X366" s="92">
        <f t="shared" si="288"/>
        <v>0</v>
      </c>
      <c r="Y366" s="108">
        <f t="shared" si="289"/>
        <v>0</v>
      </c>
      <c r="Z366" s="106"/>
      <c r="AA366" s="105" t="str">
        <f t="shared" si="290"/>
        <v/>
      </c>
      <c r="AB366" s="63" t="s">
        <v>12</v>
      </c>
      <c r="AC366" s="72"/>
      <c r="AD366" s="101"/>
      <c r="AE366" s="80" t="str">
        <f t="shared" si="291"/>
        <v/>
      </c>
      <c r="AF366" s="72"/>
      <c r="AG366" s="70" t="str">
        <f t="shared" si="292"/>
        <v/>
      </c>
      <c r="AH366" s="81" t="str">
        <f t="shared" ca="1" si="293"/>
        <v/>
      </c>
      <c r="AI366" s="111" t="str">
        <f t="shared" ca="1" si="294"/>
        <v/>
      </c>
      <c r="AJ366" s="89" t="str">
        <f t="shared" si="295"/>
        <v/>
      </c>
      <c r="AK366" s="89" t="str">
        <f t="shared" si="296"/>
        <v/>
      </c>
      <c r="AL366" s="81" t="str">
        <f t="shared" si="297"/>
        <v/>
      </c>
      <c r="AM366" s="74">
        <f t="shared" si="298"/>
        <v>0</v>
      </c>
      <c r="AN366" s="74">
        <f t="shared" si="299"/>
        <v>0</v>
      </c>
      <c r="AO366" s="82">
        <f t="shared" si="300"/>
        <v>0</v>
      </c>
      <c r="AP366" s="74">
        <f t="shared" si="301"/>
        <v>0</v>
      </c>
      <c r="AQ366" s="82">
        <f t="shared" si="302"/>
        <v>0</v>
      </c>
      <c r="AR366" s="83">
        <f t="shared" si="303"/>
        <v>0</v>
      </c>
      <c r="AS366" s="74">
        <f t="shared" si="304"/>
        <v>0</v>
      </c>
      <c r="AT366" s="82">
        <f t="shared" si="305"/>
        <v>0</v>
      </c>
      <c r="AU366" s="83">
        <f t="shared" si="306"/>
        <v>0</v>
      </c>
      <c r="AV366" s="74">
        <f t="shared" si="307"/>
        <v>0</v>
      </c>
      <c r="AW366" s="82">
        <f t="shared" si="308"/>
        <v>0</v>
      </c>
      <c r="AX366" s="83">
        <f t="shared" si="309"/>
        <v>0</v>
      </c>
      <c r="AY366" s="63"/>
      <c r="AZ366" s="84"/>
      <c r="BA366" s="85"/>
      <c r="BB366" s="95"/>
      <c r="BC366" s="86"/>
      <c r="BD366" s="86"/>
      <c r="BE366" s="96"/>
      <c r="BF366" s="69"/>
      <c r="BG366" s="114"/>
      <c r="BH366" s="63">
        <v>1</v>
      </c>
      <c r="BI366" s="68">
        <v>0</v>
      </c>
      <c r="BJ366" s="71"/>
      <c r="BK366" s="87"/>
      <c r="BL366" s="64" t="str">
        <f t="shared" ca="1" si="310"/>
        <v/>
      </c>
      <c r="BM366" s="65"/>
      <c r="BN366" s="66"/>
      <c r="BO366" s="67" t="str">
        <f t="shared" ca="1" si="311"/>
        <v/>
      </c>
      <c r="BP366" s="65"/>
      <c r="BQ366" s="66"/>
      <c r="BR366" s="67" t="str">
        <f t="shared" ca="1" si="312"/>
        <v/>
      </c>
      <c r="BS366" s="65"/>
      <c r="BT366" s="66"/>
      <c r="BU366" s="67" t="str">
        <f t="shared" ca="1" si="313"/>
        <v/>
      </c>
      <c r="BV366" s="65"/>
      <c r="BW366" s="66"/>
      <c r="BX366" s="67" t="str">
        <f t="shared" ca="1" si="314"/>
        <v/>
      </c>
      <c r="BY366" s="65"/>
      <c r="BZ366" s="66"/>
      <c r="CA366" s="67" t="str">
        <f t="shared" ca="1" si="315"/>
        <v/>
      </c>
      <c r="CB366" s="65"/>
      <c r="CC366" s="66"/>
      <c r="CD366" s="67" t="str">
        <f t="shared" ca="1" si="316"/>
        <v/>
      </c>
      <c r="CE366" s="65"/>
      <c r="CF366" s="66"/>
      <c r="CG366" s="67" t="str">
        <f t="shared" ca="1" si="317"/>
        <v/>
      </c>
      <c r="CH366" s="65"/>
      <c r="CI366" s="66"/>
      <c r="CJ366" s="67" t="str">
        <f t="shared" ca="1" si="318"/>
        <v/>
      </c>
      <c r="CK366" s="57"/>
      <c r="CL366" s="59"/>
      <c r="CM366" s="59"/>
      <c r="CN366" s="59"/>
      <c r="CO366" s="59"/>
      <c r="CP366" s="59"/>
      <c r="CQ366" s="59"/>
      <c r="CR366" s="57"/>
      <c r="CS366" s="58"/>
      <c r="CT366" s="90" t="str">
        <f t="shared" si="319"/>
        <v/>
      </c>
      <c r="CU366" s="59"/>
      <c r="CV366" s="60"/>
      <c r="CW366" s="59"/>
      <c r="CX366" s="59"/>
      <c r="CY366" s="59" t="str">
        <f t="shared" si="320"/>
        <v/>
      </c>
      <c r="CZ366" s="59"/>
      <c r="DA366" s="59"/>
      <c r="DB366" s="61"/>
      <c r="DC366" s="59"/>
      <c r="DD366" s="59"/>
      <c r="DE366" s="61"/>
      <c r="DF366" s="61"/>
      <c r="DG366" s="59"/>
      <c r="DH366" s="61"/>
      <c r="DI366" s="61"/>
      <c r="DJ366" s="59"/>
      <c r="DK366" s="59"/>
      <c r="DL366" s="62"/>
      <c r="DM366" s="56">
        <f t="shared" si="280"/>
        <v>0</v>
      </c>
      <c r="DN366" s="88" t="str">
        <f t="shared" si="321"/>
        <v/>
      </c>
      <c r="DO366" s="119" t="str">
        <f t="shared" si="322"/>
        <v/>
      </c>
      <c r="DP366" s="119" t="str">
        <f t="shared" si="323"/>
        <v/>
      </c>
      <c r="DQ366" s="122" t="str">
        <f t="shared" si="324"/>
        <v/>
      </c>
      <c r="DR366" s="122" t="str">
        <f t="shared" si="325"/>
        <v/>
      </c>
    </row>
    <row r="367" spans="1:122" x14ac:dyDescent="0.25">
      <c r="A367" s="184" t="str">
        <f t="shared" si="281"/>
        <v xml:space="preserve">  -  - </v>
      </c>
      <c r="B367" s="98"/>
      <c r="C367" s="97"/>
      <c r="D367" s="93"/>
      <c r="E367" s="71"/>
      <c r="F367" s="73"/>
      <c r="G367" s="103"/>
      <c r="H367" s="71"/>
      <c r="I367" s="105" t="str">
        <f t="shared" si="282"/>
        <v/>
      </c>
      <c r="J367" s="104"/>
      <c r="K367" s="63"/>
      <c r="L367" s="72"/>
      <c r="M367" s="74"/>
      <c r="N367" s="75"/>
      <c r="O367" s="75"/>
      <c r="P367" s="121"/>
      <c r="Q367" s="76" t="str">
        <f t="shared" si="283"/>
        <v/>
      </c>
      <c r="R367" s="77">
        <f t="shared" si="284"/>
        <v>0</v>
      </c>
      <c r="S367" s="63"/>
      <c r="T367" s="78">
        <f t="shared" si="285"/>
        <v>0</v>
      </c>
      <c r="U367" s="79">
        <f>IF(M367=0,0,IF(G367="Annulation","",IF(assurance="ALPTIS",M367*12*T367/100*#REF!,IF(assurance="APRIL",M367*12*T367/100*#REF!,IF(assurance="ASAF",M367*12*T367/100*#REF!,IF(assurance="NEOLIANE",(#REF!+M367*12*#REF!)*T367/100,IF(assurance="NEOLIANE Prev",(#REF!+M367*12*#REF!)*T367/100,IF(assurance="SWISSLIFE",M367*12*T367/100*#REF!,IF(assurance="AVIVA",M367*12*T367/100*#REF!,IF(assurance="CIPRES",M367*12*T367/100*#REF!,IF(assurance="CEGEMA",M367*12*T367/100*#REF!,IF(assurance=0,0))))))))))))</f>
        <v>0</v>
      </c>
      <c r="V367" s="91" t="str">
        <f t="shared" si="286"/>
        <v/>
      </c>
      <c r="W367" s="91" t="str">
        <f t="shared" si="287"/>
        <v/>
      </c>
      <c r="X367" s="92">
        <f t="shared" si="288"/>
        <v>0</v>
      </c>
      <c r="Y367" s="108">
        <f t="shared" si="289"/>
        <v>0</v>
      </c>
      <c r="Z367" s="106"/>
      <c r="AA367" s="105" t="str">
        <f t="shared" si="290"/>
        <v/>
      </c>
      <c r="AB367" s="63" t="s">
        <v>12</v>
      </c>
      <c r="AC367" s="72"/>
      <c r="AD367" s="101"/>
      <c r="AE367" s="80" t="str">
        <f t="shared" si="291"/>
        <v/>
      </c>
      <c r="AF367" s="72"/>
      <c r="AG367" s="70" t="str">
        <f t="shared" si="292"/>
        <v/>
      </c>
      <c r="AH367" s="81" t="str">
        <f t="shared" ca="1" si="293"/>
        <v/>
      </c>
      <c r="AI367" s="111" t="str">
        <f t="shared" ca="1" si="294"/>
        <v/>
      </c>
      <c r="AJ367" s="89" t="str">
        <f t="shared" si="295"/>
        <v/>
      </c>
      <c r="AK367" s="89" t="str">
        <f t="shared" si="296"/>
        <v/>
      </c>
      <c r="AL367" s="81" t="str">
        <f t="shared" si="297"/>
        <v/>
      </c>
      <c r="AM367" s="74">
        <f t="shared" si="298"/>
        <v>0</v>
      </c>
      <c r="AN367" s="74">
        <f t="shared" si="299"/>
        <v>0</v>
      </c>
      <c r="AO367" s="82">
        <f t="shared" si="300"/>
        <v>0</v>
      </c>
      <c r="AP367" s="74">
        <f t="shared" si="301"/>
        <v>0</v>
      </c>
      <c r="AQ367" s="82">
        <f t="shared" si="302"/>
        <v>0</v>
      </c>
      <c r="AR367" s="83">
        <f t="shared" si="303"/>
        <v>0</v>
      </c>
      <c r="AS367" s="74">
        <f t="shared" si="304"/>
        <v>0</v>
      </c>
      <c r="AT367" s="82">
        <f t="shared" si="305"/>
        <v>0</v>
      </c>
      <c r="AU367" s="83">
        <f t="shared" si="306"/>
        <v>0</v>
      </c>
      <c r="AV367" s="74">
        <f t="shared" si="307"/>
        <v>0</v>
      </c>
      <c r="AW367" s="82">
        <f t="shared" si="308"/>
        <v>0</v>
      </c>
      <c r="AX367" s="83">
        <f t="shared" si="309"/>
        <v>0</v>
      </c>
      <c r="AY367" s="63"/>
      <c r="AZ367" s="84"/>
      <c r="BA367" s="85"/>
      <c r="BB367" s="95"/>
      <c r="BC367" s="86"/>
      <c r="BD367" s="86"/>
      <c r="BE367" s="96"/>
      <c r="BF367" s="69"/>
      <c r="BG367" s="114"/>
      <c r="BH367" s="63">
        <v>1</v>
      </c>
      <c r="BI367" s="68">
        <v>0</v>
      </c>
      <c r="BJ367" s="71"/>
      <c r="BK367" s="87"/>
      <c r="BL367" s="64" t="str">
        <f t="shared" ca="1" si="310"/>
        <v/>
      </c>
      <c r="BM367" s="65"/>
      <c r="BN367" s="66"/>
      <c r="BO367" s="67" t="str">
        <f t="shared" ca="1" si="311"/>
        <v/>
      </c>
      <c r="BP367" s="65"/>
      <c r="BQ367" s="66"/>
      <c r="BR367" s="67" t="str">
        <f t="shared" ca="1" si="312"/>
        <v/>
      </c>
      <c r="BS367" s="65"/>
      <c r="BT367" s="66"/>
      <c r="BU367" s="67" t="str">
        <f t="shared" ca="1" si="313"/>
        <v/>
      </c>
      <c r="BV367" s="65"/>
      <c r="BW367" s="66"/>
      <c r="BX367" s="67" t="str">
        <f t="shared" ca="1" si="314"/>
        <v/>
      </c>
      <c r="BY367" s="65"/>
      <c r="BZ367" s="66"/>
      <c r="CA367" s="67" t="str">
        <f t="shared" ca="1" si="315"/>
        <v/>
      </c>
      <c r="CB367" s="65"/>
      <c r="CC367" s="66"/>
      <c r="CD367" s="67" t="str">
        <f t="shared" ca="1" si="316"/>
        <v/>
      </c>
      <c r="CE367" s="65"/>
      <c r="CF367" s="66"/>
      <c r="CG367" s="67" t="str">
        <f t="shared" ca="1" si="317"/>
        <v/>
      </c>
      <c r="CH367" s="65"/>
      <c r="CI367" s="66"/>
      <c r="CJ367" s="67" t="str">
        <f t="shared" ca="1" si="318"/>
        <v/>
      </c>
      <c r="CK367" s="57"/>
      <c r="CL367" s="59"/>
      <c r="CM367" s="59"/>
      <c r="CN367" s="59"/>
      <c r="CO367" s="59"/>
      <c r="CP367" s="59"/>
      <c r="CQ367" s="59"/>
      <c r="CR367" s="57"/>
      <c r="CS367" s="58"/>
      <c r="CT367" s="90" t="str">
        <f t="shared" si="319"/>
        <v/>
      </c>
      <c r="CU367" s="59"/>
      <c r="CV367" s="60"/>
      <c r="CW367" s="59"/>
      <c r="CX367" s="59"/>
      <c r="CY367" s="59" t="str">
        <f t="shared" si="320"/>
        <v/>
      </c>
      <c r="CZ367" s="59"/>
      <c r="DA367" s="59"/>
      <c r="DB367" s="61"/>
      <c r="DC367" s="59"/>
      <c r="DD367" s="59"/>
      <c r="DE367" s="61"/>
      <c r="DF367" s="61"/>
      <c r="DG367" s="59"/>
      <c r="DH367" s="61"/>
      <c r="DI367" s="61"/>
      <c r="DJ367" s="59"/>
      <c r="DK367" s="59"/>
      <c r="DL367" s="62"/>
      <c r="DM367" s="56">
        <f t="shared" si="280"/>
        <v>0</v>
      </c>
      <c r="DN367" s="88" t="str">
        <f t="shared" si="321"/>
        <v/>
      </c>
      <c r="DO367" s="119" t="str">
        <f t="shared" si="322"/>
        <v/>
      </c>
      <c r="DP367" s="119" t="str">
        <f t="shared" si="323"/>
        <v/>
      </c>
      <c r="DQ367" s="122" t="str">
        <f t="shared" si="324"/>
        <v/>
      </c>
      <c r="DR367" s="122" t="str">
        <f t="shared" si="325"/>
        <v/>
      </c>
    </row>
    <row r="368" spans="1:122" x14ac:dyDescent="0.25">
      <c r="A368" s="184" t="str">
        <f t="shared" si="281"/>
        <v xml:space="preserve">  -  - </v>
      </c>
      <c r="B368" s="98"/>
      <c r="C368" s="97"/>
      <c r="D368" s="93"/>
      <c r="E368" s="71"/>
      <c r="F368" s="73"/>
      <c r="G368" s="103"/>
      <c r="H368" s="71"/>
      <c r="I368" s="105" t="str">
        <f t="shared" si="282"/>
        <v/>
      </c>
      <c r="J368" s="104"/>
      <c r="K368" s="63"/>
      <c r="L368" s="72"/>
      <c r="M368" s="74"/>
      <c r="N368" s="75"/>
      <c r="O368" s="75"/>
      <c r="P368" s="121"/>
      <c r="Q368" s="76" t="str">
        <f t="shared" si="283"/>
        <v/>
      </c>
      <c r="R368" s="77">
        <f t="shared" si="284"/>
        <v>0</v>
      </c>
      <c r="S368" s="63"/>
      <c r="T368" s="78">
        <f t="shared" si="285"/>
        <v>0</v>
      </c>
      <c r="U368" s="79">
        <f>IF(M368=0,0,IF(G368="Annulation","",IF(assurance="ALPTIS",M368*12*T368/100*#REF!,IF(assurance="APRIL",M368*12*T368/100*#REF!,IF(assurance="ASAF",M368*12*T368/100*#REF!,IF(assurance="NEOLIANE",(#REF!+M368*12*#REF!)*T368/100,IF(assurance="NEOLIANE Prev",(#REF!+M368*12*#REF!)*T368/100,IF(assurance="SWISSLIFE",M368*12*T368/100*#REF!,IF(assurance="AVIVA",M368*12*T368/100*#REF!,IF(assurance="CIPRES",M368*12*T368/100*#REF!,IF(assurance="CEGEMA",M368*12*T368/100*#REF!,IF(assurance=0,0))))))))))))</f>
        <v>0</v>
      </c>
      <c r="V368" s="91" t="str">
        <f t="shared" si="286"/>
        <v/>
      </c>
      <c r="W368" s="91" t="str">
        <f t="shared" si="287"/>
        <v/>
      </c>
      <c r="X368" s="92">
        <f t="shared" si="288"/>
        <v>0</v>
      </c>
      <c r="Y368" s="108">
        <f t="shared" si="289"/>
        <v>0</v>
      </c>
      <c r="Z368" s="106"/>
      <c r="AA368" s="105" t="str">
        <f t="shared" si="290"/>
        <v/>
      </c>
      <c r="AB368" s="63" t="s">
        <v>12</v>
      </c>
      <c r="AC368" s="72"/>
      <c r="AD368" s="101"/>
      <c r="AE368" s="80" t="str">
        <f t="shared" si="291"/>
        <v/>
      </c>
      <c r="AF368" s="72"/>
      <c r="AG368" s="70" t="str">
        <f t="shared" si="292"/>
        <v/>
      </c>
      <c r="AH368" s="81" t="str">
        <f t="shared" ca="1" si="293"/>
        <v/>
      </c>
      <c r="AI368" s="111" t="str">
        <f t="shared" ca="1" si="294"/>
        <v/>
      </c>
      <c r="AJ368" s="89" t="str">
        <f t="shared" si="295"/>
        <v/>
      </c>
      <c r="AK368" s="89" t="str">
        <f t="shared" si="296"/>
        <v/>
      </c>
      <c r="AL368" s="81" t="str">
        <f t="shared" si="297"/>
        <v/>
      </c>
      <c r="AM368" s="74">
        <f t="shared" si="298"/>
        <v>0</v>
      </c>
      <c r="AN368" s="74">
        <f t="shared" si="299"/>
        <v>0</v>
      </c>
      <c r="AO368" s="82">
        <f t="shared" si="300"/>
        <v>0</v>
      </c>
      <c r="AP368" s="74">
        <f t="shared" si="301"/>
        <v>0</v>
      </c>
      <c r="AQ368" s="82">
        <f t="shared" si="302"/>
        <v>0</v>
      </c>
      <c r="AR368" s="83">
        <f t="shared" si="303"/>
        <v>0</v>
      </c>
      <c r="AS368" s="74">
        <f t="shared" si="304"/>
        <v>0</v>
      </c>
      <c r="AT368" s="82">
        <f t="shared" si="305"/>
        <v>0</v>
      </c>
      <c r="AU368" s="83">
        <f t="shared" si="306"/>
        <v>0</v>
      </c>
      <c r="AV368" s="74">
        <f t="shared" si="307"/>
        <v>0</v>
      </c>
      <c r="AW368" s="82">
        <f t="shared" si="308"/>
        <v>0</v>
      </c>
      <c r="AX368" s="83">
        <f t="shared" si="309"/>
        <v>0</v>
      </c>
      <c r="AY368" s="63"/>
      <c r="AZ368" s="84"/>
      <c r="BA368" s="85"/>
      <c r="BB368" s="95"/>
      <c r="BC368" s="86"/>
      <c r="BD368" s="86"/>
      <c r="BE368" s="96"/>
      <c r="BF368" s="69"/>
      <c r="BG368" s="114"/>
      <c r="BH368" s="63">
        <v>1</v>
      </c>
      <c r="BI368" s="68">
        <v>0</v>
      </c>
      <c r="BJ368" s="71"/>
      <c r="BK368" s="87"/>
      <c r="BL368" s="64" t="str">
        <f t="shared" ca="1" si="310"/>
        <v/>
      </c>
      <c r="BM368" s="65"/>
      <c r="BN368" s="66"/>
      <c r="BO368" s="67" t="str">
        <f t="shared" ca="1" si="311"/>
        <v/>
      </c>
      <c r="BP368" s="65"/>
      <c r="BQ368" s="66"/>
      <c r="BR368" s="67" t="str">
        <f t="shared" ca="1" si="312"/>
        <v/>
      </c>
      <c r="BS368" s="65"/>
      <c r="BT368" s="66"/>
      <c r="BU368" s="67" t="str">
        <f t="shared" ca="1" si="313"/>
        <v/>
      </c>
      <c r="BV368" s="65"/>
      <c r="BW368" s="66"/>
      <c r="BX368" s="67" t="str">
        <f t="shared" ca="1" si="314"/>
        <v/>
      </c>
      <c r="BY368" s="65"/>
      <c r="BZ368" s="66"/>
      <c r="CA368" s="67" t="str">
        <f t="shared" ca="1" si="315"/>
        <v/>
      </c>
      <c r="CB368" s="65"/>
      <c r="CC368" s="66"/>
      <c r="CD368" s="67" t="str">
        <f t="shared" ca="1" si="316"/>
        <v/>
      </c>
      <c r="CE368" s="65"/>
      <c r="CF368" s="66"/>
      <c r="CG368" s="67" t="str">
        <f t="shared" ca="1" si="317"/>
        <v/>
      </c>
      <c r="CH368" s="65"/>
      <c r="CI368" s="66"/>
      <c r="CJ368" s="67" t="str">
        <f t="shared" ca="1" si="318"/>
        <v/>
      </c>
      <c r="CK368" s="57"/>
      <c r="CL368" s="59"/>
      <c r="CM368" s="59"/>
      <c r="CN368" s="59"/>
      <c r="CO368" s="59"/>
      <c r="CP368" s="59"/>
      <c r="CQ368" s="59"/>
      <c r="CR368" s="57"/>
      <c r="CS368" s="58"/>
      <c r="CT368" s="90" t="str">
        <f t="shared" si="319"/>
        <v/>
      </c>
      <c r="CU368" s="59"/>
      <c r="CV368" s="60"/>
      <c r="CW368" s="59"/>
      <c r="CX368" s="59"/>
      <c r="CY368" s="59" t="str">
        <f t="shared" si="320"/>
        <v/>
      </c>
      <c r="CZ368" s="59"/>
      <c r="DA368" s="59"/>
      <c r="DB368" s="61"/>
      <c r="DC368" s="59"/>
      <c r="DD368" s="59"/>
      <c r="DE368" s="61"/>
      <c r="DF368" s="61"/>
      <c r="DG368" s="59"/>
      <c r="DH368" s="61"/>
      <c r="DI368" s="61"/>
      <c r="DJ368" s="59"/>
      <c r="DK368" s="59"/>
      <c r="DL368" s="62"/>
      <c r="DM368" s="56">
        <f t="shared" si="280"/>
        <v>0</v>
      </c>
      <c r="DN368" s="88" t="str">
        <f t="shared" si="321"/>
        <v/>
      </c>
      <c r="DO368" s="119" t="str">
        <f t="shared" si="322"/>
        <v/>
      </c>
      <c r="DP368" s="119" t="str">
        <f t="shared" si="323"/>
        <v/>
      </c>
      <c r="DQ368" s="122" t="str">
        <f t="shared" si="324"/>
        <v/>
      </c>
      <c r="DR368" s="122" t="str">
        <f t="shared" si="325"/>
        <v/>
      </c>
    </row>
    <row r="369" spans="1:122" x14ac:dyDescent="0.25">
      <c r="A369" s="184" t="str">
        <f t="shared" si="281"/>
        <v xml:space="preserve">  -  - </v>
      </c>
      <c r="B369" s="98"/>
      <c r="C369" s="97"/>
      <c r="D369" s="93"/>
      <c r="E369" s="71"/>
      <c r="F369" s="73"/>
      <c r="G369" s="103"/>
      <c r="H369" s="71"/>
      <c r="I369" s="105" t="str">
        <f t="shared" si="282"/>
        <v/>
      </c>
      <c r="J369" s="104"/>
      <c r="K369" s="63"/>
      <c r="L369" s="72"/>
      <c r="M369" s="74"/>
      <c r="N369" s="75"/>
      <c r="O369" s="75"/>
      <c r="P369" s="121"/>
      <c r="Q369" s="76" t="str">
        <f t="shared" si="283"/>
        <v/>
      </c>
      <c r="R369" s="77">
        <f t="shared" si="284"/>
        <v>0</v>
      </c>
      <c r="S369" s="63"/>
      <c r="T369" s="78">
        <f t="shared" si="285"/>
        <v>0</v>
      </c>
      <c r="U369" s="79">
        <f>IF(M369=0,0,IF(G369="Annulation","",IF(assurance="ALPTIS",M369*12*T369/100*#REF!,IF(assurance="APRIL",M369*12*T369/100*#REF!,IF(assurance="ASAF",M369*12*T369/100*#REF!,IF(assurance="NEOLIANE",(#REF!+M369*12*#REF!)*T369/100,IF(assurance="NEOLIANE Prev",(#REF!+M369*12*#REF!)*T369/100,IF(assurance="SWISSLIFE",M369*12*T369/100*#REF!,IF(assurance="AVIVA",M369*12*T369/100*#REF!,IF(assurance="CIPRES",M369*12*T369/100*#REF!,IF(assurance="CEGEMA",M369*12*T369/100*#REF!,IF(assurance=0,0))))))))))))</f>
        <v>0</v>
      </c>
      <c r="V369" s="91" t="str">
        <f t="shared" si="286"/>
        <v/>
      </c>
      <c r="W369" s="91" t="str">
        <f t="shared" si="287"/>
        <v/>
      </c>
      <c r="X369" s="92">
        <f t="shared" si="288"/>
        <v>0</v>
      </c>
      <c r="Y369" s="108">
        <f t="shared" si="289"/>
        <v>0</v>
      </c>
      <c r="Z369" s="106"/>
      <c r="AA369" s="105" t="str">
        <f t="shared" si="290"/>
        <v/>
      </c>
      <c r="AB369" s="63" t="s">
        <v>12</v>
      </c>
      <c r="AC369" s="72"/>
      <c r="AD369" s="101"/>
      <c r="AE369" s="80" t="str">
        <f t="shared" si="291"/>
        <v/>
      </c>
      <c r="AF369" s="72"/>
      <c r="AG369" s="70" t="str">
        <f t="shared" si="292"/>
        <v/>
      </c>
      <c r="AH369" s="81" t="str">
        <f t="shared" ca="1" si="293"/>
        <v/>
      </c>
      <c r="AI369" s="111" t="str">
        <f t="shared" ca="1" si="294"/>
        <v/>
      </c>
      <c r="AJ369" s="89" t="str">
        <f t="shared" si="295"/>
        <v/>
      </c>
      <c r="AK369" s="89" t="str">
        <f t="shared" si="296"/>
        <v/>
      </c>
      <c r="AL369" s="81" t="str">
        <f t="shared" si="297"/>
        <v/>
      </c>
      <c r="AM369" s="74">
        <f t="shared" si="298"/>
        <v>0</v>
      </c>
      <c r="AN369" s="74">
        <f t="shared" si="299"/>
        <v>0</v>
      </c>
      <c r="AO369" s="82">
        <f t="shared" si="300"/>
        <v>0</v>
      </c>
      <c r="AP369" s="74">
        <f t="shared" si="301"/>
        <v>0</v>
      </c>
      <c r="AQ369" s="82">
        <f t="shared" si="302"/>
        <v>0</v>
      </c>
      <c r="AR369" s="83">
        <f t="shared" si="303"/>
        <v>0</v>
      </c>
      <c r="AS369" s="74">
        <f t="shared" si="304"/>
        <v>0</v>
      </c>
      <c r="AT369" s="82">
        <f t="shared" si="305"/>
        <v>0</v>
      </c>
      <c r="AU369" s="83">
        <f t="shared" si="306"/>
        <v>0</v>
      </c>
      <c r="AV369" s="74">
        <f t="shared" si="307"/>
        <v>0</v>
      </c>
      <c r="AW369" s="82">
        <f t="shared" si="308"/>
        <v>0</v>
      </c>
      <c r="AX369" s="83">
        <f t="shared" si="309"/>
        <v>0</v>
      </c>
      <c r="AY369" s="63"/>
      <c r="AZ369" s="84"/>
      <c r="BA369" s="85"/>
      <c r="BB369" s="95"/>
      <c r="BC369" s="86"/>
      <c r="BD369" s="86"/>
      <c r="BE369" s="96"/>
      <c r="BF369" s="69"/>
      <c r="BG369" s="114"/>
      <c r="BH369" s="63">
        <v>1</v>
      </c>
      <c r="BI369" s="68">
        <v>0</v>
      </c>
      <c r="BJ369" s="71"/>
      <c r="BK369" s="87"/>
      <c r="BL369" s="64" t="str">
        <f t="shared" ca="1" si="310"/>
        <v/>
      </c>
      <c r="BM369" s="65"/>
      <c r="BN369" s="66"/>
      <c r="BO369" s="67" t="str">
        <f t="shared" ca="1" si="311"/>
        <v/>
      </c>
      <c r="BP369" s="65"/>
      <c r="BQ369" s="66"/>
      <c r="BR369" s="67" t="str">
        <f t="shared" ca="1" si="312"/>
        <v/>
      </c>
      <c r="BS369" s="65"/>
      <c r="BT369" s="66"/>
      <c r="BU369" s="67" t="str">
        <f t="shared" ca="1" si="313"/>
        <v/>
      </c>
      <c r="BV369" s="65"/>
      <c r="BW369" s="66"/>
      <c r="BX369" s="67" t="str">
        <f t="shared" ca="1" si="314"/>
        <v/>
      </c>
      <c r="BY369" s="65"/>
      <c r="BZ369" s="66"/>
      <c r="CA369" s="67" t="str">
        <f t="shared" ca="1" si="315"/>
        <v/>
      </c>
      <c r="CB369" s="65"/>
      <c r="CC369" s="66"/>
      <c r="CD369" s="67" t="str">
        <f t="shared" ca="1" si="316"/>
        <v/>
      </c>
      <c r="CE369" s="65"/>
      <c r="CF369" s="66"/>
      <c r="CG369" s="67" t="str">
        <f t="shared" ca="1" si="317"/>
        <v/>
      </c>
      <c r="CH369" s="65"/>
      <c r="CI369" s="66"/>
      <c r="CJ369" s="67" t="str">
        <f t="shared" ca="1" si="318"/>
        <v/>
      </c>
      <c r="CK369" s="57"/>
      <c r="CL369" s="59"/>
      <c r="CM369" s="59"/>
      <c r="CN369" s="59"/>
      <c r="CO369" s="59"/>
      <c r="CP369" s="59"/>
      <c r="CQ369" s="59"/>
      <c r="CR369" s="57"/>
      <c r="CS369" s="58"/>
      <c r="CT369" s="90" t="str">
        <f t="shared" si="319"/>
        <v/>
      </c>
      <c r="CU369" s="59"/>
      <c r="CV369" s="60"/>
      <c r="CW369" s="59"/>
      <c r="CX369" s="59"/>
      <c r="CY369" s="59" t="str">
        <f t="shared" si="320"/>
        <v/>
      </c>
      <c r="CZ369" s="59"/>
      <c r="DA369" s="59"/>
      <c r="DB369" s="61"/>
      <c r="DC369" s="59"/>
      <c r="DD369" s="59"/>
      <c r="DE369" s="61"/>
      <c r="DF369" s="61"/>
      <c r="DG369" s="59"/>
      <c r="DH369" s="61"/>
      <c r="DI369" s="61"/>
      <c r="DJ369" s="59"/>
      <c r="DK369" s="59"/>
      <c r="DL369" s="62"/>
      <c r="DM369" s="56">
        <f t="shared" si="280"/>
        <v>0</v>
      </c>
      <c r="DN369" s="88" t="str">
        <f t="shared" si="321"/>
        <v/>
      </c>
      <c r="DO369" s="119" t="str">
        <f t="shared" si="322"/>
        <v/>
      </c>
      <c r="DP369" s="119" t="str">
        <f t="shared" si="323"/>
        <v/>
      </c>
      <c r="DQ369" s="122" t="str">
        <f t="shared" si="324"/>
        <v/>
      </c>
      <c r="DR369" s="122" t="str">
        <f t="shared" si="325"/>
        <v/>
      </c>
    </row>
    <row r="370" spans="1:122" x14ac:dyDescent="0.25">
      <c r="A370" s="184" t="str">
        <f t="shared" si="281"/>
        <v xml:space="preserve">  -  - </v>
      </c>
      <c r="B370" s="98"/>
      <c r="C370" s="97"/>
      <c r="D370" s="93"/>
      <c r="E370" s="71"/>
      <c r="F370" s="73"/>
      <c r="G370" s="103"/>
      <c r="H370" s="71"/>
      <c r="I370" s="105" t="str">
        <f t="shared" si="282"/>
        <v/>
      </c>
      <c r="J370" s="104"/>
      <c r="K370" s="63"/>
      <c r="L370" s="72"/>
      <c r="M370" s="74"/>
      <c r="N370" s="75"/>
      <c r="O370" s="75"/>
      <c r="P370" s="121"/>
      <c r="Q370" s="76" t="str">
        <f t="shared" si="283"/>
        <v/>
      </c>
      <c r="R370" s="77">
        <f t="shared" si="284"/>
        <v>0</v>
      </c>
      <c r="S370" s="63"/>
      <c r="T370" s="78">
        <f t="shared" si="285"/>
        <v>0</v>
      </c>
      <c r="U370" s="79">
        <f>IF(M370=0,0,IF(G370="Annulation","",IF(assurance="ALPTIS",M370*12*T370/100*#REF!,IF(assurance="APRIL",M370*12*T370/100*#REF!,IF(assurance="ASAF",M370*12*T370/100*#REF!,IF(assurance="NEOLIANE",(#REF!+M370*12*#REF!)*T370/100,IF(assurance="NEOLIANE Prev",(#REF!+M370*12*#REF!)*T370/100,IF(assurance="SWISSLIFE",M370*12*T370/100*#REF!,IF(assurance="AVIVA",M370*12*T370/100*#REF!,IF(assurance="CIPRES",M370*12*T370/100*#REF!,IF(assurance="CEGEMA",M370*12*T370/100*#REF!,IF(assurance=0,0))))))))))))</f>
        <v>0</v>
      </c>
      <c r="V370" s="91" t="str">
        <f t="shared" si="286"/>
        <v/>
      </c>
      <c r="W370" s="91" t="str">
        <f t="shared" si="287"/>
        <v/>
      </c>
      <c r="X370" s="92">
        <f t="shared" si="288"/>
        <v>0</v>
      </c>
      <c r="Y370" s="108">
        <f t="shared" si="289"/>
        <v>0</v>
      </c>
      <c r="Z370" s="106"/>
      <c r="AA370" s="105" t="str">
        <f t="shared" si="290"/>
        <v/>
      </c>
      <c r="AB370" s="63" t="s">
        <v>12</v>
      </c>
      <c r="AC370" s="72"/>
      <c r="AD370" s="101"/>
      <c r="AE370" s="80" t="str">
        <f t="shared" si="291"/>
        <v/>
      </c>
      <c r="AF370" s="72"/>
      <c r="AG370" s="70" t="str">
        <f t="shared" si="292"/>
        <v/>
      </c>
      <c r="AH370" s="81" t="str">
        <f t="shared" ca="1" si="293"/>
        <v/>
      </c>
      <c r="AI370" s="111" t="str">
        <f t="shared" ca="1" si="294"/>
        <v/>
      </c>
      <c r="AJ370" s="89" t="str">
        <f t="shared" si="295"/>
        <v/>
      </c>
      <c r="AK370" s="89" t="str">
        <f t="shared" si="296"/>
        <v/>
      </c>
      <c r="AL370" s="81" t="str">
        <f t="shared" si="297"/>
        <v/>
      </c>
      <c r="AM370" s="74">
        <f t="shared" si="298"/>
        <v>0</v>
      </c>
      <c r="AN370" s="74">
        <f t="shared" si="299"/>
        <v>0</v>
      </c>
      <c r="AO370" s="82">
        <f t="shared" si="300"/>
        <v>0</v>
      </c>
      <c r="AP370" s="74">
        <f t="shared" si="301"/>
        <v>0</v>
      </c>
      <c r="AQ370" s="82">
        <f t="shared" si="302"/>
        <v>0</v>
      </c>
      <c r="AR370" s="83">
        <f t="shared" si="303"/>
        <v>0</v>
      </c>
      <c r="AS370" s="74">
        <f t="shared" si="304"/>
        <v>0</v>
      </c>
      <c r="AT370" s="82">
        <f t="shared" si="305"/>
        <v>0</v>
      </c>
      <c r="AU370" s="83">
        <f t="shared" si="306"/>
        <v>0</v>
      </c>
      <c r="AV370" s="74">
        <f t="shared" si="307"/>
        <v>0</v>
      </c>
      <c r="AW370" s="82">
        <f t="shared" si="308"/>
        <v>0</v>
      </c>
      <c r="AX370" s="83">
        <f t="shared" si="309"/>
        <v>0</v>
      </c>
      <c r="AY370" s="63"/>
      <c r="AZ370" s="84"/>
      <c r="BA370" s="85"/>
      <c r="BB370" s="95"/>
      <c r="BC370" s="86"/>
      <c r="BD370" s="86"/>
      <c r="BE370" s="96"/>
      <c r="BF370" s="69"/>
      <c r="BG370" s="114"/>
      <c r="BH370" s="63">
        <v>1</v>
      </c>
      <c r="BI370" s="68">
        <v>0</v>
      </c>
      <c r="BJ370" s="71"/>
      <c r="BK370" s="87"/>
      <c r="BL370" s="64" t="str">
        <f t="shared" ca="1" si="310"/>
        <v/>
      </c>
      <c r="BM370" s="65"/>
      <c r="BN370" s="66"/>
      <c r="BO370" s="67" t="str">
        <f t="shared" ca="1" si="311"/>
        <v/>
      </c>
      <c r="BP370" s="65"/>
      <c r="BQ370" s="66"/>
      <c r="BR370" s="67" t="str">
        <f t="shared" ca="1" si="312"/>
        <v/>
      </c>
      <c r="BS370" s="65"/>
      <c r="BT370" s="66"/>
      <c r="BU370" s="67" t="str">
        <f t="shared" ca="1" si="313"/>
        <v/>
      </c>
      <c r="BV370" s="65"/>
      <c r="BW370" s="66"/>
      <c r="BX370" s="67" t="str">
        <f t="shared" ca="1" si="314"/>
        <v/>
      </c>
      <c r="BY370" s="65"/>
      <c r="BZ370" s="66"/>
      <c r="CA370" s="67" t="str">
        <f t="shared" ca="1" si="315"/>
        <v/>
      </c>
      <c r="CB370" s="65"/>
      <c r="CC370" s="66"/>
      <c r="CD370" s="67" t="str">
        <f t="shared" ca="1" si="316"/>
        <v/>
      </c>
      <c r="CE370" s="65"/>
      <c r="CF370" s="66"/>
      <c r="CG370" s="67" t="str">
        <f t="shared" ca="1" si="317"/>
        <v/>
      </c>
      <c r="CH370" s="65"/>
      <c r="CI370" s="66"/>
      <c r="CJ370" s="67" t="str">
        <f t="shared" ca="1" si="318"/>
        <v/>
      </c>
      <c r="CK370" s="57"/>
      <c r="CL370" s="59"/>
      <c r="CM370" s="59"/>
      <c r="CN370" s="59"/>
      <c r="CO370" s="59"/>
      <c r="CP370" s="59"/>
      <c r="CQ370" s="59"/>
      <c r="CR370" s="57"/>
      <c r="CS370" s="58"/>
      <c r="CT370" s="90" t="str">
        <f t="shared" si="319"/>
        <v/>
      </c>
      <c r="CU370" s="59"/>
      <c r="CV370" s="60"/>
      <c r="CW370" s="59"/>
      <c r="CX370" s="59"/>
      <c r="CY370" s="59" t="str">
        <f t="shared" si="320"/>
        <v/>
      </c>
      <c r="CZ370" s="59"/>
      <c r="DA370" s="59"/>
      <c r="DB370" s="61"/>
      <c r="DC370" s="59"/>
      <c r="DD370" s="59"/>
      <c r="DE370" s="61"/>
      <c r="DF370" s="61"/>
      <c r="DG370" s="59"/>
      <c r="DH370" s="61"/>
      <c r="DI370" s="61"/>
      <c r="DJ370" s="59"/>
      <c r="DK370" s="59"/>
      <c r="DL370" s="62"/>
      <c r="DM370" s="56">
        <f t="shared" si="280"/>
        <v>0</v>
      </c>
      <c r="DN370" s="88" t="str">
        <f t="shared" si="321"/>
        <v/>
      </c>
      <c r="DO370" s="119" t="str">
        <f t="shared" si="322"/>
        <v/>
      </c>
      <c r="DP370" s="119" t="str">
        <f t="shared" si="323"/>
        <v/>
      </c>
      <c r="DQ370" s="122" t="str">
        <f t="shared" si="324"/>
        <v/>
      </c>
      <c r="DR370" s="122" t="str">
        <f t="shared" si="325"/>
        <v/>
      </c>
    </row>
    <row r="371" spans="1:122" x14ac:dyDescent="0.25">
      <c r="A371" s="184" t="str">
        <f t="shared" si="281"/>
        <v xml:space="preserve">  -  - </v>
      </c>
      <c r="B371" s="98"/>
      <c r="C371" s="97"/>
      <c r="D371" s="93"/>
      <c r="E371" s="71"/>
      <c r="F371" s="73"/>
      <c r="G371" s="103"/>
      <c r="H371" s="71"/>
      <c r="I371" s="105" t="str">
        <f t="shared" si="282"/>
        <v/>
      </c>
      <c r="J371" s="104"/>
      <c r="K371" s="63"/>
      <c r="L371" s="72"/>
      <c r="M371" s="74"/>
      <c r="N371" s="75"/>
      <c r="O371" s="75"/>
      <c r="P371" s="121"/>
      <c r="Q371" s="76" t="str">
        <f t="shared" si="283"/>
        <v/>
      </c>
      <c r="R371" s="77">
        <f t="shared" si="284"/>
        <v>0</v>
      </c>
      <c r="S371" s="63"/>
      <c r="T371" s="78">
        <f t="shared" si="285"/>
        <v>0</v>
      </c>
      <c r="U371" s="79">
        <f>IF(M371=0,0,IF(G371="Annulation","",IF(assurance="ALPTIS",M371*12*T371/100*#REF!,IF(assurance="APRIL",M371*12*T371/100*#REF!,IF(assurance="ASAF",M371*12*T371/100*#REF!,IF(assurance="NEOLIANE",(#REF!+M371*12*#REF!)*T371/100,IF(assurance="NEOLIANE Prev",(#REF!+M371*12*#REF!)*T371/100,IF(assurance="SWISSLIFE",M371*12*T371/100*#REF!,IF(assurance="AVIVA",M371*12*T371/100*#REF!,IF(assurance="CIPRES",M371*12*T371/100*#REF!,IF(assurance="CEGEMA",M371*12*T371/100*#REF!,IF(assurance=0,0))))))))))))</f>
        <v>0</v>
      </c>
      <c r="V371" s="91" t="str">
        <f t="shared" si="286"/>
        <v/>
      </c>
      <c r="W371" s="91" t="str">
        <f t="shared" si="287"/>
        <v/>
      </c>
      <c r="X371" s="92">
        <f t="shared" si="288"/>
        <v>0</v>
      </c>
      <c r="Y371" s="108">
        <f t="shared" si="289"/>
        <v>0</v>
      </c>
      <c r="Z371" s="106"/>
      <c r="AA371" s="105" t="str">
        <f t="shared" si="290"/>
        <v/>
      </c>
      <c r="AB371" s="63" t="s">
        <v>12</v>
      </c>
      <c r="AC371" s="72"/>
      <c r="AD371" s="101"/>
      <c r="AE371" s="80" t="str">
        <f t="shared" si="291"/>
        <v/>
      </c>
      <c r="AF371" s="72"/>
      <c r="AG371" s="70" t="str">
        <f t="shared" si="292"/>
        <v/>
      </c>
      <c r="AH371" s="81" t="str">
        <f t="shared" ca="1" si="293"/>
        <v/>
      </c>
      <c r="AI371" s="111" t="str">
        <f t="shared" ca="1" si="294"/>
        <v/>
      </c>
      <c r="AJ371" s="89" t="str">
        <f t="shared" si="295"/>
        <v/>
      </c>
      <c r="AK371" s="89" t="str">
        <f t="shared" si="296"/>
        <v/>
      </c>
      <c r="AL371" s="81" t="str">
        <f t="shared" si="297"/>
        <v/>
      </c>
      <c r="AM371" s="74">
        <f t="shared" si="298"/>
        <v>0</v>
      </c>
      <c r="AN371" s="74">
        <f t="shared" si="299"/>
        <v>0</v>
      </c>
      <c r="AO371" s="82">
        <f t="shared" si="300"/>
        <v>0</v>
      </c>
      <c r="AP371" s="74">
        <f t="shared" si="301"/>
        <v>0</v>
      </c>
      <c r="AQ371" s="82">
        <f t="shared" si="302"/>
        <v>0</v>
      </c>
      <c r="AR371" s="83">
        <f t="shared" si="303"/>
        <v>0</v>
      </c>
      <c r="AS371" s="74">
        <f t="shared" si="304"/>
        <v>0</v>
      </c>
      <c r="AT371" s="82">
        <f t="shared" si="305"/>
        <v>0</v>
      </c>
      <c r="AU371" s="83">
        <f t="shared" si="306"/>
        <v>0</v>
      </c>
      <c r="AV371" s="74">
        <f t="shared" si="307"/>
        <v>0</v>
      </c>
      <c r="AW371" s="82">
        <f t="shared" si="308"/>
        <v>0</v>
      </c>
      <c r="AX371" s="83">
        <f t="shared" si="309"/>
        <v>0</v>
      </c>
      <c r="AY371" s="63"/>
      <c r="AZ371" s="84"/>
      <c r="BA371" s="85"/>
      <c r="BB371" s="95"/>
      <c r="BC371" s="86"/>
      <c r="BD371" s="86"/>
      <c r="BE371" s="96"/>
      <c r="BF371" s="69"/>
      <c r="BG371" s="114"/>
      <c r="BH371" s="63">
        <v>1</v>
      </c>
      <c r="BI371" s="68">
        <v>0</v>
      </c>
      <c r="BJ371" s="71"/>
      <c r="BK371" s="87"/>
      <c r="BL371" s="64" t="str">
        <f t="shared" ca="1" si="310"/>
        <v/>
      </c>
      <c r="BM371" s="65"/>
      <c r="BN371" s="66"/>
      <c r="BO371" s="67" t="str">
        <f t="shared" ca="1" si="311"/>
        <v/>
      </c>
      <c r="BP371" s="65"/>
      <c r="BQ371" s="66"/>
      <c r="BR371" s="67" t="str">
        <f t="shared" ca="1" si="312"/>
        <v/>
      </c>
      <c r="BS371" s="65"/>
      <c r="BT371" s="66"/>
      <c r="BU371" s="67" t="str">
        <f t="shared" ca="1" si="313"/>
        <v/>
      </c>
      <c r="BV371" s="65"/>
      <c r="BW371" s="66"/>
      <c r="BX371" s="67" t="str">
        <f t="shared" ca="1" si="314"/>
        <v/>
      </c>
      <c r="BY371" s="65"/>
      <c r="BZ371" s="66"/>
      <c r="CA371" s="67" t="str">
        <f t="shared" ca="1" si="315"/>
        <v/>
      </c>
      <c r="CB371" s="65"/>
      <c r="CC371" s="66"/>
      <c r="CD371" s="67" t="str">
        <f t="shared" ca="1" si="316"/>
        <v/>
      </c>
      <c r="CE371" s="65"/>
      <c r="CF371" s="66"/>
      <c r="CG371" s="67" t="str">
        <f t="shared" ca="1" si="317"/>
        <v/>
      </c>
      <c r="CH371" s="65"/>
      <c r="CI371" s="66"/>
      <c r="CJ371" s="67" t="str">
        <f t="shared" ca="1" si="318"/>
        <v/>
      </c>
      <c r="CK371" s="57"/>
      <c r="CL371" s="59"/>
      <c r="CM371" s="59"/>
      <c r="CN371" s="59"/>
      <c r="CO371" s="59"/>
      <c r="CP371" s="59"/>
      <c r="CQ371" s="59"/>
      <c r="CR371" s="57"/>
      <c r="CS371" s="58"/>
      <c r="CT371" s="90" t="str">
        <f t="shared" si="319"/>
        <v/>
      </c>
      <c r="CU371" s="59"/>
      <c r="CV371" s="60"/>
      <c r="CW371" s="59"/>
      <c r="CX371" s="59"/>
      <c r="CY371" s="59" t="str">
        <f t="shared" si="320"/>
        <v/>
      </c>
      <c r="CZ371" s="59"/>
      <c r="DA371" s="59"/>
      <c r="DB371" s="61"/>
      <c r="DC371" s="59"/>
      <c r="DD371" s="59"/>
      <c r="DE371" s="61"/>
      <c r="DF371" s="61"/>
      <c r="DG371" s="59"/>
      <c r="DH371" s="61"/>
      <c r="DI371" s="61"/>
      <c r="DJ371" s="59"/>
      <c r="DK371" s="59"/>
      <c r="DL371" s="62"/>
      <c r="DM371" s="56">
        <f t="shared" si="280"/>
        <v>0</v>
      </c>
      <c r="DN371" s="88" t="str">
        <f t="shared" si="321"/>
        <v/>
      </c>
      <c r="DO371" s="119" t="str">
        <f t="shared" si="322"/>
        <v/>
      </c>
      <c r="DP371" s="119" t="str">
        <f t="shared" si="323"/>
        <v/>
      </c>
      <c r="DQ371" s="122" t="str">
        <f t="shared" si="324"/>
        <v/>
      </c>
      <c r="DR371" s="122" t="str">
        <f t="shared" si="325"/>
        <v/>
      </c>
    </row>
    <row r="372" spans="1:122" x14ac:dyDescent="0.25">
      <c r="A372" s="184" t="str">
        <f t="shared" si="281"/>
        <v xml:space="preserve">  -  - </v>
      </c>
      <c r="B372" s="98"/>
      <c r="C372" s="97"/>
      <c r="D372" s="93"/>
      <c r="E372" s="71"/>
      <c r="F372" s="73"/>
      <c r="G372" s="103"/>
      <c r="H372" s="71"/>
      <c r="I372" s="105" t="str">
        <f t="shared" si="282"/>
        <v/>
      </c>
      <c r="J372" s="104"/>
      <c r="K372" s="63"/>
      <c r="L372" s="72"/>
      <c r="M372" s="74"/>
      <c r="N372" s="75"/>
      <c r="O372" s="75"/>
      <c r="P372" s="121"/>
      <c r="Q372" s="76" t="str">
        <f t="shared" si="283"/>
        <v/>
      </c>
      <c r="R372" s="77">
        <f t="shared" si="284"/>
        <v>0</v>
      </c>
      <c r="S372" s="63"/>
      <c r="T372" s="78">
        <f t="shared" si="285"/>
        <v>0</v>
      </c>
      <c r="U372" s="79">
        <f>IF(M372=0,0,IF(G372="Annulation","",IF(assurance="ALPTIS",M372*12*T372/100*#REF!,IF(assurance="APRIL",M372*12*T372/100*#REF!,IF(assurance="ASAF",M372*12*T372/100*#REF!,IF(assurance="NEOLIANE",(#REF!+M372*12*#REF!)*T372/100,IF(assurance="NEOLIANE Prev",(#REF!+M372*12*#REF!)*T372/100,IF(assurance="SWISSLIFE",M372*12*T372/100*#REF!,IF(assurance="AVIVA",M372*12*T372/100*#REF!,IF(assurance="CIPRES",M372*12*T372/100*#REF!,IF(assurance="CEGEMA",M372*12*T372/100*#REF!,IF(assurance=0,0))))))))))))</f>
        <v>0</v>
      </c>
      <c r="V372" s="91" t="str">
        <f t="shared" si="286"/>
        <v/>
      </c>
      <c r="W372" s="91" t="str">
        <f t="shared" si="287"/>
        <v/>
      </c>
      <c r="X372" s="92">
        <f t="shared" si="288"/>
        <v>0</v>
      </c>
      <c r="Y372" s="108">
        <f t="shared" si="289"/>
        <v>0</v>
      </c>
      <c r="Z372" s="106"/>
      <c r="AA372" s="105" t="str">
        <f t="shared" si="290"/>
        <v/>
      </c>
      <c r="AB372" s="63" t="s">
        <v>12</v>
      </c>
      <c r="AC372" s="72"/>
      <c r="AD372" s="101"/>
      <c r="AE372" s="80" t="str">
        <f t="shared" si="291"/>
        <v/>
      </c>
      <c r="AF372" s="72"/>
      <c r="AG372" s="70" t="str">
        <f t="shared" si="292"/>
        <v/>
      </c>
      <c r="AH372" s="81" t="str">
        <f t="shared" ca="1" si="293"/>
        <v/>
      </c>
      <c r="AI372" s="111" t="str">
        <f t="shared" ca="1" si="294"/>
        <v/>
      </c>
      <c r="AJ372" s="89" t="str">
        <f t="shared" si="295"/>
        <v/>
      </c>
      <c r="AK372" s="89" t="str">
        <f t="shared" si="296"/>
        <v/>
      </c>
      <c r="AL372" s="81" t="str">
        <f t="shared" si="297"/>
        <v/>
      </c>
      <c r="AM372" s="74">
        <f t="shared" si="298"/>
        <v>0</v>
      </c>
      <c r="AN372" s="74">
        <f t="shared" si="299"/>
        <v>0</v>
      </c>
      <c r="AO372" s="82">
        <f t="shared" si="300"/>
        <v>0</v>
      </c>
      <c r="AP372" s="74">
        <f t="shared" si="301"/>
        <v>0</v>
      </c>
      <c r="AQ372" s="82">
        <f t="shared" si="302"/>
        <v>0</v>
      </c>
      <c r="AR372" s="83">
        <f t="shared" si="303"/>
        <v>0</v>
      </c>
      <c r="AS372" s="74">
        <f t="shared" si="304"/>
        <v>0</v>
      </c>
      <c r="AT372" s="82">
        <f t="shared" si="305"/>
        <v>0</v>
      </c>
      <c r="AU372" s="83">
        <f t="shared" si="306"/>
        <v>0</v>
      </c>
      <c r="AV372" s="74">
        <f t="shared" si="307"/>
        <v>0</v>
      </c>
      <c r="AW372" s="82">
        <f t="shared" si="308"/>
        <v>0</v>
      </c>
      <c r="AX372" s="83">
        <f t="shared" si="309"/>
        <v>0</v>
      </c>
      <c r="AY372" s="63"/>
      <c r="AZ372" s="84"/>
      <c r="BA372" s="85"/>
      <c r="BB372" s="95"/>
      <c r="BC372" s="86"/>
      <c r="BD372" s="86"/>
      <c r="BE372" s="96"/>
      <c r="BF372" s="69"/>
      <c r="BG372" s="114"/>
      <c r="BH372" s="63">
        <v>1</v>
      </c>
      <c r="BI372" s="68">
        <v>0</v>
      </c>
      <c r="BJ372" s="71"/>
      <c r="BK372" s="87"/>
      <c r="BL372" s="64" t="str">
        <f t="shared" ca="1" si="310"/>
        <v/>
      </c>
      <c r="BM372" s="65"/>
      <c r="BN372" s="66"/>
      <c r="BO372" s="67" t="str">
        <f t="shared" ca="1" si="311"/>
        <v/>
      </c>
      <c r="BP372" s="65"/>
      <c r="BQ372" s="66"/>
      <c r="BR372" s="67" t="str">
        <f t="shared" ca="1" si="312"/>
        <v/>
      </c>
      <c r="BS372" s="65"/>
      <c r="BT372" s="66"/>
      <c r="BU372" s="67" t="str">
        <f t="shared" ca="1" si="313"/>
        <v/>
      </c>
      <c r="BV372" s="65"/>
      <c r="BW372" s="66"/>
      <c r="BX372" s="67" t="str">
        <f t="shared" ca="1" si="314"/>
        <v/>
      </c>
      <c r="BY372" s="65"/>
      <c r="BZ372" s="66"/>
      <c r="CA372" s="67" t="str">
        <f t="shared" ca="1" si="315"/>
        <v/>
      </c>
      <c r="CB372" s="65"/>
      <c r="CC372" s="66"/>
      <c r="CD372" s="67" t="str">
        <f t="shared" ca="1" si="316"/>
        <v/>
      </c>
      <c r="CE372" s="65"/>
      <c r="CF372" s="66"/>
      <c r="CG372" s="67" t="str">
        <f t="shared" ca="1" si="317"/>
        <v/>
      </c>
      <c r="CH372" s="65"/>
      <c r="CI372" s="66"/>
      <c r="CJ372" s="67" t="str">
        <f t="shared" ca="1" si="318"/>
        <v/>
      </c>
      <c r="CK372" s="57"/>
      <c r="CL372" s="59"/>
      <c r="CM372" s="59"/>
      <c r="CN372" s="59"/>
      <c r="CO372" s="59"/>
      <c r="CP372" s="59"/>
      <c r="CQ372" s="59"/>
      <c r="CR372" s="57"/>
      <c r="CS372" s="58"/>
      <c r="CT372" s="90" t="str">
        <f t="shared" si="319"/>
        <v/>
      </c>
      <c r="CU372" s="59"/>
      <c r="CV372" s="60"/>
      <c r="CW372" s="59"/>
      <c r="CX372" s="59"/>
      <c r="CY372" s="59" t="str">
        <f t="shared" si="320"/>
        <v/>
      </c>
      <c r="CZ372" s="59"/>
      <c r="DA372" s="59"/>
      <c r="DB372" s="61"/>
      <c r="DC372" s="59"/>
      <c r="DD372" s="59"/>
      <c r="DE372" s="61"/>
      <c r="DF372" s="61"/>
      <c r="DG372" s="59"/>
      <c r="DH372" s="61"/>
      <c r="DI372" s="61"/>
      <c r="DJ372" s="59"/>
      <c r="DK372" s="59"/>
      <c r="DL372" s="62"/>
      <c r="DM372" s="56">
        <f t="shared" si="280"/>
        <v>0</v>
      </c>
      <c r="DN372" s="88" t="str">
        <f t="shared" si="321"/>
        <v/>
      </c>
      <c r="DO372" s="119" t="str">
        <f t="shared" si="322"/>
        <v/>
      </c>
      <c r="DP372" s="119" t="str">
        <f t="shared" si="323"/>
        <v/>
      </c>
      <c r="DQ372" s="122" t="str">
        <f t="shared" si="324"/>
        <v/>
      </c>
      <c r="DR372" s="122" t="str">
        <f t="shared" si="325"/>
        <v/>
      </c>
    </row>
    <row r="373" spans="1:122" x14ac:dyDescent="0.25">
      <c r="A373" s="184" t="str">
        <f t="shared" si="281"/>
        <v xml:space="preserve">  -  - </v>
      </c>
      <c r="B373" s="98"/>
      <c r="C373" s="97"/>
      <c r="D373" s="93"/>
      <c r="E373" s="71"/>
      <c r="F373" s="73"/>
      <c r="G373" s="103"/>
      <c r="H373" s="71"/>
      <c r="I373" s="105" t="str">
        <f t="shared" si="282"/>
        <v/>
      </c>
      <c r="J373" s="104"/>
      <c r="K373" s="63"/>
      <c r="L373" s="72"/>
      <c r="M373" s="74"/>
      <c r="N373" s="75"/>
      <c r="O373" s="75"/>
      <c r="P373" s="121"/>
      <c r="Q373" s="76" t="str">
        <f t="shared" si="283"/>
        <v/>
      </c>
      <c r="R373" s="77">
        <f t="shared" si="284"/>
        <v>0</v>
      </c>
      <c r="S373" s="63"/>
      <c r="T373" s="78">
        <f t="shared" si="285"/>
        <v>0</v>
      </c>
      <c r="U373" s="79">
        <f>IF(M373=0,0,IF(G373="Annulation","",IF(assurance="ALPTIS",M373*12*T373/100*#REF!,IF(assurance="APRIL",M373*12*T373/100*#REF!,IF(assurance="ASAF",M373*12*T373/100*#REF!,IF(assurance="NEOLIANE",(#REF!+M373*12*#REF!)*T373/100,IF(assurance="NEOLIANE Prev",(#REF!+M373*12*#REF!)*T373/100,IF(assurance="SWISSLIFE",M373*12*T373/100*#REF!,IF(assurance="AVIVA",M373*12*T373/100*#REF!,IF(assurance="CIPRES",M373*12*T373/100*#REF!,IF(assurance="CEGEMA",M373*12*T373/100*#REF!,IF(assurance=0,0))))))))))))</f>
        <v>0</v>
      </c>
      <c r="V373" s="91" t="str">
        <f t="shared" si="286"/>
        <v/>
      </c>
      <c r="W373" s="91" t="str">
        <f t="shared" si="287"/>
        <v/>
      </c>
      <c r="X373" s="92">
        <f t="shared" si="288"/>
        <v>0</v>
      </c>
      <c r="Y373" s="108">
        <f t="shared" si="289"/>
        <v>0</v>
      </c>
      <c r="Z373" s="106"/>
      <c r="AA373" s="105" t="str">
        <f t="shared" si="290"/>
        <v/>
      </c>
      <c r="AB373" s="63" t="s">
        <v>12</v>
      </c>
      <c r="AC373" s="72"/>
      <c r="AD373" s="101"/>
      <c r="AE373" s="80" t="str">
        <f t="shared" si="291"/>
        <v/>
      </c>
      <c r="AF373" s="72"/>
      <c r="AG373" s="70" t="str">
        <f t="shared" si="292"/>
        <v/>
      </c>
      <c r="AH373" s="81" t="str">
        <f t="shared" ca="1" si="293"/>
        <v/>
      </c>
      <c r="AI373" s="111" t="str">
        <f t="shared" ca="1" si="294"/>
        <v/>
      </c>
      <c r="AJ373" s="89" t="str">
        <f t="shared" si="295"/>
        <v/>
      </c>
      <c r="AK373" s="89" t="str">
        <f t="shared" si="296"/>
        <v/>
      </c>
      <c r="AL373" s="81" t="str">
        <f t="shared" si="297"/>
        <v/>
      </c>
      <c r="AM373" s="74">
        <f t="shared" si="298"/>
        <v>0</v>
      </c>
      <c r="AN373" s="74">
        <f t="shared" si="299"/>
        <v>0</v>
      </c>
      <c r="AO373" s="82">
        <f t="shared" si="300"/>
        <v>0</v>
      </c>
      <c r="AP373" s="74">
        <f t="shared" si="301"/>
        <v>0</v>
      </c>
      <c r="AQ373" s="82">
        <f t="shared" si="302"/>
        <v>0</v>
      </c>
      <c r="AR373" s="83">
        <f t="shared" si="303"/>
        <v>0</v>
      </c>
      <c r="AS373" s="74">
        <f t="shared" si="304"/>
        <v>0</v>
      </c>
      <c r="AT373" s="82">
        <f t="shared" si="305"/>
        <v>0</v>
      </c>
      <c r="AU373" s="83">
        <f t="shared" si="306"/>
        <v>0</v>
      </c>
      <c r="AV373" s="74">
        <f t="shared" si="307"/>
        <v>0</v>
      </c>
      <c r="AW373" s="82">
        <f t="shared" si="308"/>
        <v>0</v>
      </c>
      <c r="AX373" s="83">
        <f t="shared" si="309"/>
        <v>0</v>
      </c>
      <c r="AY373" s="63"/>
      <c r="AZ373" s="84"/>
      <c r="BA373" s="85"/>
      <c r="BB373" s="95"/>
      <c r="BC373" s="86"/>
      <c r="BD373" s="86"/>
      <c r="BE373" s="96"/>
      <c r="BF373" s="69"/>
      <c r="BG373" s="114"/>
      <c r="BH373" s="63">
        <v>1</v>
      </c>
      <c r="BI373" s="68">
        <v>0</v>
      </c>
      <c r="BJ373" s="71"/>
      <c r="BK373" s="87"/>
      <c r="BL373" s="64" t="str">
        <f t="shared" ca="1" si="310"/>
        <v/>
      </c>
      <c r="BM373" s="65"/>
      <c r="BN373" s="66"/>
      <c r="BO373" s="67" t="str">
        <f t="shared" ca="1" si="311"/>
        <v/>
      </c>
      <c r="BP373" s="65"/>
      <c r="BQ373" s="66"/>
      <c r="BR373" s="67" t="str">
        <f t="shared" ca="1" si="312"/>
        <v/>
      </c>
      <c r="BS373" s="65"/>
      <c r="BT373" s="66"/>
      <c r="BU373" s="67" t="str">
        <f t="shared" ca="1" si="313"/>
        <v/>
      </c>
      <c r="BV373" s="65"/>
      <c r="BW373" s="66"/>
      <c r="BX373" s="67" t="str">
        <f t="shared" ca="1" si="314"/>
        <v/>
      </c>
      <c r="BY373" s="65"/>
      <c r="BZ373" s="66"/>
      <c r="CA373" s="67" t="str">
        <f t="shared" ca="1" si="315"/>
        <v/>
      </c>
      <c r="CB373" s="65"/>
      <c r="CC373" s="66"/>
      <c r="CD373" s="67" t="str">
        <f t="shared" ca="1" si="316"/>
        <v/>
      </c>
      <c r="CE373" s="65"/>
      <c r="CF373" s="66"/>
      <c r="CG373" s="67" t="str">
        <f t="shared" ca="1" si="317"/>
        <v/>
      </c>
      <c r="CH373" s="65"/>
      <c r="CI373" s="66"/>
      <c r="CJ373" s="67" t="str">
        <f t="shared" ca="1" si="318"/>
        <v/>
      </c>
      <c r="CK373" s="57"/>
      <c r="CL373" s="59"/>
      <c r="CM373" s="59"/>
      <c r="CN373" s="59"/>
      <c r="CO373" s="59"/>
      <c r="CP373" s="59"/>
      <c r="CQ373" s="59"/>
      <c r="CR373" s="57"/>
      <c r="CS373" s="58"/>
      <c r="CT373" s="90" t="str">
        <f t="shared" si="319"/>
        <v/>
      </c>
      <c r="CU373" s="59"/>
      <c r="CV373" s="60"/>
      <c r="CW373" s="59"/>
      <c r="CX373" s="59"/>
      <c r="CY373" s="59" t="str">
        <f t="shared" si="320"/>
        <v/>
      </c>
      <c r="CZ373" s="59"/>
      <c r="DA373" s="59"/>
      <c r="DB373" s="61"/>
      <c r="DC373" s="59"/>
      <c r="DD373" s="59"/>
      <c r="DE373" s="61"/>
      <c r="DF373" s="61"/>
      <c r="DG373" s="59"/>
      <c r="DH373" s="61"/>
      <c r="DI373" s="61"/>
      <c r="DJ373" s="59"/>
      <c r="DK373" s="59"/>
      <c r="DL373" s="62"/>
      <c r="DM373" s="56">
        <f t="shared" si="280"/>
        <v>0</v>
      </c>
      <c r="DN373" s="88" t="str">
        <f t="shared" si="321"/>
        <v/>
      </c>
      <c r="DO373" s="119" t="str">
        <f t="shared" si="322"/>
        <v/>
      </c>
      <c r="DP373" s="119" t="str">
        <f t="shared" si="323"/>
        <v/>
      </c>
      <c r="DQ373" s="122" t="str">
        <f t="shared" si="324"/>
        <v/>
      </c>
      <c r="DR373" s="122" t="str">
        <f t="shared" si="325"/>
        <v/>
      </c>
    </row>
    <row r="374" spans="1:122" x14ac:dyDescent="0.25">
      <c r="A374" s="184" t="str">
        <f t="shared" si="281"/>
        <v xml:space="preserve">  -  - </v>
      </c>
      <c r="B374" s="98"/>
      <c r="C374" s="97"/>
      <c r="D374" s="93"/>
      <c r="E374" s="71"/>
      <c r="F374" s="73"/>
      <c r="G374" s="103"/>
      <c r="H374" s="71"/>
      <c r="I374" s="105" t="str">
        <f t="shared" si="282"/>
        <v/>
      </c>
      <c r="J374" s="104"/>
      <c r="K374" s="63"/>
      <c r="L374" s="72"/>
      <c r="M374" s="74"/>
      <c r="N374" s="75"/>
      <c r="O374" s="75"/>
      <c r="P374" s="121"/>
      <c r="Q374" s="76" t="str">
        <f t="shared" si="283"/>
        <v/>
      </c>
      <c r="R374" s="77">
        <f t="shared" si="284"/>
        <v>0</v>
      </c>
      <c r="S374" s="63"/>
      <c r="T374" s="78">
        <f t="shared" si="285"/>
        <v>0</v>
      </c>
      <c r="U374" s="79">
        <f>IF(M374=0,0,IF(G374="Annulation","",IF(assurance="ALPTIS",M374*12*T374/100*#REF!,IF(assurance="APRIL",M374*12*T374/100*#REF!,IF(assurance="ASAF",M374*12*T374/100*#REF!,IF(assurance="NEOLIANE",(#REF!+M374*12*#REF!)*T374/100,IF(assurance="NEOLIANE Prev",(#REF!+M374*12*#REF!)*T374/100,IF(assurance="SWISSLIFE",M374*12*T374/100*#REF!,IF(assurance="AVIVA",M374*12*T374/100*#REF!,IF(assurance="CIPRES",M374*12*T374/100*#REF!,IF(assurance="CEGEMA",M374*12*T374/100*#REF!,IF(assurance=0,0))))))))))))</f>
        <v>0</v>
      </c>
      <c r="V374" s="91" t="str">
        <f t="shared" si="286"/>
        <v/>
      </c>
      <c r="W374" s="91" t="str">
        <f t="shared" si="287"/>
        <v/>
      </c>
      <c r="X374" s="92">
        <f t="shared" si="288"/>
        <v>0</v>
      </c>
      <c r="Y374" s="108">
        <f t="shared" si="289"/>
        <v>0</v>
      </c>
      <c r="Z374" s="106"/>
      <c r="AA374" s="105" t="str">
        <f t="shared" si="290"/>
        <v/>
      </c>
      <c r="AB374" s="63" t="s">
        <v>12</v>
      </c>
      <c r="AC374" s="72"/>
      <c r="AD374" s="101"/>
      <c r="AE374" s="80" t="str">
        <f t="shared" si="291"/>
        <v/>
      </c>
      <c r="AF374" s="72"/>
      <c r="AG374" s="70" t="str">
        <f t="shared" si="292"/>
        <v/>
      </c>
      <c r="AH374" s="81" t="str">
        <f t="shared" ca="1" si="293"/>
        <v/>
      </c>
      <c r="AI374" s="111" t="str">
        <f t="shared" ca="1" si="294"/>
        <v/>
      </c>
      <c r="AJ374" s="89" t="str">
        <f t="shared" si="295"/>
        <v/>
      </c>
      <c r="AK374" s="89" t="str">
        <f t="shared" si="296"/>
        <v/>
      </c>
      <c r="AL374" s="81" t="str">
        <f t="shared" si="297"/>
        <v/>
      </c>
      <c r="AM374" s="74">
        <f t="shared" si="298"/>
        <v>0</v>
      </c>
      <c r="AN374" s="74">
        <f t="shared" si="299"/>
        <v>0</v>
      </c>
      <c r="AO374" s="82">
        <f t="shared" si="300"/>
        <v>0</v>
      </c>
      <c r="AP374" s="74">
        <f t="shared" si="301"/>
        <v>0</v>
      </c>
      <c r="AQ374" s="82">
        <f t="shared" si="302"/>
        <v>0</v>
      </c>
      <c r="AR374" s="83">
        <f t="shared" si="303"/>
        <v>0</v>
      </c>
      <c r="AS374" s="74">
        <f t="shared" si="304"/>
        <v>0</v>
      </c>
      <c r="AT374" s="82">
        <f t="shared" si="305"/>
        <v>0</v>
      </c>
      <c r="AU374" s="83">
        <f t="shared" si="306"/>
        <v>0</v>
      </c>
      <c r="AV374" s="74">
        <f t="shared" si="307"/>
        <v>0</v>
      </c>
      <c r="AW374" s="82">
        <f t="shared" si="308"/>
        <v>0</v>
      </c>
      <c r="AX374" s="83">
        <f t="shared" si="309"/>
        <v>0</v>
      </c>
      <c r="AY374" s="63"/>
      <c r="AZ374" s="84"/>
      <c r="BA374" s="85"/>
      <c r="BB374" s="95"/>
      <c r="BC374" s="86"/>
      <c r="BD374" s="86"/>
      <c r="BE374" s="96"/>
      <c r="BF374" s="69"/>
      <c r="BG374" s="114"/>
      <c r="BH374" s="63">
        <v>1</v>
      </c>
      <c r="BI374" s="68">
        <v>0</v>
      </c>
      <c r="BJ374" s="71"/>
      <c r="BK374" s="87"/>
      <c r="BL374" s="64" t="str">
        <f t="shared" ca="1" si="310"/>
        <v/>
      </c>
      <c r="BM374" s="65"/>
      <c r="BN374" s="66"/>
      <c r="BO374" s="67" t="str">
        <f t="shared" ca="1" si="311"/>
        <v/>
      </c>
      <c r="BP374" s="65"/>
      <c r="BQ374" s="66"/>
      <c r="BR374" s="67" t="str">
        <f t="shared" ca="1" si="312"/>
        <v/>
      </c>
      <c r="BS374" s="65"/>
      <c r="BT374" s="66"/>
      <c r="BU374" s="67" t="str">
        <f t="shared" ca="1" si="313"/>
        <v/>
      </c>
      <c r="BV374" s="65"/>
      <c r="BW374" s="66"/>
      <c r="BX374" s="67" t="str">
        <f t="shared" ca="1" si="314"/>
        <v/>
      </c>
      <c r="BY374" s="65"/>
      <c r="BZ374" s="66"/>
      <c r="CA374" s="67" t="str">
        <f t="shared" ca="1" si="315"/>
        <v/>
      </c>
      <c r="CB374" s="65"/>
      <c r="CC374" s="66"/>
      <c r="CD374" s="67" t="str">
        <f t="shared" ca="1" si="316"/>
        <v/>
      </c>
      <c r="CE374" s="65"/>
      <c r="CF374" s="66"/>
      <c r="CG374" s="67" t="str">
        <f t="shared" ca="1" si="317"/>
        <v/>
      </c>
      <c r="CH374" s="65"/>
      <c r="CI374" s="66"/>
      <c r="CJ374" s="67" t="str">
        <f t="shared" ca="1" si="318"/>
        <v/>
      </c>
      <c r="CK374" s="57"/>
      <c r="CL374" s="59"/>
      <c r="CM374" s="59"/>
      <c r="CN374" s="59"/>
      <c r="CO374" s="59"/>
      <c r="CP374" s="59"/>
      <c r="CQ374" s="59"/>
      <c r="CR374" s="57"/>
      <c r="CS374" s="58"/>
      <c r="CT374" s="90" t="str">
        <f t="shared" si="319"/>
        <v/>
      </c>
      <c r="CU374" s="59"/>
      <c r="CV374" s="60"/>
      <c r="CW374" s="59"/>
      <c r="CX374" s="59"/>
      <c r="CY374" s="59" t="str">
        <f t="shared" si="320"/>
        <v/>
      </c>
      <c r="CZ374" s="59"/>
      <c r="DA374" s="59"/>
      <c r="DB374" s="61"/>
      <c r="DC374" s="59"/>
      <c r="DD374" s="59"/>
      <c r="DE374" s="61"/>
      <c r="DF374" s="61"/>
      <c r="DG374" s="59"/>
      <c r="DH374" s="61"/>
      <c r="DI374" s="61"/>
      <c r="DJ374" s="59"/>
      <c r="DK374" s="59"/>
      <c r="DL374" s="62"/>
      <c r="DM374" s="56">
        <f t="shared" si="280"/>
        <v>0</v>
      </c>
      <c r="DN374" s="88" t="str">
        <f t="shared" si="321"/>
        <v/>
      </c>
      <c r="DO374" s="119" t="str">
        <f t="shared" si="322"/>
        <v/>
      </c>
      <c r="DP374" s="119" t="str">
        <f t="shared" si="323"/>
        <v/>
      </c>
      <c r="DQ374" s="122" t="str">
        <f t="shared" si="324"/>
        <v/>
      </c>
      <c r="DR374" s="122" t="str">
        <f t="shared" si="325"/>
        <v/>
      </c>
    </row>
    <row r="375" spans="1:122" x14ac:dyDescent="0.25">
      <c r="A375" s="184" t="str">
        <f t="shared" si="281"/>
        <v xml:space="preserve">  -  - </v>
      </c>
      <c r="B375" s="98"/>
      <c r="C375" s="97"/>
      <c r="D375" s="93"/>
      <c r="E375" s="71"/>
      <c r="F375" s="73"/>
      <c r="G375" s="103"/>
      <c r="H375" s="71"/>
      <c r="I375" s="105" t="str">
        <f t="shared" si="282"/>
        <v/>
      </c>
      <c r="J375" s="104"/>
      <c r="K375" s="63"/>
      <c r="L375" s="72"/>
      <c r="M375" s="74"/>
      <c r="N375" s="75"/>
      <c r="O375" s="75"/>
      <c r="P375" s="121"/>
      <c r="Q375" s="76" t="str">
        <f t="shared" si="283"/>
        <v/>
      </c>
      <c r="R375" s="77">
        <f t="shared" si="284"/>
        <v>0</v>
      </c>
      <c r="S375" s="63"/>
      <c r="T375" s="78">
        <f t="shared" si="285"/>
        <v>0</v>
      </c>
      <c r="U375" s="79">
        <f>IF(M375=0,0,IF(G375="Annulation","",IF(assurance="ALPTIS",M375*12*T375/100*#REF!,IF(assurance="APRIL",M375*12*T375/100*#REF!,IF(assurance="ASAF",M375*12*T375/100*#REF!,IF(assurance="NEOLIANE",(#REF!+M375*12*#REF!)*T375/100,IF(assurance="NEOLIANE Prev",(#REF!+M375*12*#REF!)*T375/100,IF(assurance="SWISSLIFE",M375*12*T375/100*#REF!,IF(assurance="AVIVA",M375*12*T375/100*#REF!,IF(assurance="CIPRES",M375*12*T375/100*#REF!,IF(assurance="CEGEMA",M375*12*T375/100*#REF!,IF(assurance=0,0))))))))))))</f>
        <v>0</v>
      </c>
      <c r="V375" s="91" t="str">
        <f t="shared" si="286"/>
        <v/>
      </c>
      <c r="W375" s="91" t="str">
        <f t="shared" si="287"/>
        <v/>
      </c>
      <c r="X375" s="92">
        <f t="shared" si="288"/>
        <v>0</v>
      </c>
      <c r="Y375" s="108">
        <f t="shared" si="289"/>
        <v>0</v>
      </c>
      <c r="Z375" s="106"/>
      <c r="AA375" s="105" t="str">
        <f t="shared" si="290"/>
        <v/>
      </c>
      <c r="AB375" s="63" t="s">
        <v>12</v>
      </c>
      <c r="AC375" s="72"/>
      <c r="AD375" s="101"/>
      <c r="AE375" s="80" t="str">
        <f t="shared" si="291"/>
        <v/>
      </c>
      <c r="AF375" s="72"/>
      <c r="AG375" s="70" t="str">
        <f t="shared" si="292"/>
        <v/>
      </c>
      <c r="AH375" s="81" t="str">
        <f t="shared" ca="1" si="293"/>
        <v/>
      </c>
      <c r="AI375" s="111" t="str">
        <f t="shared" ca="1" si="294"/>
        <v/>
      </c>
      <c r="AJ375" s="89" t="str">
        <f t="shared" si="295"/>
        <v/>
      </c>
      <c r="AK375" s="89" t="str">
        <f t="shared" si="296"/>
        <v/>
      </c>
      <c r="AL375" s="81" t="str">
        <f t="shared" si="297"/>
        <v/>
      </c>
      <c r="AM375" s="74">
        <f t="shared" si="298"/>
        <v>0</v>
      </c>
      <c r="AN375" s="74">
        <f t="shared" si="299"/>
        <v>0</v>
      </c>
      <c r="AO375" s="82">
        <f t="shared" si="300"/>
        <v>0</v>
      </c>
      <c r="AP375" s="74">
        <f t="shared" si="301"/>
        <v>0</v>
      </c>
      <c r="AQ375" s="82">
        <f t="shared" si="302"/>
        <v>0</v>
      </c>
      <c r="AR375" s="83">
        <f t="shared" si="303"/>
        <v>0</v>
      </c>
      <c r="AS375" s="74">
        <f t="shared" si="304"/>
        <v>0</v>
      </c>
      <c r="AT375" s="82">
        <f t="shared" si="305"/>
        <v>0</v>
      </c>
      <c r="AU375" s="83">
        <f t="shared" si="306"/>
        <v>0</v>
      </c>
      <c r="AV375" s="74">
        <f t="shared" si="307"/>
        <v>0</v>
      </c>
      <c r="AW375" s="82">
        <f t="shared" si="308"/>
        <v>0</v>
      </c>
      <c r="AX375" s="83">
        <f t="shared" si="309"/>
        <v>0</v>
      </c>
      <c r="AY375" s="63"/>
      <c r="AZ375" s="84"/>
      <c r="BA375" s="85"/>
      <c r="BB375" s="95"/>
      <c r="BC375" s="86"/>
      <c r="BD375" s="86"/>
      <c r="BE375" s="96"/>
      <c r="BF375" s="69"/>
      <c r="BG375" s="114"/>
      <c r="BH375" s="63">
        <v>1</v>
      </c>
      <c r="BI375" s="68">
        <v>0</v>
      </c>
      <c r="BJ375" s="71"/>
      <c r="BK375" s="87"/>
      <c r="BL375" s="64" t="str">
        <f t="shared" ca="1" si="310"/>
        <v/>
      </c>
      <c r="BM375" s="65"/>
      <c r="BN375" s="66"/>
      <c r="BO375" s="67" t="str">
        <f t="shared" ca="1" si="311"/>
        <v/>
      </c>
      <c r="BP375" s="65"/>
      <c r="BQ375" s="66"/>
      <c r="BR375" s="67" t="str">
        <f t="shared" ca="1" si="312"/>
        <v/>
      </c>
      <c r="BS375" s="65"/>
      <c r="BT375" s="66"/>
      <c r="BU375" s="67" t="str">
        <f t="shared" ca="1" si="313"/>
        <v/>
      </c>
      <c r="BV375" s="65"/>
      <c r="BW375" s="66"/>
      <c r="BX375" s="67" t="str">
        <f t="shared" ca="1" si="314"/>
        <v/>
      </c>
      <c r="BY375" s="65"/>
      <c r="BZ375" s="66"/>
      <c r="CA375" s="67" t="str">
        <f t="shared" ca="1" si="315"/>
        <v/>
      </c>
      <c r="CB375" s="65"/>
      <c r="CC375" s="66"/>
      <c r="CD375" s="67" t="str">
        <f t="shared" ca="1" si="316"/>
        <v/>
      </c>
      <c r="CE375" s="65"/>
      <c r="CF375" s="66"/>
      <c r="CG375" s="67" t="str">
        <f t="shared" ca="1" si="317"/>
        <v/>
      </c>
      <c r="CH375" s="65"/>
      <c r="CI375" s="66"/>
      <c r="CJ375" s="67" t="str">
        <f t="shared" ca="1" si="318"/>
        <v/>
      </c>
      <c r="CK375" s="57"/>
      <c r="CL375" s="59"/>
      <c r="CM375" s="59"/>
      <c r="CN375" s="59"/>
      <c r="CO375" s="59"/>
      <c r="CP375" s="59"/>
      <c r="CQ375" s="59"/>
      <c r="CR375" s="57"/>
      <c r="CS375" s="58"/>
      <c r="CT375" s="90" t="str">
        <f t="shared" si="319"/>
        <v/>
      </c>
      <c r="CU375" s="59"/>
      <c r="CV375" s="60"/>
      <c r="CW375" s="59"/>
      <c r="CX375" s="59"/>
      <c r="CY375" s="59" t="str">
        <f t="shared" si="320"/>
        <v/>
      </c>
      <c r="CZ375" s="59"/>
      <c r="DA375" s="59"/>
      <c r="DB375" s="61"/>
      <c r="DC375" s="59"/>
      <c r="DD375" s="59"/>
      <c r="DE375" s="61"/>
      <c r="DF375" s="61"/>
      <c r="DG375" s="59"/>
      <c r="DH375" s="61"/>
      <c r="DI375" s="61"/>
      <c r="DJ375" s="59"/>
      <c r="DK375" s="59"/>
      <c r="DL375" s="62"/>
      <c r="DM375" s="56">
        <f t="shared" si="280"/>
        <v>0</v>
      </c>
      <c r="DN375" s="88" t="str">
        <f t="shared" si="321"/>
        <v/>
      </c>
      <c r="DO375" s="119" t="str">
        <f t="shared" si="322"/>
        <v/>
      </c>
      <c r="DP375" s="119" t="str">
        <f t="shared" si="323"/>
        <v/>
      </c>
      <c r="DQ375" s="122" t="str">
        <f t="shared" si="324"/>
        <v/>
      </c>
      <c r="DR375" s="122" t="str">
        <f t="shared" si="325"/>
        <v/>
      </c>
    </row>
    <row r="376" spans="1:122" x14ac:dyDescent="0.25">
      <c r="A376" s="184" t="str">
        <f t="shared" si="281"/>
        <v xml:space="preserve">  -  - </v>
      </c>
      <c r="B376" s="98"/>
      <c r="C376" s="97"/>
      <c r="D376" s="93"/>
      <c r="E376" s="71"/>
      <c r="F376" s="73"/>
      <c r="G376" s="103"/>
      <c r="H376" s="71"/>
      <c r="I376" s="105" t="str">
        <f t="shared" si="282"/>
        <v/>
      </c>
      <c r="J376" s="104"/>
      <c r="K376" s="63"/>
      <c r="L376" s="72"/>
      <c r="M376" s="74"/>
      <c r="N376" s="75"/>
      <c r="O376" s="75"/>
      <c r="P376" s="121"/>
      <c r="Q376" s="76" t="str">
        <f t="shared" si="283"/>
        <v/>
      </c>
      <c r="R376" s="77">
        <f t="shared" si="284"/>
        <v>0</v>
      </c>
      <c r="S376" s="63"/>
      <c r="T376" s="78">
        <f t="shared" si="285"/>
        <v>0</v>
      </c>
      <c r="U376" s="79">
        <f>IF(M376=0,0,IF(G376="Annulation","",IF(assurance="ALPTIS",M376*12*T376/100*#REF!,IF(assurance="APRIL",M376*12*T376/100*#REF!,IF(assurance="ASAF",M376*12*T376/100*#REF!,IF(assurance="NEOLIANE",(#REF!+M376*12*#REF!)*T376/100,IF(assurance="NEOLIANE Prev",(#REF!+M376*12*#REF!)*T376/100,IF(assurance="SWISSLIFE",M376*12*T376/100*#REF!,IF(assurance="AVIVA",M376*12*T376/100*#REF!,IF(assurance="CIPRES",M376*12*T376/100*#REF!,IF(assurance="CEGEMA",M376*12*T376/100*#REF!,IF(assurance=0,0))))))))))))</f>
        <v>0</v>
      </c>
      <c r="V376" s="91" t="str">
        <f t="shared" si="286"/>
        <v/>
      </c>
      <c r="W376" s="91" t="str">
        <f t="shared" si="287"/>
        <v/>
      </c>
      <c r="X376" s="92">
        <f t="shared" si="288"/>
        <v>0</v>
      </c>
      <c r="Y376" s="108">
        <f t="shared" si="289"/>
        <v>0</v>
      </c>
      <c r="Z376" s="106"/>
      <c r="AA376" s="105" t="str">
        <f t="shared" si="290"/>
        <v/>
      </c>
      <c r="AB376" s="63" t="s">
        <v>12</v>
      </c>
      <c r="AC376" s="72"/>
      <c r="AD376" s="101"/>
      <c r="AE376" s="80" t="str">
        <f t="shared" si="291"/>
        <v/>
      </c>
      <c r="AF376" s="72"/>
      <c r="AG376" s="70" t="str">
        <f t="shared" si="292"/>
        <v/>
      </c>
      <c r="AH376" s="81" t="str">
        <f t="shared" ca="1" si="293"/>
        <v/>
      </c>
      <c r="AI376" s="111" t="str">
        <f t="shared" ca="1" si="294"/>
        <v/>
      </c>
      <c r="AJ376" s="89" t="str">
        <f t="shared" si="295"/>
        <v/>
      </c>
      <c r="AK376" s="89" t="str">
        <f t="shared" si="296"/>
        <v/>
      </c>
      <c r="AL376" s="81" t="str">
        <f t="shared" si="297"/>
        <v/>
      </c>
      <c r="AM376" s="74">
        <f t="shared" si="298"/>
        <v>0</v>
      </c>
      <c r="AN376" s="74">
        <f t="shared" si="299"/>
        <v>0</v>
      </c>
      <c r="AO376" s="82">
        <f t="shared" si="300"/>
        <v>0</v>
      </c>
      <c r="AP376" s="74">
        <f t="shared" si="301"/>
        <v>0</v>
      </c>
      <c r="AQ376" s="82">
        <f t="shared" si="302"/>
        <v>0</v>
      </c>
      <c r="AR376" s="83">
        <f t="shared" si="303"/>
        <v>0</v>
      </c>
      <c r="AS376" s="74">
        <f t="shared" si="304"/>
        <v>0</v>
      </c>
      <c r="AT376" s="82">
        <f t="shared" si="305"/>
        <v>0</v>
      </c>
      <c r="AU376" s="83">
        <f t="shared" si="306"/>
        <v>0</v>
      </c>
      <c r="AV376" s="74">
        <f t="shared" si="307"/>
        <v>0</v>
      </c>
      <c r="AW376" s="82">
        <f t="shared" si="308"/>
        <v>0</v>
      </c>
      <c r="AX376" s="83">
        <f t="shared" si="309"/>
        <v>0</v>
      </c>
      <c r="AY376" s="63"/>
      <c r="AZ376" s="84"/>
      <c r="BA376" s="85"/>
      <c r="BB376" s="95"/>
      <c r="BC376" s="86"/>
      <c r="BD376" s="86"/>
      <c r="BE376" s="96"/>
      <c r="BF376" s="69"/>
      <c r="BG376" s="114"/>
      <c r="BH376" s="63">
        <v>1</v>
      </c>
      <c r="BI376" s="68">
        <v>0</v>
      </c>
      <c r="BJ376" s="71"/>
      <c r="BK376" s="87"/>
      <c r="BL376" s="64" t="str">
        <f t="shared" ca="1" si="310"/>
        <v/>
      </c>
      <c r="BM376" s="65"/>
      <c r="BN376" s="66"/>
      <c r="BO376" s="67" t="str">
        <f t="shared" ca="1" si="311"/>
        <v/>
      </c>
      <c r="BP376" s="65"/>
      <c r="BQ376" s="66"/>
      <c r="BR376" s="67" t="str">
        <f t="shared" ca="1" si="312"/>
        <v/>
      </c>
      <c r="BS376" s="65"/>
      <c r="BT376" s="66"/>
      <c r="BU376" s="67" t="str">
        <f t="shared" ca="1" si="313"/>
        <v/>
      </c>
      <c r="BV376" s="65"/>
      <c r="BW376" s="66"/>
      <c r="BX376" s="67" t="str">
        <f t="shared" ca="1" si="314"/>
        <v/>
      </c>
      <c r="BY376" s="65"/>
      <c r="BZ376" s="66"/>
      <c r="CA376" s="67" t="str">
        <f t="shared" ca="1" si="315"/>
        <v/>
      </c>
      <c r="CB376" s="65"/>
      <c r="CC376" s="66"/>
      <c r="CD376" s="67" t="str">
        <f t="shared" ca="1" si="316"/>
        <v/>
      </c>
      <c r="CE376" s="65"/>
      <c r="CF376" s="66"/>
      <c r="CG376" s="67" t="str">
        <f t="shared" ca="1" si="317"/>
        <v/>
      </c>
      <c r="CH376" s="65"/>
      <c r="CI376" s="66"/>
      <c r="CJ376" s="67" t="str">
        <f t="shared" ca="1" si="318"/>
        <v/>
      </c>
      <c r="CK376" s="57"/>
      <c r="CL376" s="59"/>
      <c r="CM376" s="59"/>
      <c r="CN376" s="59"/>
      <c r="CO376" s="59"/>
      <c r="CP376" s="59"/>
      <c r="CQ376" s="59"/>
      <c r="CR376" s="57"/>
      <c r="CS376" s="58"/>
      <c r="CT376" s="90" t="str">
        <f t="shared" si="319"/>
        <v/>
      </c>
      <c r="CU376" s="59"/>
      <c r="CV376" s="60"/>
      <c r="CW376" s="59"/>
      <c r="CX376" s="59"/>
      <c r="CY376" s="59" t="str">
        <f t="shared" si="320"/>
        <v/>
      </c>
      <c r="CZ376" s="59"/>
      <c r="DA376" s="59"/>
      <c r="DB376" s="61"/>
      <c r="DC376" s="59"/>
      <c r="DD376" s="59"/>
      <c r="DE376" s="61"/>
      <c r="DF376" s="61"/>
      <c r="DG376" s="59"/>
      <c r="DH376" s="61"/>
      <c r="DI376" s="61"/>
      <c r="DJ376" s="59"/>
      <c r="DK376" s="59"/>
      <c r="DL376" s="62"/>
      <c r="DM376" s="56">
        <f t="shared" ref="DM376:DM401" si="326">Infoman</f>
        <v>0</v>
      </c>
      <c r="DN376" s="88" t="str">
        <f t="shared" si="321"/>
        <v/>
      </c>
      <c r="DO376" s="119" t="str">
        <f t="shared" si="322"/>
        <v/>
      </c>
      <c r="DP376" s="119" t="str">
        <f t="shared" si="323"/>
        <v/>
      </c>
      <c r="DQ376" s="122" t="str">
        <f t="shared" si="324"/>
        <v/>
      </c>
      <c r="DR376" s="122" t="str">
        <f t="shared" si="325"/>
        <v/>
      </c>
    </row>
    <row r="377" spans="1:122" x14ac:dyDescent="0.25">
      <c r="A377" s="184" t="str">
        <f t="shared" ref="A377:A401" si="327">CONCATENATE(C377," ",D377," - ",K377," - ",J377)</f>
        <v xml:space="preserve">  -  - </v>
      </c>
      <c r="B377" s="98"/>
      <c r="C377" s="97"/>
      <c r="D377" s="93"/>
      <c r="E377" s="71"/>
      <c r="F377" s="73"/>
      <c r="G377" s="103"/>
      <c r="H377" s="71"/>
      <c r="I377" s="105" t="str">
        <f t="shared" ref="I377:I401" si="328">IF(G377="Annulation","",IF(H377=0,"",E377-H377))</f>
        <v/>
      </c>
      <c r="J377" s="104"/>
      <c r="K377" s="63"/>
      <c r="L377" s="72"/>
      <c r="M377" s="74"/>
      <c r="N377" s="75"/>
      <c r="O377" s="75"/>
      <c r="P377" s="121"/>
      <c r="Q377" s="76" t="str">
        <f t="shared" ref="Q377:Q401" si="329">IF(COUNT(AD377)=0,"",AD377)</f>
        <v/>
      </c>
      <c r="R377" s="77">
        <f t="shared" ref="R377:R401" si="330">SUM(M377*12)</f>
        <v>0</v>
      </c>
      <c r="S377" s="63"/>
      <c r="T377" s="78">
        <f t="shared" ref="T377:T401" si="331">IF(G377="Annulation","",IF(assurance="ALPTIS",IF(L377="SO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377" s="79">
        <f>IF(M377=0,0,IF(G377="Annulation","",IF(assurance="ALPTIS",M377*12*T377/100*#REF!,IF(assurance="APRIL",M377*12*T377/100*#REF!,IF(assurance="ASAF",M377*12*T377/100*#REF!,IF(assurance="NEOLIANE",(#REF!+M377*12*#REF!)*T377/100,IF(assurance="NEOLIANE Prev",(#REF!+M377*12*#REF!)*T377/100,IF(assurance="SWISSLIFE",M377*12*T377/100*#REF!,IF(assurance="AVIVA",M377*12*T377/100*#REF!,IF(assurance="CIPRES",M377*12*T377/100*#REF!,IF(assurance="CEGEMA",M377*12*T377/100*#REF!,IF(assurance=0,0))))))))))))</f>
        <v>0</v>
      </c>
      <c r="V377" s="91" t="str">
        <f t="shared" ref="V377:V401" si="332">IF(M377="","",IF(G377="Annulation","",IF(typecomm="Précompte",SUM((M377-O377)*T377/100*12)+O377*12*0.15,IF(typecomm="Précompte 1",SUM((M377-O377)*T377/100*12)+O377*12*0.15,IF(typecomm="Linéaire",0,IF(typecomm=0,0))))))</f>
        <v/>
      </c>
      <c r="W377" s="91" t="str">
        <f t="shared" ref="W377:W401" si="333">IF(M377="","",IF(G377="Annulation","",IF(typecomm="Linéaire",SUM((M377-O377)*T377/100)+O377*0.15,IF(typecomm="Précompte 1",0,IF(typecomm="Précompte",0,IF(typecomm=0,0))))))</f>
        <v/>
      </c>
      <c r="X377" s="92">
        <f t="shared" ref="X377:X401" si="334">IF(G377="Annulation",0,IF(typecomm="Linéaire",0,IF(typecomm="Précompte 1",V377-U377,IF(mens=0,0,IF(typecomm="Précompte",V377-U377,IF(typecomm=0,0))))))</f>
        <v>0</v>
      </c>
      <c r="Y377" s="108">
        <f t="shared" ref="Y377:Y401" si="335">IF(G377="Annulation",0,IF(M377="",0,IF(typecomm="Linéaire",SUM(W377-U377/12),IF(typecomm="Précompte 1",0,IF(typecomm="Précompte",0,IF(typecomm=0,0))))))</f>
        <v>0</v>
      </c>
      <c r="Z377" s="106"/>
      <c r="AA377" s="105" t="str">
        <f t="shared" ref="AA377:AA401" si="336">IF(Z377="","",IF(G377="Annulation","",IF(E377="",0,Z377-E377)))</f>
        <v/>
      </c>
      <c r="AB377" s="63" t="s">
        <v>12</v>
      </c>
      <c r="AC377" s="72"/>
      <c r="AD377" s="101"/>
      <c r="AE377" s="80" t="str">
        <f t="shared" ref="AE377:AE401" si="337">IF(Z377=43466,43404,"")</f>
        <v/>
      </c>
      <c r="AF377" s="72"/>
      <c r="AG377" s="70" t="str">
        <f t="shared" ref="AG377:AG401" si="338">(IF(COUNT(Z377)=0,"",IF(G377="Annulation","",IF(K377="SWISSLIFE",Z377+365,IF(K377="AVIVA",Z377+365,IF(K377="NEOLIANE Prev",Z377+365,IF(Z377&lt;42370,42370,IF(Z377&lt;42736,42736,IF(Z377&lt;43101,43101,IF(Z377&lt;43466,43466,IF(Z377&lt;43831,43831,IF(Z377&lt;44197,44197,IF(Z377&lt;44562,44562,IF(Z377&lt;44927,44927))))))))))))))</f>
        <v/>
      </c>
      <c r="AH377" s="81" t="str">
        <f t="shared" ref="AH377:AH401" ca="1" si="339">(IF(COUNT(Z377)=0,"",IF(G377="Annulation","",IF(Z377&gt;0,(Z377-TODAY())/(-365),0))))</f>
        <v/>
      </c>
      <c r="AI377" s="111" t="str">
        <f t="shared" ref="AI377:AI401" ca="1" si="340">(IF(COUNT(Z377)=0,"",IF(G377="Annulation","",IF(K377="SWISSLIFE",Z377+365+IF(Z377&gt;TODAY(),0,365*(DATEDIF(Z377,TODAY(),"Y"))),IF(K377="AVIVA",Z377+365+IF(Z377&gt;TODAY(),0,365*(DATEDIF(Z377,TODAY(),"Y"))),IF(K377="NEOLIANE Prev",Z377+365+IF(Z377&gt;TODAY(),0,365*(DATEDIF(Z377,TODAY(),"Y"))),IF(Z377&lt;=43252,43466,43831))))+365*(année-2018)+IF(année&gt;=2020,1)+IF(((IF(K377="SWISSLIFE",Z377+365+IF(Z377&gt;TODAY(),0,365*(DATEDIF(Z377,TODAY(),"Y"))),IF(K377="AVIVA",Z377+365+IF(Z377&gt;TODAY(),0,365*(DATEDIF(Z377,TODAY(),"Y"))),IF(K377="NEOLIANE Prev",Z377+365+IF(Z377&gt;TODAY(),0,365*(DATEDIF(Z377,TODAY(),"Y"))),IF(Z377&lt;=43252,43466,43831))))+365*(année-2018)+IF(année&gt;=2020,1))-62)&lt;TODAY(),365))))</f>
        <v/>
      </c>
      <c r="AJ377" s="89" t="str">
        <f t="shared" ref="AJ377:AJ401" si="341">IF(G377="Annulation","",IF(Z377="","",AI377-62))</f>
        <v/>
      </c>
      <c r="AK377" s="89" t="str">
        <f t="shared" ref="AK377:AK401" si="342">IF(G377="Annulation","",IF(Z377="","",AI377-92))</f>
        <v/>
      </c>
      <c r="AL377" s="81" t="str">
        <f t="shared" ref="AL377:AL401" si="343">(IF(COUNT(Z377)=0,"",IF(G377="Annulation","",IF(Z377&gt;0,(Z377-AI377)/(-365),0))))</f>
        <v/>
      </c>
      <c r="AM377" s="74">
        <f t="shared" ref="AM377:AM401" si="344">IF(G377="Annulation","",IF(Z377&lt;42736,M377,0))</f>
        <v>0</v>
      </c>
      <c r="AN377" s="74">
        <f t="shared" ref="AN377:AN401" si="345">IF(G377="Annulation","",IF(Z377&gt;=42736,IF(Z377&lt;43101,M377,0),0))</f>
        <v>0</v>
      </c>
      <c r="AO377" s="82">
        <f t="shared" ref="AO377:AO401" si="346">IF(G377="Annulation","",IF(AM377&gt;0,IF(AM377&gt;0,(AM377-AN377)/AM377*(-1),),0))</f>
        <v>0</v>
      </c>
      <c r="AP377" s="74">
        <f t="shared" ref="AP377:AP401" si="347">IF(G377="Annulation","",IF(Z377&gt;=43101,IF(Z377&lt;43466,M377,0),0))</f>
        <v>0</v>
      </c>
      <c r="AQ377" s="82">
        <f t="shared" ref="AQ377:AQ401" si="348">IF(G377="Annulation","",IF(AN377&gt;0,(AN377-AP377)/AN377*(-1),))</f>
        <v>0</v>
      </c>
      <c r="AR377" s="83">
        <f t="shared" ref="AR377:AR401" si="349">IF(G377="Annulation","",IF(AND(AM377&lt;=0,AN377&lt;=0,AO377&lt;=0),0,IF(AND(AM377&lt;=0,AN377&lt;=0,AO377&gt;0),(AP377-AO377)/AO377,0+IF(AND(AM377&lt;=0,AN377&gt;0,AO377&lt;=0),(AP377-AN377)/AN377,0+IF(AND(AM377&gt;0,AN377&lt;=0,AO377&lt;=0),(AP377-AM377)/AM377,0+IF(AND(AM377&lt;=0,AN377&gt;0,AO377&gt;0),(AP377-AN377)/AN377,0+IF(AND(AM377&gt;0,AN377&lt;=0,AO377&gt;0),(AP377-AM377)/AM377,0+IF(AND(AM377&lt;=0,AN377&gt;0,AO377&gt;0),(AP377-AN377)/AN377,0+IF(AND(AM377&gt;0,AN377&gt;0,AO377&lt;=0),(AP377-AM377)/AM377,0+IF(AND(AM377&gt;0,AN377&gt;0,AO377&gt;0),(AP377-AM377)/AM377,0))))))))))</f>
        <v>0</v>
      </c>
      <c r="AS377" s="74">
        <f t="shared" ref="AS377:AS401" si="350">IF(G377="Annulation","",IF(Z377&gt;=43466,IF(Z377&lt;43831,M377,0),0))</f>
        <v>0</v>
      </c>
      <c r="AT377" s="82">
        <f t="shared" ref="AT377:AT401" si="351">IF(G377="Annulation","",IF(AP377&gt;0,(AP377-AS377)/AP377*(-1),0))</f>
        <v>0</v>
      </c>
      <c r="AU377" s="83">
        <f t="shared" ref="AU377:AU401" si="352">IF(G377="Annulation","",IF(AS377&gt;0,IF(AM377&gt;0,(AM377-AS377)/(-AM377),IF(AN377&gt;0,(AN377-AS377)/(-AN377),IF(AP377&gt;0,(AP377-AS377)/(-AP377),0))),0))</f>
        <v>0</v>
      </c>
      <c r="AV377" s="74">
        <f t="shared" ref="AV377:AV401" si="353">IF(G377="Annulation","",IF(Z377&gt;=43831,IF(Z377&lt;44197,M377,0),0))</f>
        <v>0</v>
      </c>
      <c r="AW377" s="82">
        <f t="shared" ref="AW377:AW401" si="354">IF(G377="Annulation","",IF(AS377&gt;0,(AS377-AV377)/AS377*(-1),0))</f>
        <v>0</v>
      </c>
      <c r="AX377" s="83">
        <f t="shared" ref="AX377:AX401" si="355">IF(G377="Annulation","",(IF(AM377&gt;0,(AM377-AV377)/(-AM377),IF(AN377&gt;0,(AN377-AV377)/(-AN377),IF(AP377&gt;0,(AP377-AV377)/(-AP377),IF(AS377&gt;0,(AS377-AV377)/(-AS377),0))))))</f>
        <v>0</v>
      </c>
      <c r="AY377" s="63"/>
      <c r="AZ377" s="84"/>
      <c r="BA377" s="85"/>
      <c r="BB377" s="95"/>
      <c r="BC377" s="86"/>
      <c r="BD377" s="86"/>
      <c r="BE377" s="96"/>
      <c r="BF377" s="69"/>
      <c r="BG377" s="114"/>
      <c r="BH377" s="63">
        <v>1</v>
      </c>
      <c r="BI377" s="68">
        <v>0</v>
      </c>
      <c r="BJ377" s="71"/>
      <c r="BK377" s="87"/>
      <c r="BL377" s="64" t="str">
        <f t="shared" ref="BL377:BL401" ca="1" si="356">IF(DATEDIF(BJ377,TODAY(),"Y")=118,"",DATEDIF(BJ377,TODAY(),"Y"))</f>
        <v/>
      </c>
      <c r="BM377" s="65"/>
      <c r="BN377" s="66"/>
      <c r="BO377" s="67" t="str">
        <f t="shared" ref="BO377:BO401" ca="1" si="357">IF(DATEDIF(BM377,TODAY(),"Y")=118,"",DATEDIF(BM377,TODAY(),"Y"))</f>
        <v/>
      </c>
      <c r="BP377" s="65"/>
      <c r="BQ377" s="66"/>
      <c r="BR377" s="67" t="str">
        <f t="shared" ref="BR377:BR401" ca="1" si="358">IF(DATEDIF(BP377,TODAY(),"Y")=118,"",DATEDIF(BP377,TODAY(),"Y"))</f>
        <v/>
      </c>
      <c r="BS377" s="65"/>
      <c r="BT377" s="66"/>
      <c r="BU377" s="67" t="str">
        <f t="shared" ref="BU377:BU401" ca="1" si="359">IF(DATEDIF(BS377,TODAY(),"Y")=118,"",DATEDIF(BS377,TODAY(),"Y"))</f>
        <v/>
      </c>
      <c r="BV377" s="65"/>
      <c r="BW377" s="66"/>
      <c r="BX377" s="67" t="str">
        <f t="shared" ref="BX377:BX401" ca="1" si="360">IF(DATEDIF(BV377,TODAY(),"Y")=118,"",DATEDIF(BV377,TODAY(),"Y"))</f>
        <v/>
      </c>
      <c r="BY377" s="65"/>
      <c r="BZ377" s="66"/>
      <c r="CA377" s="67" t="str">
        <f t="shared" ref="CA377:CA401" ca="1" si="361">IF(DATEDIF(BY377,TODAY(),"Y")=118,"",DATEDIF(BY377,TODAY(),"Y"))</f>
        <v/>
      </c>
      <c r="CB377" s="65"/>
      <c r="CC377" s="66"/>
      <c r="CD377" s="67" t="str">
        <f t="shared" ref="CD377:CD401" ca="1" si="362">IF(DATEDIF(CB377,TODAY(),"Y")=118,"",DATEDIF(CB377,TODAY(),"Y"))</f>
        <v/>
      </c>
      <c r="CE377" s="65"/>
      <c r="CF377" s="66"/>
      <c r="CG377" s="67" t="str">
        <f t="shared" ref="CG377:CG401" ca="1" si="363">IF(DATEDIF(CE377,TODAY(),"Y")=118,"",DATEDIF(CE377,TODAY(),"Y"))</f>
        <v/>
      </c>
      <c r="CH377" s="65"/>
      <c r="CI377" s="66"/>
      <c r="CJ377" s="67" t="str">
        <f t="shared" ref="CJ377:CJ401" ca="1" si="364">IF(DATEDIF(CH377,TODAY(),"Y")=118,"",DATEDIF(CH377,TODAY(),"Y"))</f>
        <v/>
      </c>
      <c r="CK377" s="57"/>
      <c r="CL377" s="59"/>
      <c r="CM377" s="59"/>
      <c r="CN377" s="59"/>
      <c r="CO377" s="59"/>
      <c r="CP377" s="59"/>
      <c r="CQ377" s="59"/>
      <c r="CR377" s="57"/>
      <c r="CS377" s="58"/>
      <c r="CT377" s="90" t="str">
        <f t="shared" ref="CT377:CT401" si="365">IF(J377="Prev. Pro",IF(BL377=118,"",BL377),"")</f>
        <v/>
      </c>
      <c r="CU377" s="59"/>
      <c r="CV377" s="60"/>
      <c r="CW377" s="59"/>
      <c r="CX377" s="59"/>
      <c r="CY377" s="59" t="str">
        <f t="shared" ref="CY377:CY401" si="366">IF(J377&lt;&gt;"Prev. Pro","",IF(AC377="","Non",IF(J377="Prev. Pro","Oui","Non")))</f>
        <v/>
      </c>
      <c r="CZ377" s="59"/>
      <c r="DA377" s="59"/>
      <c r="DB377" s="61"/>
      <c r="DC377" s="59"/>
      <c r="DD377" s="59"/>
      <c r="DE377" s="61"/>
      <c r="DF377" s="61"/>
      <c r="DG377" s="59"/>
      <c r="DH377" s="61"/>
      <c r="DI377" s="61"/>
      <c r="DJ377" s="59"/>
      <c r="DK377" s="59"/>
      <c r="DL377" s="62"/>
      <c r="DM377" s="56">
        <f t="shared" si="326"/>
        <v>0</v>
      </c>
      <c r="DN377" s="88" t="str">
        <f t="shared" ref="DN377:DN401" si="367">IF(C377=0,"",IF((IF(C377=0,"",IF(BJ377=0,"KO",IF(J377="Santé Individuelle",IF(COUNTBLANK(C377)+COUNTBLANK(K377)+COUNTBLANK(N377)+COUNTBLANK(L377)+COUNTBLANK(AZ377)+COUNTBLANK(BB377)+COUNTBLANK(BE377)+COUNTBLANK(BF377)+COUNTBLANK(Z377)+COUNTBLANK(BA377)+COUNTBLANK(BC377)+COUNTBLANK(BJ377)+COUNTBLANK(BK377)+COUNTBLANK(BM377)+COUNTBLANK(BN377)+COUNTBLANK(BP377)+COUNTBLANK(BQ377)+COUNTBLANK(BS377)+COUNTBLANK(BT377)+COUNTBLANK(BV377)+COUNTBLANK(BW377)+COUNTBLANK(BY377)+COUNTBLANK(BZ377)+COUNTBLANK(CB377)+COUNTBLANK(CC377)+COUNTBLANK(CE377)+COUNTBLANK(CF377)+COUNTBLANK(CH377)+COUNTBLANK(CI377)=18-2*(BH377+BI377),"OK",IF(COUNTBLANK(L377)+COUNTBLANK(AZ377)+COUNTBLANK(BB377)+COUNTBLANK(BE377)+COUNTBLANK(J377)+COUNTBLANK(C377)+COUNTBLANK(K377)+COUNTBLANK(N377)+COUNTBLANK(Z377)+COUNTBLANK(BC377)+COUNTBLANK(BA377)+COUNTBLANK(BJ377)+COUNTBLANK(BK377)=4,"Mini",IF(COUNTBLANK(C377)+COUNTBLANK(K377)+COUNTBLANK(N377)+COUNTBLANK(Z377)+COUNTBLANK(BA377)+COUNTBLANK(BC377)+COUNTBLANK(BJ377)+COUNTBLANK(BK377)+COUNTBLANK(BM377)+COUNTBLANK(BN377)+COUNTBLANK(BP377)+COUNTBLANK(BQ377)+COUNTBLANK(BS377)+COUNTBLANK(BT377)+COUNTBLANK(BV377)+COUNTBLANK(BW377)+COUNTBLANK(BY377)+COUNTBLANK(BZ377)+COUNTBLANK(CB377)+COUNTBLANK(CC377)+COUNTBLANK(CE377)+COUNTBLANK(CF377)+COUNTBLANK(CH377)+COUNTBLANK(CI377)=18-2*(BH377+BI377),"Mini","KO"))),IF(COUNTBLANK(L377)+COUNTBLANK(AZ377)+COUNTBLANK(BB377)+COUNTBLANK(BE377)+COUNTBLANK(J377)+COUNTBLANK(C377)+COUNTBLANK(K377)+COUNTBLANK(N377)+COUNTBLANK(Z377)+COUNTBLANK(BC377)+COUNTBLANK(BA377)+COUNTBLANK(BJ377)+COUNTBLANK(BK377)=0,"OK",IF(COUNTBLANK(J377)+COUNTBLANK(C377)+COUNTBLANK(K377)+COUNTBLANK(N377)+COUNTBLANK(Z377)+COUNTBLANK(BC377)+COUNTBLANK(BA377)+COUNTBLANK(BJ377)+COUNTBLANK(BK377)=0,"Mini","KO"))))))="OK",IF(G377="Pré 2018 OK","AJ",(IF(C377=0,"",IF(BJ377=0,"KO",IF(J377="Santé Individuelle",IF(COUNTBLANK(C377)+COUNTBLANK(K377)+COUNTBLANK(N377)+COUNTBLANK(L377)+COUNTBLANK(AZ377)+COUNTBLANK(BB377)+COUNTBLANK(BE377)+COUNTBLANK(BF377)+COUNTBLANK(Z377)+COUNTBLANK(BA377)+COUNTBLANK(BC377)+COUNTBLANK(BJ377)+COUNTBLANK(BK377)+COUNTBLANK(BM377)+COUNTBLANK(BN377)+COUNTBLANK(BP377)+COUNTBLANK(BQ377)+COUNTBLANK(BS377)+COUNTBLANK(BT377)+COUNTBLANK(BV377)+COUNTBLANK(BW377)+COUNTBLANK(BY377)+COUNTBLANK(BZ377)+COUNTBLANK(CB377)+COUNTBLANK(CC377)+COUNTBLANK(CE377)+COUNTBLANK(CF377)+COUNTBLANK(CH377)+COUNTBLANK(CI377)=18-2*(BH377+BI377),"OK",IF(COUNTBLANK(L377)+COUNTBLANK(AZ377)+COUNTBLANK(BB377)+COUNTBLANK(BE377)+COUNTBLANK(J377)+COUNTBLANK(C377)+COUNTBLANK(K377)+COUNTBLANK(N377)+COUNTBLANK(Z377)+COUNTBLANK(BC377)+COUNTBLANK(BA377)+COUNTBLANK(BJ377)+COUNTBLANK(BK377)=4,"Mini",IF(COUNTBLANK(C377)+COUNTBLANK(K377)+COUNTBLANK(N377)+COUNTBLANK(Z377)+COUNTBLANK(BA377)+COUNTBLANK(BC377)+COUNTBLANK(BJ377)+COUNTBLANK(BK377)+COUNTBLANK(BM377)+COUNTBLANK(BN377)+COUNTBLANK(BP377)+COUNTBLANK(BQ377)+COUNTBLANK(BS377)+COUNTBLANK(BT377)+COUNTBLANK(BV377)+COUNTBLANK(BW377)+COUNTBLANK(BY377)+COUNTBLANK(BZ377)+COUNTBLANK(CB377)+COUNTBLANK(CC377)+COUNTBLANK(CE377)+COUNTBLANK(CF377)+COUNTBLANK(CH377)+COUNTBLANK(CI377)=18-2*(BH377+BI377),"Mini","KO"))),IF(COUNTBLANK(L377)+COUNTBLANK(AZ377)+COUNTBLANK(BB377)+COUNTBLANK(BE377)+COUNTBLANK(J377)+COUNTBLANK(C377)+COUNTBLANK(K377)+COUNTBLANK(N377)+COUNTBLANK(Z377)+COUNTBLANK(BC377)+COUNTBLANK(BA377)+COUNTBLANK(BJ377)+COUNTBLANK(BK377)=0,"OK",IF(COUNTBLANK(J377)+COUNTBLANK(C377)+COUNTBLANK(K377)+COUNTBLANK(N377)+COUNTBLANK(Z377)+COUNTBLANK(BC377)+COUNTBLANK(BA377)+COUNTBLANK(BJ377)+COUNTBLANK(BK377)=0,"Mini","KO"))))))),(IF(C377=0,"",IF(BJ377=0,"KO",IF(J377="Santé Individuelle",IF(COUNTBLANK(C377)+COUNTBLANK(K377)+COUNTBLANK(N377)+COUNTBLANK(L377)+COUNTBLANK(AZ377)+COUNTBLANK(BB377)+COUNTBLANK(BE377)+COUNTBLANK(BF377)+COUNTBLANK(Z377)+COUNTBLANK(BA377)+COUNTBLANK(BC377)+COUNTBLANK(BJ377)+COUNTBLANK(BK377)+COUNTBLANK(BM377)+COUNTBLANK(BN377)+COUNTBLANK(BP377)+COUNTBLANK(BQ377)+COUNTBLANK(BS377)+COUNTBLANK(BT377)+COUNTBLANK(BV377)+COUNTBLANK(BW377)+COUNTBLANK(BY377)+COUNTBLANK(BZ377)+COUNTBLANK(CB377)+COUNTBLANK(CC377)+COUNTBLANK(CE377)+COUNTBLANK(CF377)+COUNTBLANK(CH377)+COUNTBLANK(CI377)=18-2*(BH377+BI377),"OK",IF(COUNTBLANK(L377)+COUNTBLANK(AZ377)+COUNTBLANK(BB377)+COUNTBLANK(BE377)+COUNTBLANK(J377)+COUNTBLANK(C377)+COUNTBLANK(K377)+COUNTBLANK(N377)+COUNTBLANK(Z377)+COUNTBLANK(BC377)+COUNTBLANK(BA377)+COUNTBLANK(BJ377)+COUNTBLANK(BK377)=4,"Mini",IF(COUNTBLANK(C377)+COUNTBLANK(K377)+COUNTBLANK(N377)+COUNTBLANK(Z377)+COUNTBLANK(BA377)+COUNTBLANK(BC377)+COUNTBLANK(BJ377)+COUNTBLANK(BK377)+COUNTBLANK(BM377)+COUNTBLANK(BN377)+COUNTBLANK(BP377)+COUNTBLANK(BQ377)+COUNTBLANK(BS377)+COUNTBLANK(BT377)+COUNTBLANK(BV377)+COUNTBLANK(BW377)+COUNTBLANK(BY377)+COUNTBLANK(BZ377)+COUNTBLANK(CB377)+COUNTBLANK(CC377)+COUNTBLANK(CE377)+COUNTBLANK(CF377)+COUNTBLANK(CH377)+COUNTBLANK(CI377)=18-2*(BH377+BI377),"Mini","KO"))),IF(COUNTBLANK(L377)+COUNTBLANK(AZ377)+COUNTBLANK(BB377)+COUNTBLANK(BE377)+COUNTBLANK(J377)+COUNTBLANK(C377)+COUNTBLANK(K377)+COUNTBLANK(N377)+COUNTBLANK(Z377)+COUNTBLANK(BC377)+COUNTBLANK(BA377)+COUNTBLANK(BJ377)+COUNTBLANK(BK377)=0,"OK",IF(COUNTBLANK(J377)+COUNTBLANK(C377)+COUNTBLANK(K377)+COUNTBLANK(N377)+COUNTBLANK(Z377)+COUNTBLANK(BC377)+COUNTBLANK(BA377)+COUNTBLANK(BJ377)+COUNTBLANK(BK377)=0,"Mini","KO"))))))))</f>
        <v/>
      </c>
      <c r="DO377" s="119" t="str">
        <f t="shared" ref="DO377:DO401" si="368">IF(C377="","",C377)</f>
        <v/>
      </c>
      <c r="DP377" s="119" t="str">
        <f t="shared" ref="DP377:DP401" si="369">IF(BB377="","",BB377)</f>
        <v/>
      </c>
      <c r="DQ377" s="122" t="str">
        <f t="shared" ref="DQ377:DQ401" si="370">IF(C377="","",IF(J377="Santé Individuelle",CONCATENATE((IF(BH377=1,CONCATENATE("Étude Mutuelles 2019 pour ",F377," ",C377),IF(BH377=2,CONCATENATE("Étude Mutuelles 2019 pour Monsieur et Madame ",C377)))),(IF(BI377=0," [ Mathieu CEDELLE - ASSURE DIRECT ]",IF(BI377=1," + 1 Enfant [ Mathieu CEDELLE - ASSURE DIRECT ]",IF(BI377&gt;1,CONCATENATE(" + ",BI377," Enfants [ Mathieu CEDELLE - ASSURE DIRECT ]")))))),IF(J377="Prev. Pro",CONCATENATE((IF(BH377=1,CONCATENATE("Étude Prévoyance Pro 2019 pour ",F377," ",C377),IF(BH377=2,CONCATENATE("Étude Prévoyance Pro 2019 pour Monsieur et Madame ",C377)))),(IF(BI377=0," [ Mathieu CEDELLE - ASSURE DIRECT ]",IF(BI377=1," + 1 Enfant [ Mathieu CEDELLE - ASSURE DIRECT ]",IF(BI377&gt;1,CONCATENATE(" + ",BI377," Enfants [ Mathieu CEDELLE - ASSURE DIRECT ]")))))),CONCATENATE((IF(BH377=1,CONCATENATE("Étude Assurances 2019 pour ",F377," ",C377),IF(BH377=2,CONCATENATE("Étude Assurances 2019 pour Monsieur et Madame ",C377)))),(IF(BI377=0," [ Mathieu CEDELLE - ASSURE DIRECT ]",IF(BI377=1," + 1 Enfant [ Mathieu CEDELLE - ASSURE DIRECT ]",IF(BI377&gt;1,CONCATENATE(" + ",BI377," Enfants [ Mathieu CEDELLE - ASSURE DIRECT ]")))))))))</f>
        <v/>
      </c>
      <c r="DR377" s="122" t="str">
        <f t="shared" ref="DR377:DR401" si="371">IF(M377="","",CONCATENATE("Bonjour ",F377," ",C377,",
Tout d'abord, constatant que vous êtes toujours client chez la mutuelle ",K377," (mutuelle que nous avions choisie ensemble), je tiens à vous remercier de votre fidélité. 
Ensuite, plutôt que de vous faire attendre votre futur échéancier, je tiens à vous informer que ",K377," a depuis peu annoncé ses augmentations pour janvier 2019. Dans votre cas, votre tarif passera à ",AS377,"€/mois. 
Sachant que nous avions initialement souscrit au tarif de ",M377,"€/mois cela fera une augmentation totale de ",ROUND(AU377*100,1)," % ce qui me semble un peu trop élevé en si peu de temps. C'est donc pourquoi je prends les devants pour éviter de devoir changer dans la précipitation."))</f>
        <v/>
      </c>
    </row>
    <row r="378" spans="1:122" x14ac:dyDescent="0.25">
      <c r="A378" s="184" t="str">
        <f t="shared" si="327"/>
        <v xml:space="preserve">  -  - </v>
      </c>
      <c r="B378" s="98"/>
      <c r="C378" s="97"/>
      <c r="D378" s="93"/>
      <c r="E378" s="71"/>
      <c r="F378" s="73"/>
      <c r="G378" s="103"/>
      <c r="H378" s="71"/>
      <c r="I378" s="105" t="str">
        <f t="shared" si="328"/>
        <v/>
      </c>
      <c r="J378" s="104"/>
      <c r="K378" s="63"/>
      <c r="L378" s="72"/>
      <c r="M378" s="74"/>
      <c r="N378" s="75"/>
      <c r="O378" s="75"/>
      <c r="P378" s="121"/>
      <c r="Q378" s="76" t="str">
        <f t="shared" si="329"/>
        <v/>
      </c>
      <c r="R378" s="77">
        <f t="shared" si="330"/>
        <v>0</v>
      </c>
      <c r="S378" s="63"/>
      <c r="T378" s="78">
        <f t="shared" si="331"/>
        <v>0</v>
      </c>
      <c r="U378" s="79">
        <f>IF(M378=0,0,IF(G378="Annulation","",IF(assurance="ALPTIS",M378*12*T378/100*#REF!,IF(assurance="APRIL",M378*12*T378/100*#REF!,IF(assurance="ASAF",M378*12*T378/100*#REF!,IF(assurance="NEOLIANE",(#REF!+M378*12*#REF!)*T378/100,IF(assurance="NEOLIANE Prev",(#REF!+M378*12*#REF!)*T378/100,IF(assurance="SWISSLIFE",M378*12*T378/100*#REF!,IF(assurance="AVIVA",M378*12*T378/100*#REF!,IF(assurance="CIPRES",M378*12*T378/100*#REF!,IF(assurance="CEGEMA",M378*12*T378/100*#REF!,IF(assurance=0,0))))))))))))</f>
        <v>0</v>
      </c>
      <c r="V378" s="91" t="str">
        <f t="shared" si="332"/>
        <v/>
      </c>
      <c r="W378" s="91" t="str">
        <f t="shared" si="333"/>
        <v/>
      </c>
      <c r="X378" s="92">
        <f t="shared" si="334"/>
        <v>0</v>
      </c>
      <c r="Y378" s="108">
        <f t="shared" si="335"/>
        <v>0</v>
      </c>
      <c r="Z378" s="106"/>
      <c r="AA378" s="105" t="str">
        <f t="shared" si="336"/>
        <v/>
      </c>
      <c r="AB378" s="63" t="s">
        <v>12</v>
      </c>
      <c r="AC378" s="72"/>
      <c r="AD378" s="101"/>
      <c r="AE378" s="80" t="str">
        <f t="shared" si="337"/>
        <v/>
      </c>
      <c r="AF378" s="72"/>
      <c r="AG378" s="70" t="str">
        <f t="shared" si="338"/>
        <v/>
      </c>
      <c r="AH378" s="81" t="str">
        <f t="shared" ca="1" si="339"/>
        <v/>
      </c>
      <c r="AI378" s="111" t="str">
        <f t="shared" ca="1" si="340"/>
        <v/>
      </c>
      <c r="AJ378" s="89" t="str">
        <f t="shared" si="341"/>
        <v/>
      </c>
      <c r="AK378" s="89" t="str">
        <f t="shared" si="342"/>
        <v/>
      </c>
      <c r="AL378" s="81" t="str">
        <f t="shared" si="343"/>
        <v/>
      </c>
      <c r="AM378" s="74">
        <f t="shared" si="344"/>
        <v>0</v>
      </c>
      <c r="AN378" s="74">
        <f t="shared" si="345"/>
        <v>0</v>
      </c>
      <c r="AO378" s="82">
        <f t="shared" si="346"/>
        <v>0</v>
      </c>
      <c r="AP378" s="74">
        <f t="shared" si="347"/>
        <v>0</v>
      </c>
      <c r="AQ378" s="82">
        <f t="shared" si="348"/>
        <v>0</v>
      </c>
      <c r="AR378" s="83">
        <f t="shared" si="349"/>
        <v>0</v>
      </c>
      <c r="AS378" s="74">
        <f t="shared" si="350"/>
        <v>0</v>
      </c>
      <c r="AT378" s="82">
        <f t="shared" si="351"/>
        <v>0</v>
      </c>
      <c r="AU378" s="83">
        <f t="shared" si="352"/>
        <v>0</v>
      </c>
      <c r="AV378" s="74">
        <f t="shared" si="353"/>
        <v>0</v>
      </c>
      <c r="AW378" s="82">
        <f t="shared" si="354"/>
        <v>0</v>
      </c>
      <c r="AX378" s="83">
        <f t="shared" si="355"/>
        <v>0</v>
      </c>
      <c r="AY378" s="63"/>
      <c r="AZ378" s="84"/>
      <c r="BA378" s="85"/>
      <c r="BB378" s="95"/>
      <c r="BC378" s="86"/>
      <c r="BD378" s="86"/>
      <c r="BE378" s="96"/>
      <c r="BF378" s="69"/>
      <c r="BG378" s="114"/>
      <c r="BH378" s="63">
        <v>1</v>
      </c>
      <c r="BI378" s="68">
        <v>0</v>
      </c>
      <c r="BJ378" s="71"/>
      <c r="BK378" s="87"/>
      <c r="BL378" s="64" t="str">
        <f t="shared" ca="1" si="356"/>
        <v/>
      </c>
      <c r="BM378" s="65"/>
      <c r="BN378" s="66"/>
      <c r="BO378" s="67" t="str">
        <f t="shared" ca="1" si="357"/>
        <v/>
      </c>
      <c r="BP378" s="65"/>
      <c r="BQ378" s="66"/>
      <c r="BR378" s="67" t="str">
        <f t="shared" ca="1" si="358"/>
        <v/>
      </c>
      <c r="BS378" s="65"/>
      <c r="BT378" s="66"/>
      <c r="BU378" s="67" t="str">
        <f t="shared" ca="1" si="359"/>
        <v/>
      </c>
      <c r="BV378" s="65"/>
      <c r="BW378" s="66"/>
      <c r="BX378" s="67" t="str">
        <f t="shared" ca="1" si="360"/>
        <v/>
      </c>
      <c r="BY378" s="65"/>
      <c r="BZ378" s="66"/>
      <c r="CA378" s="67" t="str">
        <f t="shared" ca="1" si="361"/>
        <v/>
      </c>
      <c r="CB378" s="65"/>
      <c r="CC378" s="66"/>
      <c r="CD378" s="67" t="str">
        <f t="shared" ca="1" si="362"/>
        <v/>
      </c>
      <c r="CE378" s="65"/>
      <c r="CF378" s="66"/>
      <c r="CG378" s="67" t="str">
        <f t="shared" ca="1" si="363"/>
        <v/>
      </c>
      <c r="CH378" s="65"/>
      <c r="CI378" s="66"/>
      <c r="CJ378" s="67" t="str">
        <f t="shared" ca="1" si="364"/>
        <v/>
      </c>
      <c r="CK378" s="57"/>
      <c r="CL378" s="59"/>
      <c r="CM378" s="59"/>
      <c r="CN378" s="59"/>
      <c r="CO378" s="59"/>
      <c r="CP378" s="59"/>
      <c r="CQ378" s="59"/>
      <c r="CR378" s="57"/>
      <c r="CS378" s="58"/>
      <c r="CT378" s="90" t="str">
        <f t="shared" si="365"/>
        <v/>
      </c>
      <c r="CU378" s="59"/>
      <c r="CV378" s="60"/>
      <c r="CW378" s="59"/>
      <c r="CX378" s="59"/>
      <c r="CY378" s="59" t="str">
        <f t="shared" si="366"/>
        <v/>
      </c>
      <c r="CZ378" s="59"/>
      <c r="DA378" s="59"/>
      <c r="DB378" s="61"/>
      <c r="DC378" s="59"/>
      <c r="DD378" s="59"/>
      <c r="DE378" s="61"/>
      <c r="DF378" s="61"/>
      <c r="DG378" s="59"/>
      <c r="DH378" s="61"/>
      <c r="DI378" s="61"/>
      <c r="DJ378" s="59"/>
      <c r="DK378" s="59"/>
      <c r="DL378" s="62"/>
      <c r="DM378" s="56">
        <f t="shared" si="326"/>
        <v>0</v>
      </c>
      <c r="DN378" s="88" t="str">
        <f t="shared" si="367"/>
        <v/>
      </c>
      <c r="DO378" s="119" t="str">
        <f t="shared" si="368"/>
        <v/>
      </c>
      <c r="DP378" s="119" t="str">
        <f t="shared" si="369"/>
        <v/>
      </c>
      <c r="DQ378" s="122" t="str">
        <f t="shared" si="370"/>
        <v/>
      </c>
      <c r="DR378" s="122" t="str">
        <f t="shared" si="371"/>
        <v/>
      </c>
    </row>
    <row r="379" spans="1:122" x14ac:dyDescent="0.25">
      <c r="A379" s="184" t="str">
        <f t="shared" si="327"/>
        <v xml:space="preserve">  -  - </v>
      </c>
      <c r="B379" s="98"/>
      <c r="C379" s="97"/>
      <c r="D379" s="93"/>
      <c r="E379" s="71"/>
      <c r="F379" s="73"/>
      <c r="G379" s="103"/>
      <c r="H379" s="71"/>
      <c r="I379" s="105" t="str">
        <f t="shared" si="328"/>
        <v/>
      </c>
      <c r="J379" s="104"/>
      <c r="K379" s="63"/>
      <c r="L379" s="72"/>
      <c r="M379" s="74"/>
      <c r="N379" s="75"/>
      <c r="O379" s="75"/>
      <c r="P379" s="121"/>
      <c r="Q379" s="76" t="str">
        <f t="shared" si="329"/>
        <v/>
      </c>
      <c r="R379" s="77">
        <f t="shared" si="330"/>
        <v>0</v>
      </c>
      <c r="S379" s="63"/>
      <c r="T379" s="78">
        <f t="shared" si="331"/>
        <v>0</v>
      </c>
      <c r="U379" s="79">
        <f>IF(M379=0,0,IF(G379="Annulation","",IF(assurance="ALPTIS",M379*12*T379/100*#REF!,IF(assurance="APRIL",M379*12*T379/100*#REF!,IF(assurance="ASAF",M379*12*T379/100*#REF!,IF(assurance="NEOLIANE",(#REF!+M379*12*#REF!)*T379/100,IF(assurance="NEOLIANE Prev",(#REF!+M379*12*#REF!)*T379/100,IF(assurance="SWISSLIFE",M379*12*T379/100*#REF!,IF(assurance="AVIVA",M379*12*T379/100*#REF!,IF(assurance="CIPRES",M379*12*T379/100*#REF!,IF(assurance="CEGEMA",M379*12*T379/100*#REF!,IF(assurance=0,0))))))))))))</f>
        <v>0</v>
      </c>
      <c r="V379" s="91" t="str">
        <f t="shared" si="332"/>
        <v/>
      </c>
      <c r="W379" s="91" t="str">
        <f t="shared" si="333"/>
        <v/>
      </c>
      <c r="X379" s="92">
        <f t="shared" si="334"/>
        <v>0</v>
      </c>
      <c r="Y379" s="108">
        <f t="shared" si="335"/>
        <v>0</v>
      </c>
      <c r="Z379" s="106"/>
      <c r="AA379" s="105" t="str">
        <f t="shared" si="336"/>
        <v/>
      </c>
      <c r="AB379" s="63" t="s">
        <v>12</v>
      </c>
      <c r="AC379" s="72"/>
      <c r="AD379" s="101"/>
      <c r="AE379" s="80" t="str">
        <f t="shared" si="337"/>
        <v/>
      </c>
      <c r="AF379" s="72"/>
      <c r="AG379" s="70" t="str">
        <f t="shared" si="338"/>
        <v/>
      </c>
      <c r="AH379" s="81" t="str">
        <f t="shared" ca="1" si="339"/>
        <v/>
      </c>
      <c r="AI379" s="111" t="str">
        <f t="shared" ca="1" si="340"/>
        <v/>
      </c>
      <c r="AJ379" s="89" t="str">
        <f t="shared" si="341"/>
        <v/>
      </c>
      <c r="AK379" s="89" t="str">
        <f t="shared" si="342"/>
        <v/>
      </c>
      <c r="AL379" s="81" t="str">
        <f t="shared" si="343"/>
        <v/>
      </c>
      <c r="AM379" s="74">
        <f t="shared" si="344"/>
        <v>0</v>
      </c>
      <c r="AN379" s="74">
        <f t="shared" si="345"/>
        <v>0</v>
      </c>
      <c r="AO379" s="82">
        <f t="shared" si="346"/>
        <v>0</v>
      </c>
      <c r="AP379" s="74">
        <f t="shared" si="347"/>
        <v>0</v>
      </c>
      <c r="AQ379" s="82">
        <f t="shared" si="348"/>
        <v>0</v>
      </c>
      <c r="AR379" s="83">
        <f t="shared" si="349"/>
        <v>0</v>
      </c>
      <c r="AS379" s="74">
        <f t="shared" si="350"/>
        <v>0</v>
      </c>
      <c r="AT379" s="82">
        <f t="shared" si="351"/>
        <v>0</v>
      </c>
      <c r="AU379" s="83">
        <f t="shared" si="352"/>
        <v>0</v>
      </c>
      <c r="AV379" s="74">
        <f t="shared" si="353"/>
        <v>0</v>
      </c>
      <c r="AW379" s="82">
        <f t="shared" si="354"/>
        <v>0</v>
      </c>
      <c r="AX379" s="83">
        <f t="shared" si="355"/>
        <v>0</v>
      </c>
      <c r="AY379" s="63"/>
      <c r="AZ379" s="84"/>
      <c r="BA379" s="85"/>
      <c r="BB379" s="95"/>
      <c r="BC379" s="86"/>
      <c r="BD379" s="86"/>
      <c r="BE379" s="96"/>
      <c r="BF379" s="69"/>
      <c r="BG379" s="114"/>
      <c r="BH379" s="63">
        <v>1</v>
      </c>
      <c r="BI379" s="68">
        <v>0</v>
      </c>
      <c r="BJ379" s="71"/>
      <c r="BK379" s="87"/>
      <c r="BL379" s="64" t="str">
        <f t="shared" ca="1" si="356"/>
        <v/>
      </c>
      <c r="BM379" s="65"/>
      <c r="BN379" s="66"/>
      <c r="BO379" s="67" t="str">
        <f t="shared" ca="1" si="357"/>
        <v/>
      </c>
      <c r="BP379" s="65"/>
      <c r="BQ379" s="66"/>
      <c r="BR379" s="67" t="str">
        <f t="shared" ca="1" si="358"/>
        <v/>
      </c>
      <c r="BS379" s="65"/>
      <c r="BT379" s="66"/>
      <c r="BU379" s="67" t="str">
        <f t="shared" ca="1" si="359"/>
        <v/>
      </c>
      <c r="BV379" s="65"/>
      <c r="BW379" s="66"/>
      <c r="BX379" s="67" t="str">
        <f t="shared" ca="1" si="360"/>
        <v/>
      </c>
      <c r="BY379" s="65"/>
      <c r="BZ379" s="66"/>
      <c r="CA379" s="67" t="str">
        <f t="shared" ca="1" si="361"/>
        <v/>
      </c>
      <c r="CB379" s="65"/>
      <c r="CC379" s="66"/>
      <c r="CD379" s="67" t="str">
        <f t="shared" ca="1" si="362"/>
        <v/>
      </c>
      <c r="CE379" s="65"/>
      <c r="CF379" s="66"/>
      <c r="CG379" s="67" t="str">
        <f t="shared" ca="1" si="363"/>
        <v/>
      </c>
      <c r="CH379" s="65"/>
      <c r="CI379" s="66"/>
      <c r="CJ379" s="67" t="str">
        <f t="shared" ca="1" si="364"/>
        <v/>
      </c>
      <c r="CK379" s="57"/>
      <c r="CL379" s="59"/>
      <c r="CM379" s="59"/>
      <c r="CN379" s="59"/>
      <c r="CO379" s="59"/>
      <c r="CP379" s="59"/>
      <c r="CQ379" s="59"/>
      <c r="CR379" s="57"/>
      <c r="CS379" s="58"/>
      <c r="CT379" s="90" t="str">
        <f t="shared" si="365"/>
        <v/>
      </c>
      <c r="CU379" s="59"/>
      <c r="CV379" s="60"/>
      <c r="CW379" s="59"/>
      <c r="CX379" s="59"/>
      <c r="CY379" s="59" t="str">
        <f t="shared" si="366"/>
        <v/>
      </c>
      <c r="CZ379" s="59"/>
      <c r="DA379" s="59"/>
      <c r="DB379" s="61"/>
      <c r="DC379" s="59"/>
      <c r="DD379" s="59"/>
      <c r="DE379" s="61"/>
      <c r="DF379" s="61"/>
      <c r="DG379" s="59"/>
      <c r="DH379" s="61"/>
      <c r="DI379" s="61"/>
      <c r="DJ379" s="59"/>
      <c r="DK379" s="59"/>
      <c r="DL379" s="62"/>
      <c r="DM379" s="56">
        <f t="shared" si="326"/>
        <v>0</v>
      </c>
      <c r="DN379" s="88" t="str">
        <f t="shared" si="367"/>
        <v/>
      </c>
      <c r="DO379" s="119" t="str">
        <f t="shared" si="368"/>
        <v/>
      </c>
      <c r="DP379" s="119" t="str">
        <f t="shared" si="369"/>
        <v/>
      </c>
      <c r="DQ379" s="122" t="str">
        <f t="shared" si="370"/>
        <v/>
      </c>
      <c r="DR379" s="122" t="str">
        <f t="shared" si="371"/>
        <v/>
      </c>
    </row>
    <row r="380" spans="1:122" x14ac:dyDescent="0.25">
      <c r="A380" s="184" t="str">
        <f t="shared" si="327"/>
        <v xml:space="preserve">  -  - </v>
      </c>
      <c r="B380" s="98"/>
      <c r="C380" s="97"/>
      <c r="D380" s="93"/>
      <c r="E380" s="71"/>
      <c r="F380" s="73"/>
      <c r="G380" s="103"/>
      <c r="H380" s="71"/>
      <c r="I380" s="105" t="str">
        <f t="shared" si="328"/>
        <v/>
      </c>
      <c r="J380" s="104"/>
      <c r="K380" s="63"/>
      <c r="L380" s="72"/>
      <c r="M380" s="74"/>
      <c r="N380" s="75"/>
      <c r="O380" s="75"/>
      <c r="P380" s="121"/>
      <c r="Q380" s="76" t="str">
        <f t="shared" si="329"/>
        <v/>
      </c>
      <c r="R380" s="77">
        <f t="shared" si="330"/>
        <v>0</v>
      </c>
      <c r="S380" s="63"/>
      <c r="T380" s="78">
        <f t="shared" si="331"/>
        <v>0</v>
      </c>
      <c r="U380" s="79">
        <f>IF(M380=0,0,IF(G380="Annulation","",IF(assurance="ALPTIS",M380*12*T380/100*#REF!,IF(assurance="APRIL",M380*12*T380/100*#REF!,IF(assurance="ASAF",M380*12*T380/100*#REF!,IF(assurance="NEOLIANE",(#REF!+M380*12*#REF!)*T380/100,IF(assurance="NEOLIANE Prev",(#REF!+M380*12*#REF!)*T380/100,IF(assurance="SWISSLIFE",M380*12*T380/100*#REF!,IF(assurance="AVIVA",M380*12*T380/100*#REF!,IF(assurance="CIPRES",M380*12*T380/100*#REF!,IF(assurance="CEGEMA",M380*12*T380/100*#REF!,IF(assurance=0,0))))))))))))</f>
        <v>0</v>
      </c>
      <c r="V380" s="91" t="str">
        <f t="shared" si="332"/>
        <v/>
      </c>
      <c r="W380" s="91" t="str">
        <f t="shared" si="333"/>
        <v/>
      </c>
      <c r="X380" s="92">
        <f t="shared" si="334"/>
        <v>0</v>
      </c>
      <c r="Y380" s="108">
        <f t="shared" si="335"/>
        <v>0</v>
      </c>
      <c r="Z380" s="106"/>
      <c r="AA380" s="105" t="str">
        <f t="shared" si="336"/>
        <v/>
      </c>
      <c r="AB380" s="63" t="s">
        <v>12</v>
      </c>
      <c r="AC380" s="72"/>
      <c r="AD380" s="101"/>
      <c r="AE380" s="80" t="str">
        <f t="shared" si="337"/>
        <v/>
      </c>
      <c r="AF380" s="72"/>
      <c r="AG380" s="70" t="str">
        <f t="shared" si="338"/>
        <v/>
      </c>
      <c r="AH380" s="81" t="str">
        <f t="shared" ca="1" si="339"/>
        <v/>
      </c>
      <c r="AI380" s="111" t="str">
        <f t="shared" ca="1" si="340"/>
        <v/>
      </c>
      <c r="AJ380" s="89" t="str">
        <f t="shared" si="341"/>
        <v/>
      </c>
      <c r="AK380" s="89" t="str">
        <f t="shared" si="342"/>
        <v/>
      </c>
      <c r="AL380" s="81" t="str">
        <f t="shared" si="343"/>
        <v/>
      </c>
      <c r="AM380" s="74">
        <f t="shared" si="344"/>
        <v>0</v>
      </c>
      <c r="AN380" s="74">
        <f t="shared" si="345"/>
        <v>0</v>
      </c>
      <c r="AO380" s="82">
        <f t="shared" si="346"/>
        <v>0</v>
      </c>
      <c r="AP380" s="74">
        <f t="shared" si="347"/>
        <v>0</v>
      </c>
      <c r="AQ380" s="82">
        <f t="shared" si="348"/>
        <v>0</v>
      </c>
      <c r="AR380" s="83">
        <f t="shared" si="349"/>
        <v>0</v>
      </c>
      <c r="AS380" s="74">
        <f t="shared" si="350"/>
        <v>0</v>
      </c>
      <c r="AT380" s="82">
        <f t="shared" si="351"/>
        <v>0</v>
      </c>
      <c r="AU380" s="83">
        <f t="shared" si="352"/>
        <v>0</v>
      </c>
      <c r="AV380" s="74">
        <f t="shared" si="353"/>
        <v>0</v>
      </c>
      <c r="AW380" s="82">
        <f t="shared" si="354"/>
        <v>0</v>
      </c>
      <c r="AX380" s="83">
        <f t="shared" si="355"/>
        <v>0</v>
      </c>
      <c r="AY380" s="63"/>
      <c r="AZ380" s="84"/>
      <c r="BA380" s="85"/>
      <c r="BB380" s="95"/>
      <c r="BC380" s="86"/>
      <c r="BD380" s="86"/>
      <c r="BE380" s="96"/>
      <c r="BF380" s="69"/>
      <c r="BG380" s="114"/>
      <c r="BH380" s="63">
        <v>1</v>
      </c>
      <c r="BI380" s="68">
        <v>0</v>
      </c>
      <c r="BJ380" s="71"/>
      <c r="BK380" s="87"/>
      <c r="BL380" s="64" t="str">
        <f t="shared" ca="1" si="356"/>
        <v/>
      </c>
      <c r="BM380" s="65"/>
      <c r="BN380" s="66"/>
      <c r="BO380" s="67" t="str">
        <f t="shared" ca="1" si="357"/>
        <v/>
      </c>
      <c r="BP380" s="65"/>
      <c r="BQ380" s="66"/>
      <c r="BR380" s="67" t="str">
        <f t="shared" ca="1" si="358"/>
        <v/>
      </c>
      <c r="BS380" s="65"/>
      <c r="BT380" s="66"/>
      <c r="BU380" s="67" t="str">
        <f t="shared" ca="1" si="359"/>
        <v/>
      </c>
      <c r="BV380" s="65"/>
      <c r="BW380" s="66"/>
      <c r="BX380" s="67" t="str">
        <f t="shared" ca="1" si="360"/>
        <v/>
      </c>
      <c r="BY380" s="65"/>
      <c r="BZ380" s="66"/>
      <c r="CA380" s="67" t="str">
        <f t="shared" ca="1" si="361"/>
        <v/>
      </c>
      <c r="CB380" s="65"/>
      <c r="CC380" s="66"/>
      <c r="CD380" s="67" t="str">
        <f t="shared" ca="1" si="362"/>
        <v/>
      </c>
      <c r="CE380" s="65"/>
      <c r="CF380" s="66"/>
      <c r="CG380" s="67" t="str">
        <f t="shared" ca="1" si="363"/>
        <v/>
      </c>
      <c r="CH380" s="65"/>
      <c r="CI380" s="66"/>
      <c r="CJ380" s="67" t="str">
        <f t="shared" ca="1" si="364"/>
        <v/>
      </c>
      <c r="CK380" s="57"/>
      <c r="CL380" s="59"/>
      <c r="CM380" s="59"/>
      <c r="CN380" s="59"/>
      <c r="CO380" s="59"/>
      <c r="CP380" s="59"/>
      <c r="CQ380" s="59"/>
      <c r="CR380" s="57"/>
      <c r="CS380" s="58"/>
      <c r="CT380" s="90" t="str">
        <f t="shared" si="365"/>
        <v/>
      </c>
      <c r="CU380" s="59"/>
      <c r="CV380" s="60"/>
      <c r="CW380" s="59"/>
      <c r="CX380" s="59"/>
      <c r="CY380" s="59" t="str">
        <f t="shared" si="366"/>
        <v/>
      </c>
      <c r="CZ380" s="59"/>
      <c r="DA380" s="59"/>
      <c r="DB380" s="61"/>
      <c r="DC380" s="59"/>
      <c r="DD380" s="59"/>
      <c r="DE380" s="61"/>
      <c r="DF380" s="61"/>
      <c r="DG380" s="59"/>
      <c r="DH380" s="61"/>
      <c r="DI380" s="61"/>
      <c r="DJ380" s="59"/>
      <c r="DK380" s="59"/>
      <c r="DL380" s="62"/>
      <c r="DM380" s="56">
        <f t="shared" si="326"/>
        <v>0</v>
      </c>
      <c r="DN380" s="88" t="str">
        <f t="shared" si="367"/>
        <v/>
      </c>
      <c r="DO380" s="119" t="str">
        <f t="shared" si="368"/>
        <v/>
      </c>
      <c r="DP380" s="119" t="str">
        <f t="shared" si="369"/>
        <v/>
      </c>
      <c r="DQ380" s="122" t="str">
        <f t="shared" si="370"/>
        <v/>
      </c>
      <c r="DR380" s="122" t="str">
        <f t="shared" si="371"/>
        <v/>
      </c>
    </row>
    <row r="381" spans="1:122" x14ac:dyDescent="0.25">
      <c r="A381" s="184" t="str">
        <f t="shared" si="327"/>
        <v xml:space="preserve">  -  - </v>
      </c>
      <c r="B381" s="98"/>
      <c r="C381" s="97"/>
      <c r="D381" s="93"/>
      <c r="E381" s="71"/>
      <c r="F381" s="73"/>
      <c r="G381" s="103"/>
      <c r="H381" s="71"/>
      <c r="I381" s="105" t="str">
        <f t="shared" si="328"/>
        <v/>
      </c>
      <c r="J381" s="104"/>
      <c r="K381" s="63"/>
      <c r="L381" s="72"/>
      <c r="M381" s="74"/>
      <c r="N381" s="75"/>
      <c r="O381" s="75"/>
      <c r="P381" s="121"/>
      <c r="Q381" s="76" t="str">
        <f t="shared" si="329"/>
        <v/>
      </c>
      <c r="R381" s="77">
        <f t="shared" si="330"/>
        <v>0</v>
      </c>
      <c r="S381" s="63"/>
      <c r="T381" s="78">
        <f t="shared" si="331"/>
        <v>0</v>
      </c>
      <c r="U381" s="79">
        <f>IF(M381=0,0,IF(G381="Annulation","",IF(assurance="ALPTIS",M381*12*T381/100*#REF!,IF(assurance="APRIL",M381*12*T381/100*#REF!,IF(assurance="ASAF",M381*12*T381/100*#REF!,IF(assurance="NEOLIANE",(#REF!+M381*12*#REF!)*T381/100,IF(assurance="NEOLIANE Prev",(#REF!+M381*12*#REF!)*T381/100,IF(assurance="SWISSLIFE",M381*12*T381/100*#REF!,IF(assurance="AVIVA",M381*12*T381/100*#REF!,IF(assurance="CIPRES",M381*12*T381/100*#REF!,IF(assurance="CEGEMA",M381*12*T381/100*#REF!,IF(assurance=0,0))))))))))))</f>
        <v>0</v>
      </c>
      <c r="V381" s="91" t="str">
        <f t="shared" si="332"/>
        <v/>
      </c>
      <c r="W381" s="91" t="str">
        <f t="shared" si="333"/>
        <v/>
      </c>
      <c r="X381" s="92">
        <f t="shared" si="334"/>
        <v>0</v>
      </c>
      <c r="Y381" s="108">
        <f t="shared" si="335"/>
        <v>0</v>
      </c>
      <c r="Z381" s="106"/>
      <c r="AA381" s="105" t="str">
        <f t="shared" si="336"/>
        <v/>
      </c>
      <c r="AB381" s="63" t="s">
        <v>12</v>
      </c>
      <c r="AC381" s="72"/>
      <c r="AD381" s="101"/>
      <c r="AE381" s="80" t="str">
        <f t="shared" si="337"/>
        <v/>
      </c>
      <c r="AF381" s="72"/>
      <c r="AG381" s="70" t="str">
        <f t="shared" si="338"/>
        <v/>
      </c>
      <c r="AH381" s="81" t="str">
        <f t="shared" ca="1" si="339"/>
        <v/>
      </c>
      <c r="AI381" s="111" t="str">
        <f t="shared" ca="1" si="340"/>
        <v/>
      </c>
      <c r="AJ381" s="89" t="str">
        <f t="shared" si="341"/>
        <v/>
      </c>
      <c r="AK381" s="89" t="str">
        <f t="shared" si="342"/>
        <v/>
      </c>
      <c r="AL381" s="81" t="str">
        <f t="shared" si="343"/>
        <v/>
      </c>
      <c r="AM381" s="74">
        <f t="shared" si="344"/>
        <v>0</v>
      </c>
      <c r="AN381" s="74">
        <f t="shared" si="345"/>
        <v>0</v>
      </c>
      <c r="AO381" s="82">
        <f t="shared" si="346"/>
        <v>0</v>
      </c>
      <c r="AP381" s="74">
        <f t="shared" si="347"/>
        <v>0</v>
      </c>
      <c r="AQ381" s="82">
        <f t="shared" si="348"/>
        <v>0</v>
      </c>
      <c r="AR381" s="83">
        <f t="shared" si="349"/>
        <v>0</v>
      </c>
      <c r="AS381" s="74">
        <f t="shared" si="350"/>
        <v>0</v>
      </c>
      <c r="AT381" s="82">
        <f t="shared" si="351"/>
        <v>0</v>
      </c>
      <c r="AU381" s="83">
        <f t="shared" si="352"/>
        <v>0</v>
      </c>
      <c r="AV381" s="74">
        <f t="shared" si="353"/>
        <v>0</v>
      </c>
      <c r="AW381" s="82">
        <f t="shared" si="354"/>
        <v>0</v>
      </c>
      <c r="AX381" s="83">
        <f t="shared" si="355"/>
        <v>0</v>
      </c>
      <c r="AY381" s="63"/>
      <c r="AZ381" s="84"/>
      <c r="BA381" s="85"/>
      <c r="BB381" s="95"/>
      <c r="BC381" s="86"/>
      <c r="BD381" s="86"/>
      <c r="BE381" s="96"/>
      <c r="BF381" s="69"/>
      <c r="BG381" s="114"/>
      <c r="BH381" s="63">
        <v>1</v>
      </c>
      <c r="BI381" s="68">
        <v>0</v>
      </c>
      <c r="BJ381" s="71"/>
      <c r="BK381" s="87"/>
      <c r="BL381" s="64" t="str">
        <f t="shared" ca="1" si="356"/>
        <v/>
      </c>
      <c r="BM381" s="65"/>
      <c r="BN381" s="66"/>
      <c r="BO381" s="67" t="str">
        <f t="shared" ca="1" si="357"/>
        <v/>
      </c>
      <c r="BP381" s="65"/>
      <c r="BQ381" s="66"/>
      <c r="BR381" s="67" t="str">
        <f t="shared" ca="1" si="358"/>
        <v/>
      </c>
      <c r="BS381" s="65"/>
      <c r="BT381" s="66"/>
      <c r="BU381" s="67" t="str">
        <f t="shared" ca="1" si="359"/>
        <v/>
      </c>
      <c r="BV381" s="65"/>
      <c r="BW381" s="66"/>
      <c r="BX381" s="67" t="str">
        <f t="shared" ca="1" si="360"/>
        <v/>
      </c>
      <c r="BY381" s="65"/>
      <c r="BZ381" s="66"/>
      <c r="CA381" s="67" t="str">
        <f t="shared" ca="1" si="361"/>
        <v/>
      </c>
      <c r="CB381" s="65"/>
      <c r="CC381" s="66"/>
      <c r="CD381" s="67" t="str">
        <f t="shared" ca="1" si="362"/>
        <v/>
      </c>
      <c r="CE381" s="65"/>
      <c r="CF381" s="66"/>
      <c r="CG381" s="67" t="str">
        <f t="shared" ca="1" si="363"/>
        <v/>
      </c>
      <c r="CH381" s="65"/>
      <c r="CI381" s="66"/>
      <c r="CJ381" s="67" t="str">
        <f t="shared" ca="1" si="364"/>
        <v/>
      </c>
      <c r="CK381" s="57"/>
      <c r="CL381" s="59"/>
      <c r="CM381" s="59"/>
      <c r="CN381" s="59"/>
      <c r="CO381" s="59"/>
      <c r="CP381" s="59"/>
      <c r="CQ381" s="59"/>
      <c r="CR381" s="57"/>
      <c r="CS381" s="58"/>
      <c r="CT381" s="90" t="str">
        <f t="shared" si="365"/>
        <v/>
      </c>
      <c r="CU381" s="59"/>
      <c r="CV381" s="60"/>
      <c r="CW381" s="59"/>
      <c r="CX381" s="59"/>
      <c r="CY381" s="59" t="str">
        <f t="shared" si="366"/>
        <v/>
      </c>
      <c r="CZ381" s="59"/>
      <c r="DA381" s="59"/>
      <c r="DB381" s="61"/>
      <c r="DC381" s="59"/>
      <c r="DD381" s="59"/>
      <c r="DE381" s="61"/>
      <c r="DF381" s="61"/>
      <c r="DG381" s="59"/>
      <c r="DH381" s="61"/>
      <c r="DI381" s="61"/>
      <c r="DJ381" s="59"/>
      <c r="DK381" s="59"/>
      <c r="DL381" s="62"/>
      <c r="DM381" s="56">
        <f t="shared" si="326"/>
        <v>0</v>
      </c>
      <c r="DN381" s="88" t="str">
        <f t="shared" si="367"/>
        <v/>
      </c>
      <c r="DO381" s="119" t="str">
        <f t="shared" si="368"/>
        <v/>
      </c>
      <c r="DP381" s="119" t="str">
        <f t="shared" si="369"/>
        <v/>
      </c>
      <c r="DQ381" s="122" t="str">
        <f t="shared" si="370"/>
        <v/>
      </c>
      <c r="DR381" s="122" t="str">
        <f t="shared" si="371"/>
        <v/>
      </c>
    </row>
    <row r="382" spans="1:122" x14ac:dyDescent="0.25">
      <c r="A382" s="184" t="str">
        <f t="shared" si="327"/>
        <v xml:space="preserve">  -  - </v>
      </c>
      <c r="B382" s="98"/>
      <c r="C382" s="97"/>
      <c r="D382" s="93"/>
      <c r="E382" s="71"/>
      <c r="F382" s="73"/>
      <c r="G382" s="103"/>
      <c r="H382" s="71"/>
      <c r="I382" s="105" t="str">
        <f t="shared" si="328"/>
        <v/>
      </c>
      <c r="J382" s="104"/>
      <c r="K382" s="63"/>
      <c r="L382" s="72"/>
      <c r="M382" s="74"/>
      <c r="N382" s="75"/>
      <c r="O382" s="75"/>
      <c r="P382" s="121"/>
      <c r="Q382" s="76" t="str">
        <f t="shared" si="329"/>
        <v/>
      </c>
      <c r="R382" s="77">
        <f t="shared" si="330"/>
        <v>0</v>
      </c>
      <c r="S382" s="63"/>
      <c r="T382" s="78">
        <f t="shared" si="331"/>
        <v>0</v>
      </c>
      <c r="U382" s="79">
        <f>IF(M382=0,0,IF(G382="Annulation","",IF(assurance="ALPTIS",M382*12*T382/100*#REF!,IF(assurance="APRIL",M382*12*T382/100*#REF!,IF(assurance="ASAF",M382*12*T382/100*#REF!,IF(assurance="NEOLIANE",(#REF!+M382*12*#REF!)*T382/100,IF(assurance="NEOLIANE Prev",(#REF!+M382*12*#REF!)*T382/100,IF(assurance="SWISSLIFE",M382*12*T382/100*#REF!,IF(assurance="AVIVA",M382*12*T382/100*#REF!,IF(assurance="CIPRES",M382*12*T382/100*#REF!,IF(assurance="CEGEMA",M382*12*T382/100*#REF!,IF(assurance=0,0))))))))))))</f>
        <v>0</v>
      </c>
      <c r="V382" s="91" t="str">
        <f t="shared" si="332"/>
        <v/>
      </c>
      <c r="W382" s="91" t="str">
        <f t="shared" si="333"/>
        <v/>
      </c>
      <c r="X382" s="92">
        <f t="shared" si="334"/>
        <v>0</v>
      </c>
      <c r="Y382" s="108">
        <f t="shared" si="335"/>
        <v>0</v>
      </c>
      <c r="Z382" s="106"/>
      <c r="AA382" s="105" t="str">
        <f t="shared" si="336"/>
        <v/>
      </c>
      <c r="AB382" s="63" t="s">
        <v>12</v>
      </c>
      <c r="AC382" s="72"/>
      <c r="AD382" s="101"/>
      <c r="AE382" s="80" t="str">
        <f t="shared" si="337"/>
        <v/>
      </c>
      <c r="AF382" s="72"/>
      <c r="AG382" s="70" t="str">
        <f t="shared" si="338"/>
        <v/>
      </c>
      <c r="AH382" s="81" t="str">
        <f t="shared" ca="1" si="339"/>
        <v/>
      </c>
      <c r="AI382" s="111" t="str">
        <f t="shared" ca="1" si="340"/>
        <v/>
      </c>
      <c r="AJ382" s="89" t="str">
        <f t="shared" si="341"/>
        <v/>
      </c>
      <c r="AK382" s="89" t="str">
        <f t="shared" si="342"/>
        <v/>
      </c>
      <c r="AL382" s="81" t="str">
        <f t="shared" si="343"/>
        <v/>
      </c>
      <c r="AM382" s="74">
        <f t="shared" si="344"/>
        <v>0</v>
      </c>
      <c r="AN382" s="74">
        <f t="shared" si="345"/>
        <v>0</v>
      </c>
      <c r="AO382" s="82">
        <f t="shared" si="346"/>
        <v>0</v>
      </c>
      <c r="AP382" s="74">
        <f t="shared" si="347"/>
        <v>0</v>
      </c>
      <c r="AQ382" s="82">
        <f t="shared" si="348"/>
        <v>0</v>
      </c>
      <c r="AR382" s="83">
        <f t="shared" si="349"/>
        <v>0</v>
      </c>
      <c r="AS382" s="74">
        <f t="shared" si="350"/>
        <v>0</v>
      </c>
      <c r="AT382" s="82">
        <f t="shared" si="351"/>
        <v>0</v>
      </c>
      <c r="AU382" s="83">
        <f t="shared" si="352"/>
        <v>0</v>
      </c>
      <c r="AV382" s="74">
        <f t="shared" si="353"/>
        <v>0</v>
      </c>
      <c r="AW382" s="82">
        <f t="shared" si="354"/>
        <v>0</v>
      </c>
      <c r="AX382" s="83">
        <f t="shared" si="355"/>
        <v>0</v>
      </c>
      <c r="AY382" s="63"/>
      <c r="AZ382" s="84"/>
      <c r="BA382" s="85"/>
      <c r="BB382" s="95"/>
      <c r="BC382" s="86"/>
      <c r="BD382" s="86"/>
      <c r="BE382" s="96"/>
      <c r="BF382" s="69"/>
      <c r="BG382" s="114"/>
      <c r="BH382" s="63">
        <v>1</v>
      </c>
      <c r="BI382" s="68">
        <v>0</v>
      </c>
      <c r="BJ382" s="71"/>
      <c r="BK382" s="87"/>
      <c r="BL382" s="64" t="str">
        <f t="shared" ca="1" si="356"/>
        <v/>
      </c>
      <c r="BM382" s="65"/>
      <c r="BN382" s="66"/>
      <c r="BO382" s="67" t="str">
        <f t="shared" ca="1" si="357"/>
        <v/>
      </c>
      <c r="BP382" s="65"/>
      <c r="BQ382" s="66"/>
      <c r="BR382" s="67" t="str">
        <f t="shared" ca="1" si="358"/>
        <v/>
      </c>
      <c r="BS382" s="65"/>
      <c r="BT382" s="66"/>
      <c r="BU382" s="67" t="str">
        <f t="shared" ca="1" si="359"/>
        <v/>
      </c>
      <c r="BV382" s="65"/>
      <c r="BW382" s="66"/>
      <c r="BX382" s="67" t="str">
        <f t="shared" ca="1" si="360"/>
        <v/>
      </c>
      <c r="BY382" s="65"/>
      <c r="BZ382" s="66"/>
      <c r="CA382" s="67" t="str">
        <f t="shared" ca="1" si="361"/>
        <v/>
      </c>
      <c r="CB382" s="65"/>
      <c r="CC382" s="66"/>
      <c r="CD382" s="67" t="str">
        <f t="shared" ca="1" si="362"/>
        <v/>
      </c>
      <c r="CE382" s="65"/>
      <c r="CF382" s="66"/>
      <c r="CG382" s="67" t="str">
        <f t="shared" ca="1" si="363"/>
        <v/>
      </c>
      <c r="CH382" s="65"/>
      <c r="CI382" s="66"/>
      <c r="CJ382" s="67" t="str">
        <f t="shared" ca="1" si="364"/>
        <v/>
      </c>
      <c r="CK382" s="57"/>
      <c r="CL382" s="59"/>
      <c r="CM382" s="59"/>
      <c r="CN382" s="59"/>
      <c r="CO382" s="59"/>
      <c r="CP382" s="59"/>
      <c r="CQ382" s="59"/>
      <c r="CR382" s="57"/>
      <c r="CS382" s="58"/>
      <c r="CT382" s="90" t="str">
        <f t="shared" si="365"/>
        <v/>
      </c>
      <c r="CU382" s="59"/>
      <c r="CV382" s="60"/>
      <c r="CW382" s="59"/>
      <c r="CX382" s="59"/>
      <c r="CY382" s="59" t="str">
        <f t="shared" si="366"/>
        <v/>
      </c>
      <c r="CZ382" s="59"/>
      <c r="DA382" s="59"/>
      <c r="DB382" s="61"/>
      <c r="DC382" s="59"/>
      <c r="DD382" s="59"/>
      <c r="DE382" s="61"/>
      <c r="DF382" s="61"/>
      <c r="DG382" s="59"/>
      <c r="DH382" s="61"/>
      <c r="DI382" s="61"/>
      <c r="DJ382" s="59"/>
      <c r="DK382" s="59"/>
      <c r="DL382" s="62"/>
      <c r="DM382" s="56">
        <f t="shared" si="326"/>
        <v>0</v>
      </c>
      <c r="DN382" s="88" t="str">
        <f t="shared" si="367"/>
        <v/>
      </c>
      <c r="DO382" s="119" t="str">
        <f t="shared" si="368"/>
        <v/>
      </c>
      <c r="DP382" s="119" t="str">
        <f t="shared" si="369"/>
        <v/>
      </c>
      <c r="DQ382" s="122" t="str">
        <f t="shared" si="370"/>
        <v/>
      </c>
      <c r="DR382" s="122" t="str">
        <f t="shared" si="371"/>
        <v/>
      </c>
    </row>
    <row r="383" spans="1:122" x14ac:dyDescent="0.25">
      <c r="A383" s="184" t="str">
        <f t="shared" si="327"/>
        <v xml:space="preserve">  -  - </v>
      </c>
      <c r="B383" s="98"/>
      <c r="C383" s="97"/>
      <c r="D383" s="93"/>
      <c r="E383" s="71"/>
      <c r="F383" s="73"/>
      <c r="G383" s="103"/>
      <c r="H383" s="71"/>
      <c r="I383" s="105" t="str">
        <f t="shared" si="328"/>
        <v/>
      </c>
      <c r="J383" s="104"/>
      <c r="K383" s="63"/>
      <c r="L383" s="72"/>
      <c r="M383" s="74"/>
      <c r="N383" s="75"/>
      <c r="O383" s="75"/>
      <c r="P383" s="121"/>
      <c r="Q383" s="76" t="str">
        <f t="shared" si="329"/>
        <v/>
      </c>
      <c r="R383" s="77">
        <f t="shared" si="330"/>
        <v>0</v>
      </c>
      <c r="S383" s="63"/>
      <c r="T383" s="78">
        <f t="shared" si="331"/>
        <v>0</v>
      </c>
      <c r="U383" s="79">
        <f>IF(M383=0,0,IF(G383="Annulation","",IF(assurance="ALPTIS",M383*12*T383/100*#REF!,IF(assurance="APRIL",M383*12*T383/100*#REF!,IF(assurance="ASAF",M383*12*T383/100*#REF!,IF(assurance="NEOLIANE",(#REF!+M383*12*#REF!)*T383/100,IF(assurance="NEOLIANE Prev",(#REF!+M383*12*#REF!)*T383/100,IF(assurance="SWISSLIFE",M383*12*T383/100*#REF!,IF(assurance="AVIVA",M383*12*T383/100*#REF!,IF(assurance="CIPRES",M383*12*T383/100*#REF!,IF(assurance="CEGEMA",M383*12*T383/100*#REF!,IF(assurance=0,0))))))))))))</f>
        <v>0</v>
      </c>
      <c r="V383" s="91" t="str">
        <f t="shared" si="332"/>
        <v/>
      </c>
      <c r="W383" s="91" t="str">
        <f t="shared" si="333"/>
        <v/>
      </c>
      <c r="X383" s="92">
        <f t="shared" si="334"/>
        <v>0</v>
      </c>
      <c r="Y383" s="108">
        <f t="shared" si="335"/>
        <v>0</v>
      </c>
      <c r="Z383" s="106"/>
      <c r="AA383" s="105" t="str">
        <f t="shared" si="336"/>
        <v/>
      </c>
      <c r="AB383" s="63" t="s">
        <v>12</v>
      </c>
      <c r="AC383" s="72"/>
      <c r="AD383" s="101"/>
      <c r="AE383" s="80" t="str">
        <f t="shared" si="337"/>
        <v/>
      </c>
      <c r="AF383" s="72"/>
      <c r="AG383" s="70" t="str">
        <f t="shared" si="338"/>
        <v/>
      </c>
      <c r="AH383" s="81" t="str">
        <f t="shared" ca="1" si="339"/>
        <v/>
      </c>
      <c r="AI383" s="111" t="str">
        <f t="shared" ca="1" si="340"/>
        <v/>
      </c>
      <c r="AJ383" s="89" t="str">
        <f t="shared" si="341"/>
        <v/>
      </c>
      <c r="AK383" s="89" t="str">
        <f t="shared" si="342"/>
        <v/>
      </c>
      <c r="AL383" s="81" t="str">
        <f t="shared" si="343"/>
        <v/>
      </c>
      <c r="AM383" s="74">
        <f t="shared" si="344"/>
        <v>0</v>
      </c>
      <c r="AN383" s="74">
        <f t="shared" si="345"/>
        <v>0</v>
      </c>
      <c r="AO383" s="82">
        <f t="shared" si="346"/>
        <v>0</v>
      </c>
      <c r="AP383" s="74">
        <f t="shared" si="347"/>
        <v>0</v>
      </c>
      <c r="AQ383" s="82">
        <f t="shared" si="348"/>
        <v>0</v>
      </c>
      <c r="AR383" s="83">
        <f t="shared" si="349"/>
        <v>0</v>
      </c>
      <c r="AS383" s="74">
        <f t="shared" si="350"/>
        <v>0</v>
      </c>
      <c r="AT383" s="82">
        <f t="shared" si="351"/>
        <v>0</v>
      </c>
      <c r="AU383" s="83">
        <f t="shared" si="352"/>
        <v>0</v>
      </c>
      <c r="AV383" s="74">
        <f t="shared" si="353"/>
        <v>0</v>
      </c>
      <c r="AW383" s="82">
        <f t="shared" si="354"/>
        <v>0</v>
      </c>
      <c r="AX383" s="83">
        <f t="shared" si="355"/>
        <v>0</v>
      </c>
      <c r="AY383" s="63"/>
      <c r="AZ383" s="84"/>
      <c r="BA383" s="85"/>
      <c r="BB383" s="95"/>
      <c r="BC383" s="86"/>
      <c r="BD383" s="86"/>
      <c r="BE383" s="96"/>
      <c r="BF383" s="69"/>
      <c r="BG383" s="114"/>
      <c r="BH383" s="63">
        <v>1</v>
      </c>
      <c r="BI383" s="68">
        <v>0</v>
      </c>
      <c r="BJ383" s="71"/>
      <c r="BK383" s="87"/>
      <c r="BL383" s="64" t="str">
        <f t="shared" ca="1" si="356"/>
        <v/>
      </c>
      <c r="BM383" s="65"/>
      <c r="BN383" s="66"/>
      <c r="BO383" s="67" t="str">
        <f t="shared" ca="1" si="357"/>
        <v/>
      </c>
      <c r="BP383" s="65"/>
      <c r="BQ383" s="66"/>
      <c r="BR383" s="67" t="str">
        <f t="shared" ca="1" si="358"/>
        <v/>
      </c>
      <c r="BS383" s="65"/>
      <c r="BT383" s="66"/>
      <c r="BU383" s="67" t="str">
        <f t="shared" ca="1" si="359"/>
        <v/>
      </c>
      <c r="BV383" s="65"/>
      <c r="BW383" s="66"/>
      <c r="BX383" s="67" t="str">
        <f t="shared" ca="1" si="360"/>
        <v/>
      </c>
      <c r="BY383" s="65"/>
      <c r="BZ383" s="66"/>
      <c r="CA383" s="67" t="str">
        <f t="shared" ca="1" si="361"/>
        <v/>
      </c>
      <c r="CB383" s="65"/>
      <c r="CC383" s="66"/>
      <c r="CD383" s="67" t="str">
        <f t="shared" ca="1" si="362"/>
        <v/>
      </c>
      <c r="CE383" s="65"/>
      <c r="CF383" s="66"/>
      <c r="CG383" s="67" t="str">
        <f t="shared" ca="1" si="363"/>
        <v/>
      </c>
      <c r="CH383" s="65"/>
      <c r="CI383" s="66"/>
      <c r="CJ383" s="67" t="str">
        <f t="shared" ca="1" si="364"/>
        <v/>
      </c>
      <c r="CK383" s="57"/>
      <c r="CL383" s="59"/>
      <c r="CM383" s="59"/>
      <c r="CN383" s="59"/>
      <c r="CO383" s="59"/>
      <c r="CP383" s="59"/>
      <c r="CQ383" s="59"/>
      <c r="CR383" s="57"/>
      <c r="CS383" s="58"/>
      <c r="CT383" s="90" t="str">
        <f t="shared" si="365"/>
        <v/>
      </c>
      <c r="CU383" s="59"/>
      <c r="CV383" s="60"/>
      <c r="CW383" s="59"/>
      <c r="CX383" s="59"/>
      <c r="CY383" s="59" t="str">
        <f t="shared" si="366"/>
        <v/>
      </c>
      <c r="CZ383" s="59"/>
      <c r="DA383" s="59"/>
      <c r="DB383" s="61"/>
      <c r="DC383" s="59"/>
      <c r="DD383" s="59"/>
      <c r="DE383" s="61"/>
      <c r="DF383" s="61"/>
      <c r="DG383" s="59"/>
      <c r="DH383" s="61"/>
      <c r="DI383" s="61"/>
      <c r="DJ383" s="59"/>
      <c r="DK383" s="59"/>
      <c r="DL383" s="62"/>
      <c r="DM383" s="56">
        <f t="shared" si="326"/>
        <v>0</v>
      </c>
      <c r="DN383" s="88" t="str">
        <f t="shared" si="367"/>
        <v/>
      </c>
      <c r="DO383" s="119" t="str">
        <f t="shared" si="368"/>
        <v/>
      </c>
      <c r="DP383" s="119" t="str">
        <f t="shared" si="369"/>
        <v/>
      </c>
      <c r="DQ383" s="122" t="str">
        <f t="shared" si="370"/>
        <v/>
      </c>
      <c r="DR383" s="122" t="str">
        <f t="shared" si="371"/>
        <v/>
      </c>
    </row>
    <row r="384" spans="1:122" x14ac:dyDescent="0.25">
      <c r="A384" s="184" t="str">
        <f t="shared" si="327"/>
        <v xml:space="preserve">  -  - </v>
      </c>
      <c r="B384" s="98"/>
      <c r="C384" s="97"/>
      <c r="D384" s="93"/>
      <c r="E384" s="71"/>
      <c r="F384" s="73"/>
      <c r="G384" s="103"/>
      <c r="H384" s="71"/>
      <c r="I384" s="105" t="str">
        <f t="shared" si="328"/>
        <v/>
      </c>
      <c r="J384" s="104"/>
      <c r="K384" s="63"/>
      <c r="L384" s="72"/>
      <c r="M384" s="74"/>
      <c r="N384" s="75"/>
      <c r="O384" s="75"/>
      <c r="P384" s="121"/>
      <c r="Q384" s="76" t="str">
        <f t="shared" si="329"/>
        <v/>
      </c>
      <c r="R384" s="77">
        <f t="shared" si="330"/>
        <v>0</v>
      </c>
      <c r="S384" s="63"/>
      <c r="T384" s="78">
        <f t="shared" si="331"/>
        <v>0</v>
      </c>
      <c r="U384" s="79">
        <f>IF(M384=0,0,IF(G384="Annulation","",IF(assurance="ALPTIS",M384*12*T384/100*#REF!,IF(assurance="APRIL",M384*12*T384/100*#REF!,IF(assurance="ASAF",M384*12*T384/100*#REF!,IF(assurance="NEOLIANE",(#REF!+M384*12*#REF!)*T384/100,IF(assurance="NEOLIANE Prev",(#REF!+M384*12*#REF!)*T384/100,IF(assurance="SWISSLIFE",M384*12*T384/100*#REF!,IF(assurance="AVIVA",M384*12*T384/100*#REF!,IF(assurance="CIPRES",M384*12*T384/100*#REF!,IF(assurance="CEGEMA",M384*12*T384/100*#REF!,IF(assurance=0,0))))))))))))</f>
        <v>0</v>
      </c>
      <c r="V384" s="91" t="str">
        <f t="shared" si="332"/>
        <v/>
      </c>
      <c r="W384" s="91" t="str">
        <f t="shared" si="333"/>
        <v/>
      </c>
      <c r="X384" s="92">
        <f t="shared" si="334"/>
        <v>0</v>
      </c>
      <c r="Y384" s="108">
        <f t="shared" si="335"/>
        <v>0</v>
      </c>
      <c r="Z384" s="106"/>
      <c r="AA384" s="105" t="str">
        <f t="shared" si="336"/>
        <v/>
      </c>
      <c r="AB384" s="63" t="s">
        <v>12</v>
      </c>
      <c r="AC384" s="72"/>
      <c r="AD384" s="101"/>
      <c r="AE384" s="80" t="str">
        <f t="shared" si="337"/>
        <v/>
      </c>
      <c r="AF384" s="72"/>
      <c r="AG384" s="70" t="str">
        <f t="shared" si="338"/>
        <v/>
      </c>
      <c r="AH384" s="81" t="str">
        <f t="shared" ca="1" si="339"/>
        <v/>
      </c>
      <c r="AI384" s="111" t="str">
        <f t="shared" ca="1" si="340"/>
        <v/>
      </c>
      <c r="AJ384" s="89" t="str">
        <f t="shared" si="341"/>
        <v/>
      </c>
      <c r="AK384" s="89" t="str">
        <f t="shared" si="342"/>
        <v/>
      </c>
      <c r="AL384" s="81" t="str">
        <f t="shared" si="343"/>
        <v/>
      </c>
      <c r="AM384" s="74">
        <f t="shared" si="344"/>
        <v>0</v>
      </c>
      <c r="AN384" s="74">
        <f t="shared" si="345"/>
        <v>0</v>
      </c>
      <c r="AO384" s="82">
        <f t="shared" si="346"/>
        <v>0</v>
      </c>
      <c r="AP384" s="74">
        <f t="shared" si="347"/>
        <v>0</v>
      </c>
      <c r="AQ384" s="82">
        <f t="shared" si="348"/>
        <v>0</v>
      </c>
      <c r="AR384" s="83">
        <f t="shared" si="349"/>
        <v>0</v>
      </c>
      <c r="AS384" s="74">
        <f t="shared" si="350"/>
        <v>0</v>
      </c>
      <c r="AT384" s="82">
        <f t="shared" si="351"/>
        <v>0</v>
      </c>
      <c r="AU384" s="83">
        <f t="shared" si="352"/>
        <v>0</v>
      </c>
      <c r="AV384" s="74">
        <f t="shared" si="353"/>
        <v>0</v>
      </c>
      <c r="AW384" s="82">
        <f t="shared" si="354"/>
        <v>0</v>
      </c>
      <c r="AX384" s="83">
        <f t="shared" si="355"/>
        <v>0</v>
      </c>
      <c r="AY384" s="63"/>
      <c r="AZ384" s="84"/>
      <c r="BA384" s="85"/>
      <c r="BB384" s="95"/>
      <c r="BC384" s="86"/>
      <c r="BD384" s="86"/>
      <c r="BE384" s="96"/>
      <c r="BF384" s="69"/>
      <c r="BG384" s="114"/>
      <c r="BH384" s="63">
        <v>1</v>
      </c>
      <c r="BI384" s="68">
        <v>0</v>
      </c>
      <c r="BJ384" s="71"/>
      <c r="BK384" s="87"/>
      <c r="BL384" s="64" t="str">
        <f t="shared" ca="1" si="356"/>
        <v/>
      </c>
      <c r="BM384" s="65"/>
      <c r="BN384" s="66"/>
      <c r="BO384" s="67" t="str">
        <f t="shared" ca="1" si="357"/>
        <v/>
      </c>
      <c r="BP384" s="65"/>
      <c r="BQ384" s="66"/>
      <c r="BR384" s="67" t="str">
        <f t="shared" ca="1" si="358"/>
        <v/>
      </c>
      <c r="BS384" s="65"/>
      <c r="BT384" s="66"/>
      <c r="BU384" s="67" t="str">
        <f t="shared" ca="1" si="359"/>
        <v/>
      </c>
      <c r="BV384" s="65"/>
      <c r="BW384" s="66"/>
      <c r="BX384" s="67" t="str">
        <f t="shared" ca="1" si="360"/>
        <v/>
      </c>
      <c r="BY384" s="65"/>
      <c r="BZ384" s="66"/>
      <c r="CA384" s="67" t="str">
        <f t="shared" ca="1" si="361"/>
        <v/>
      </c>
      <c r="CB384" s="65"/>
      <c r="CC384" s="66"/>
      <c r="CD384" s="67" t="str">
        <f t="shared" ca="1" si="362"/>
        <v/>
      </c>
      <c r="CE384" s="65"/>
      <c r="CF384" s="66"/>
      <c r="CG384" s="67" t="str">
        <f t="shared" ca="1" si="363"/>
        <v/>
      </c>
      <c r="CH384" s="65"/>
      <c r="CI384" s="66"/>
      <c r="CJ384" s="67" t="str">
        <f t="shared" ca="1" si="364"/>
        <v/>
      </c>
      <c r="CK384" s="57"/>
      <c r="CL384" s="59"/>
      <c r="CM384" s="59"/>
      <c r="CN384" s="59"/>
      <c r="CO384" s="59"/>
      <c r="CP384" s="59"/>
      <c r="CQ384" s="59"/>
      <c r="CR384" s="57"/>
      <c r="CS384" s="58"/>
      <c r="CT384" s="90" t="str">
        <f t="shared" si="365"/>
        <v/>
      </c>
      <c r="CU384" s="59"/>
      <c r="CV384" s="60"/>
      <c r="CW384" s="59"/>
      <c r="CX384" s="59"/>
      <c r="CY384" s="59" t="str">
        <f t="shared" si="366"/>
        <v/>
      </c>
      <c r="CZ384" s="59"/>
      <c r="DA384" s="59"/>
      <c r="DB384" s="61"/>
      <c r="DC384" s="59"/>
      <c r="DD384" s="59"/>
      <c r="DE384" s="61"/>
      <c r="DF384" s="61"/>
      <c r="DG384" s="59"/>
      <c r="DH384" s="61"/>
      <c r="DI384" s="61"/>
      <c r="DJ384" s="59"/>
      <c r="DK384" s="59"/>
      <c r="DL384" s="62"/>
      <c r="DM384" s="56">
        <f t="shared" si="326"/>
        <v>0</v>
      </c>
      <c r="DN384" s="88" t="str">
        <f t="shared" si="367"/>
        <v/>
      </c>
      <c r="DO384" s="119" t="str">
        <f t="shared" si="368"/>
        <v/>
      </c>
      <c r="DP384" s="119" t="str">
        <f t="shared" si="369"/>
        <v/>
      </c>
      <c r="DQ384" s="122" t="str">
        <f t="shared" si="370"/>
        <v/>
      </c>
      <c r="DR384" s="122" t="str">
        <f t="shared" si="371"/>
        <v/>
      </c>
    </row>
    <row r="385" spans="1:122" x14ac:dyDescent="0.25">
      <c r="A385" s="184" t="str">
        <f t="shared" si="327"/>
        <v xml:space="preserve">  -  - </v>
      </c>
      <c r="B385" s="98"/>
      <c r="C385" s="97"/>
      <c r="D385" s="93"/>
      <c r="E385" s="71"/>
      <c r="F385" s="73"/>
      <c r="G385" s="103"/>
      <c r="H385" s="71"/>
      <c r="I385" s="105" t="str">
        <f t="shared" si="328"/>
        <v/>
      </c>
      <c r="J385" s="104"/>
      <c r="K385" s="63"/>
      <c r="L385" s="72"/>
      <c r="M385" s="74"/>
      <c r="N385" s="75"/>
      <c r="O385" s="75"/>
      <c r="P385" s="121"/>
      <c r="Q385" s="76" t="str">
        <f t="shared" si="329"/>
        <v/>
      </c>
      <c r="R385" s="77">
        <f t="shared" si="330"/>
        <v>0</v>
      </c>
      <c r="S385" s="63"/>
      <c r="T385" s="78">
        <f t="shared" si="331"/>
        <v>0</v>
      </c>
      <c r="U385" s="79">
        <f>IF(M385=0,0,IF(G385="Annulation","",IF(assurance="ALPTIS",M385*12*T385/100*#REF!,IF(assurance="APRIL",M385*12*T385/100*#REF!,IF(assurance="ASAF",M385*12*T385/100*#REF!,IF(assurance="NEOLIANE",(#REF!+M385*12*#REF!)*T385/100,IF(assurance="NEOLIANE Prev",(#REF!+M385*12*#REF!)*T385/100,IF(assurance="SWISSLIFE",M385*12*T385/100*#REF!,IF(assurance="AVIVA",M385*12*T385/100*#REF!,IF(assurance="CIPRES",M385*12*T385/100*#REF!,IF(assurance="CEGEMA",M385*12*T385/100*#REF!,IF(assurance=0,0))))))))))))</f>
        <v>0</v>
      </c>
      <c r="V385" s="91" t="str">
        <f t="shared" si="332"/>
        <v/>
      </c>
      <c r="W385" s="91" t="str">
        <f t="shared" si="333"/>
        <v/>
      </c>
      <c r="X385" s="92">
        <f t="shared" si="334"/>
        <v>0</v>
      </c>
      <c r="Y385" s="108">
        <f t="shared" si="335"/>
        <v>0</v>
      </c>
      <c r="Z385" s="106"/>
      <c r="AA385" s="105" t="str">
        <f t="shared" si="336"/>
        <v/>
      </c>
      <c r="AB385" s="63" t="s">
        <v>12</v>
      </c>
      <c r="AC385" s="72"/>
      <c r="AD385" s="101"/>
      <c r="AE385" s="80" t="str">
        <f t="shared" si="337"/>
        <v/>
      </c>
      <c r="AF385" s="72"/>
      <c r="AG385" s="70" t="str">
        <f t="shared" si="338"/>
        <v/>
      </c>
      <c r="AH385" s="81" t="str">
        <f t="shared" ca="1" si="339"/>
        <v/>
      </c>
      <c r="AI385" s="111" t="str">
        <f t="shared" ca="1" si="340"/>
        <v/>
      </c>
      <c r="AJ385" s="89" t="str">
        <f t="shared" si="341"/>
        <v/>
      </c>
      <c r="AK385" s="89" t="str">
        <f t="shared" si="342"/>
        <v/>
      </c>
      <c r="AL385" s="81" t="str">
        <f t="shared" si="343"/>
        <v/>
      </c>
      <c r="AM385" s="74">
        <f t="shared" si="344"/>
        <v>0</v>
      </c>
      <c r="AN385" s="74">
        <f t="shared" si="345"/>
        <v>0</v>
      </c>
      <c r="AO385" s="82">
        <f t="shared" si="346"/>
        <v>0</v>
      </c>
      <c r="AP385" s="74">
        <f t="shared" si="347"/>
        <v>0</v>
      </c>
      <c r="AQ385" s="82">
        <f t="shared" si="348"/>
        <v>0</v>
      </c>
      <c r="AR385" s="83">
        <f t="shared" si="349"/>
        <v>0</v>
      </c>
      <c r="AS385" s="74">
        <f t="shared" si="350"/>
        <v>0</v>
      </c>
      <c r="AT385" s="82">
        <f t="shared" si="351"/>
        <v>0</v>
      </c>
      <c r="AU385" s="83">
        <f t="shared" si="352"/>
        <v>0</v>
      </c>
      <c r="AV385" s="74">
        <f t="shared" si="353"/>
        <v>0</v>
      </c>
      <c r="AW385" s="82">
        <f t="shared" si="354"/>
        <v>0</v>
      </c>
      <c r="AX385" s="83">
        <f t="shared" si="355"/>
        <v>0</v>
      </c>
      <c r="AY385" s="63"/>
      <c r="AZ385" s="84"/>
      <c r="BA385" s="85"/>
      <c r="BB385" s="95"/>
      <c r="BC385" s="86"/>
      <c r="BD385" s="86"/>
      <c r="BE385" s="96"/>
      <c r="BF385" s="69"/>
      <c r="BG385" s="114"/>
      <c r="BH385" s="63">
        <v>1</v>
      </c>
      <c r="BI385" s="68">
        <v>0</v>
      </c>
      <c r="BJ385" s="71"/>
      <c r="BK385" s="87"/>
      <c r="BL385" s="64" t="str">
        <f t="shared" ca="1" si="356"/>
        <v/>
      </c>
      <c r="BM385" s="65"/>
      <c r="BN385" s="66"/>
      <c r="BO385" s="67" t="str">
        <f t="shared" ca="1" si="357"/>
        <v/>
      </c>
      <c r="BP385" s="65"/>
      <c r="BQ385" s="66"/>
      <c r="BR385" s="67" t="str">
        <f t="shared" ca="1" si="358"/>
        <v/>
      </c>
      <c r="BS385" s="65"/>
      <c r="BT385" s="66"/>
      <c r="BU385" s="67" t="str">
        <f t="shared" ca="1" si="359"/>
        <v/>
      </c>
      <c r="BV385" s="65"/>
      <c r="BW385" s="66"/>
      <c r="BX385" s="67" t="str">
        <f t="shared" ca="1" si="360"/>
        <v/>
      </c>
      <c r="BY385" s="65"/>
      <c r="BZ385" s="66"/>
      <c r="CA385" s="67" t="str">
        <f t="shared" ca="1" si="361"/>
        <v/>
      </c>
      <c r="CB385" s="65"/>
      <c r="CC385" s="66"/>
      <c r="CD385" s="67" t="str">
        <f t="shared" ca="1" si="362"/>
        <v/>
      </c>
      <c r="CE385" s="65"/>
      <c r="CF385" s="66"/>
      <c r="CG385" s="67" t="str">
        <f t="shared" ca="1" si="363"/>
        <v/>
      </c>
      <c r="CH385" s="65"/>
      <c r="CI385" s="66"/>
      <c r="CJ385" s="67" t="str">
        <f t="shared" ca="1" si="364"/>
        <v/>
      </c>
      <c r="CK385" s="57"/>
      <c r="CL385" s="59"/>
      <c r="CM385" s="59"/>
      <c r="CN385" s="59"/>
      <c r="CO385" s="59"/>
      <c r="CP385" s="59"/>
      <c r="CQ385" s="59"/>
      <c r="CR385" s="57"/>
      <c r="CS385" s="58"/>
      <c r="CT385" s="90" t="str">
        <f t="shared" si="365"/>
        <v/>
      </c>
      <c r="CU385" s="59"/>
      <c r="CV385" s="60"/>
      <c r="CW385" s="59"/>
      <c r="CX385" s="59"/>
      <c r="CY385" s="59" t="str">
        <f t="shared" si="366"/>
        <v/>
      </c>
      <c r="CZ385" s="59"/>
      <c r="DA385" s="59"/>
      <c r="DB385" s="61"/>
      <c r="DC385" s="59"/>
      <c r="DD385" s="59"/>
      <c r="DE385" s="61"/>
      <c r="DF385" s="61"/>
      <c r="DG385" s="59"/>
      <c r="DH385" s="61"/>
      <c r="DI385" s="61"/>
      <c r="DJ385" s="59"/>
      <c r="DK385" s="59"/>
      <c r="DL385" s="62"/>
      <c r="DM385" s="56">
        <f t="shared" si="326"/>
        <v>0</v>
      </c>
      <c r="DN385" s="88" t="str">
        <f t="shared" si="367"/>
        <v/>
      </c>
      <c r="DO385" s="119" t="str">
        <f t="shared" si="368"/>
        <v/>
      </c>
      <c r="DP385" s="119" t="str">
        <f t="shared" si="369"/>
        <v/>
      </c>
      <c r="DQ385" s="122" t="str">
        <f t="shared" si="370"/>
        <v/>
      </c>
      <c r="DR385" s="122" t="str">
        <f t="shared" si="371"/>
        <v/>
      </c>
    </row>
    <row r="386" spans="1:122" x14ac:dyDescent="0.25">
      <c r="A386" s="184" t="str">
        <f t="shared" si="327"/>
        <v xml:space="preserve">  -  - </v>
      </c>
      <c r="B386" s="98"/>
      <c r="C386" s="97"/>
      <c r="D386" s="93"/>
      <c r="E386" s="71"/>
      <c r="F386" s="73"/>
      <c r="G386" s="103"/>
      <c r="H386" s="71"/>
      <c r="I386" s="105" t="str">
        <f t="shared" si="328"/>
        <v/>
      </c>
      <c r="J386" s="104"/>
      <c r="K386" s="63"/>
      <c r="L386" s="72"/>
      <c r="M386" s="74"/>
      <c r="N386" s="75"/>
      <c r="O386" s="75"/>
      <c r="P386" s="121"/>
      <c r="Q386" s="76" t="str">
        <f t="shared" si="329"/>
        <v/>
      </c>
      <c r="R386" s="77">
        <f t="shared" si="330"/>
        <v>0</v>
      </c>
      <c r="S386" s="63"/>
      <c r="T386" s="78">
        <f t="shared" si="331"/>
        <v>0</v>
      </c>
      <c r="U386" s="79">
        <f>IF(M386=0,0,IF(G386="Annulation","",IF(assurance="ALPTIS",M386*12*T386/100*#REF!,IF(assurance="APRIL",M386*12*T386/100*#REF!,IF(assurance="ASAF",M386*12*T386/100*#REF!,IF(assurance="NEOLIANE",(#REF!+M386*12*#REF!)*T386/100,IF(assurance="NEOLIANE Prev",(#REF!+M386*12*#REF!)*T386/100,IF(assurance="SWISSLIFE",M386*12*T386/100*#REF!,IF(assurance="AVIVA",M386*12*T386/100*#REF!,IF(assurance="CIPRES",M386*12*T386/100*#REF!,IF(assurance="CEGEMA",M386*12*T386/100*#REF!,IF(assurance=0,0))))))))))))</f>
        <v>0</v>
      </c>
      <c r="V386" s="91" t="str">
        <f t="shared" si="332"/>
        <v/>
      </c>
      <c r="W386" s="91" t="str">
        <f t="shared" si="333"/>
        <v/>
      </c>
      <c r="X386" s="92">
        <f t="shared" si="334"/>
        <v>0</v>
      </c>
      <c r="Y386" s="108">
        <f t="shared" si="335"/>
        <v>0</v>
      </c>
      <c r="Z386" s="106"/>
      <c r="AA386" s="105" t="str">
        <f t="shared" si="336"/>
        <v/>
      </c>
      <c r="AB386" s="63" t="s">
        <v>12</v>
      </c>
      <c r="AC386" s="72"/>
      <c r="AD386" s="101"/>
      <c r="AE386" s="80" t="str">
        <f t="shared" si="337"/>
        <v/>
      </c>
      <c r="AF386" s="72"/>
      <c r="AG386" s="70" t="str">
        <f t="shared" si="338"/>
        <v/>
      </c>
      <c r="AH386" s="81" t="str">
        <f t="shared" ca="1" si="339"/>
        <v/>
      </c>
      <c r="AI386" s="111" t="str">
        <f t="shared" ca="1" si="340"/>
        <v/>
      </c>
      <c r="AJ386" s="89" t="str">
        <f t="shared" si="341"/>
        <v/>
      </c>
      <c r="AK386" s="89" t="str">
        <f t="shared" si="342"/>
        <v/>
      </c>
      <c r="AL386" s="81" t="str">
        <f t="shared" si="343"/>
        <v/>
      </c>
      <c r="AM386" s="74">
        <f t="shared" si="344"/>
        <v>0</v>
      </c>
      <c r="AN386" s="74">
        <f t="shared" si="345"/>
        <v>0</v>
      </c>
      <c r="AO386" s="82">
        <f t="shared" si="346"/>
        <v>0</v>
      </c>
      <c r="AP386" s="74">
        <f t="shared" si="347"/>
        <v>0</v>
      </c>
      <c r="AQ386" s="82">
        <f t="shared" si="348"/>
        <v>0</v>
      </c>
      <c r="AR386" s="83">
        <f t="shared" si="349"/>
        <v>0</v>
      </c>
      <c r="AS386" s="74">
        <f t="shared" si="350"/>
        <v>0</v>
      </c>
      <c r="AT386" s="82">
        <f t="shared" si="351"/>
        <v>0</v>
      </c>
      <c r="AU386" s="83">
        <f t="shared" si="352"/>
        <v>0</v>
      </c>
      <c r="AV386" s="74">
        <f t="shared" si="353"/>
        <v>0</v>
      </c>
      <c r="AW386" s="82">
        <f t="shared" si="354"/>
        <v>0</v>
      </c>
      <c r="AX386" s="83">
        <f t="shared" si="355"/>
        <v>0</v>
      </c>
      <c r="AY386" s="63"/>
      <c r="AZ386" s="84"/>
      <c r="BA386" s="85"/>
      <c r="BB386" s="95"/>
      <c r="BC386" s="86"/>
      <c r="BD386" s="86"/>
      <c r="BE386" s="96"/>
      <c r="BF386" s="69"/>
      <c r="BG386" s="114"/>
      <c r="BH386" s="63">
        <v>1</v>
      </c>
      <c r="BI386" s="68">
        <v>0</v>
      </c>
      <c r="BJ386" s="71"/>
      <c r="BK386" s="87"/>
      <c r="BL386" s="64" t="str">
        <f t="shared" ca="1" si="356"/>
        <v/>
      </c>
      <c r="BM386" s="65"/>
      <c r="BN386" s="66"/>
      <c r="BO386" s="67" t="str">
        <f t="shared" ca="1" si="357"/>
        <v/>
      </c>
      <c r="BP386" s="65"/>
      <c r="BQ386" s="66"/>
      <c r="BR386" s="67" t="str">
        <f t="shared" ca="1" si="358"/>
        <v/>
      </c>
      <c r="BS386" s="65"/>
      <c r="BT386" s="66"/>
      <c r="BU386" s="67" t="str">
        <f t="shared" ca="1" si="359"/>
        <v/>
      </c>
      <c r="BV386" s="65"/>
      <c r="BW386" s="66"/>
      <c r="BX386" s="67" t="str">
        <f t="shared" ca="1" si="360"/>
        <v/>
      </c>
      <c r="BY386" s="65"/>
      <c r="BZ386" s="66"/>
      <c r="CA386" s="67" t="str">
        <f t="shared" ca="1" si="361"/>
        <v/>
      </c>
      <c r="CB386" s="65"/>
      <c r="CC386" s="66"/>
      <c r="CD386" s="67" t="str">
        <f t="shared" ca="1" si="362"/>
        <v/>
      </c>
      <c r="CE386" s="65"/>
      <c r="CF386" s="66"/>
      <c r="CG386" s="67" t="str">
        <f t="shared" ca="1" si="363"/>
        <v/>
      </c>
      <c r="CH386" s="65"/>
      <c r="CI386" s="66"/>
      <c r="CJ386" s="67" t="str">
        <f t="shared" ca="1" si="364"/>
        <v/>
      </c>
      <c r="CK386" s="57"/>
      <c r="CL386" s="59"/>
      <c r="CM386" s="59"/>
      <c r="CN386" s="59"/>
      <c r="CO386" s="59"/>
      <c r="CP386" s="59"/>
      <c r="CQ386" s="59"/>
      <c r="CR386" s="57"/>
      <c r="CS386" s="58"/>
      <c r="CT386" s="90" t="str">
        <f t="shared" si="365"/>
        <v/>
      </c>
      <c r="CU386" s="59"/>
      <c r="CV386" s="60"/>
      <c r="CW386" s="59"/>
      <c r="CX386" s="59"/>
      <c r="CY386" s="59" t="str">
        <f t="shared" si="366"/>
        <v/>
      </c>
      <c r="CZ386" s="59"/>
      <c r="DA386" s="59"/>
      <c r="DB386" s="61"/>
      <c r="DC386" s="59"/>
      <c r="DD386" s="59"/>
      <c r="DE386" s="61"/>
      <c r="DF386" s="61"/>
      <c r="DG386" s="59"/>
      <c r="DH386" s="61"/>
      <c r="DI386" s="61"/>
      <c r="DJ386" s="59"/>
      <c r="DK386" s="59"/>
      <c r="DL386" s="62"/>
      <c r="DM386" s="56">
        <f t="shared" si="326"/>
        <v>0</v>
      </c>
      <c r="DN386" s="88" t="str">
        <f t="shared" si="367"/>
        <v/>
      </c>
      <c r="DO386" s="119" t="str">
        <f t="shared" si="368"/>
        <v/>
      </c>
      <c r="DP386" s="119" t="str">
        <f t="shared" si="369"/>
        <v/>
      </c>
      <c r="DQ386" s="122" t="str">
        <f t="shared" si="370"/>
        <v/>
      </c>
      <c r="DR386" s="122" t="str">
        <f t="shared" si="371"/>
        <v/>
      </c>
    </row>
    <row r="387" spans="1:122" x14ac:dyDescent="0.25">
      <c r="A387" s="184" t="str">
        <f t="shared" si="327"/>
        <v xml:space="preserve">  -  - </v>
      </c>
      <c r="B387" s="98"/>
      <c r="C387" s="97"/>
      <c r="D387" s="93"/>
      <c r="E387" s="71"/>
      <c r="F387" s="73"/>
      <c r="G387" s="103"/>
      <c r="H387" s="71"/>
      <c r="I387" s="105" t="str">
        <f t="shared" si="328"/>
        <v/>
      </c>
      <c r="J387" s="104"/>
      <c r="K387" s="63"/>
      <c r="L387" s="72"/>
      <c r="M387" s="74"/>
      <c r="N387" s="75"/>
      <c r="O387" s="75"/>
      <c r="P387" s="121"/>
      <c r="Q387" s="76" t="str">
        <f t="shared" si="329"/>
        <v/>
      </c>
      <c r="R387" s="77">
        <f t="shared" si="330"/>
        <v>0</v>
      </c>
      <c r="S387" s="63"/>
      <c r="T387" s="78">
        <f t="shared" si="331"/>
        <v>0</v>
      </c>
      <c r="U387" s="79">
        <f>IF(M387=0,0,IF(G387="Annulation","",IF(assurance="ALPTIS",M387*12*T387/100*#REF!,IF(assurance="APRIL",M387*12*T387/100*#REF!,IF(assurance="ASAF",M387*12*T387/100*#REF!,IF(assurance="NEOLIANE",(#REF!+M387*12*#REF!)*T387/100,IF(assurance="NEOLIANE Prev",(#REF!+M387*12*#REF!)*T387/100,IF(assurance="SWISSLIFE",M387*12*T387/100*#REF!,IF(assurance="AVIVA",M387*12*T387/100*#REF!,IF(assurance="CIPRES",M387*12*T387/100*#REF!,IF(assurance="CEGEMA",M387*12*T387/100*#REF!,IF(assurance=0,0))))))))))))</f>
        <v>0</v>
      </c>
      <c r="V387" s="91" t="str">
        <f t="shared" si="332"/>
        <v/>
      </c>
      <c r="W387" s="91" t="str">
        <f t="shared" si="333"/>
        <v/>
      </c>
      <c r="X387" s="92">
        <f t="shared" si="334"/>
        <v>0</v>
      </c>
      <c r="Y387" s="108">
        <f t="shared" si="335"/>
        <v>0</v>
      </c>
      <c r="Z387" s="106"/>
      <c r="AA387" s="105" t="str">
        <f t="shared" si="336"/>
        <v/>
      </c>
      <c r="AB387" s="63" t="s">
        <v>12</v>
      </c>
      <c r="AC387" s="72"/>
      <c r="AD387" s="101"/>
      <c r="AE387" s="80" t="str">
        <f t="shared" si="337"/>
        <v/>
      </c>
      <c r="AF387" s="72"/>
      <c r="AG387" s="70" t="str">
        <f t="shared" si="338"/>
        <v/>
      </c>
      <c r="AH387" s="81" t="str">
        <f t="shared" ca="1" si="339"/>
        <v/>
      </c>
      <c r="AI387" s="111" t="str">
        <f t="shared" ca="1" si="340"/>
        <v/>
      </c>
      <c r="AJ387" s="89" t="str">
        <f t="shared" si="341"/>
        <v/>
      </c>
      <c r="AK387" s="89" t="str">
        <f t="shared" si="342"/>
        <v/>
      </c>
      <c r="AL387" s="81" t="str">
        <f t="shared" si="343"/>
        <v/>
      </c>
      <c r="AM387" s="74">
        <f t="shared" si="344"/>
        <v>0</v>
      </c>
      <c r="AN387" s="74">
        <f t="shared" si="345"/>
        <v>0</v>
      </c>
      <c r="AO387" s="82">
        <f t="shared" si="346"/>
        <v>0</v>
      </c>
      <c r="AP387" s="74">
        <f t="shared" si="347"/>
        <v>0</v>
      </c>
      <c r="AQ387" s="82">
        <f t="shared" si="348"/>
        <v>0</v>
      </c>
      <c r="AR387" s="83">
        <f t="shared" si="349"/>
        <v>0</v>
      </c>
      <c r="AS387" s="74">
        <f t="shared" si="350"/>
        <v>0</v>
      </c>
      <c r="AT387" s="82">
        <f t="shared" si="351"/>
        <v>0</v>
      </c>
      <c r="AU387" s="83">
        <f t="shared" si="352"/>
        <v>0</v>
      </c>
      <c r="AV387" s="74">
        <f t="shared" si="353"/>
        <v>0</v>
      </c>
      <c r="AW387" s="82">
        <f t="shared" si="354"/>
        <v>0</v>
      </c>
      <c r="AX387" s="83">
        <f t="shared" si="355"/>
        <v>0</v>
      </c>
      <c r="AY387" s="63"/>
      <c r="AZ387" s="84"/>
      <c r="BA387" s="85"/>
      <c r="BB387" s="95"/>
      <c r="BC387" s="86"/>
      <c r="BD387" s="86"/>
      <c r="BE387" s="96"/>
      <c r="BF387" s="69"/>
      <c r="BG387" s="114"/>
      <c r="BH387" s="63">
        <v>1</v>
      </c>
      <c r="BI387" s="68">
        <v>0</v>
      </c>
      <c r="BJ387" s="71"/>
      <c r="BK387" s="87"/>
      <c r="BL387" s="64" t="str">
        <f t="shared" ca="1" si="356"/>
        <v/>
      </c>
      <c r="BM387" s="65"/>
      <c r="BN387" s="66"/>
      <c r="BO387" s="67" t="str">
        <f t="shared" ca="1" si="357"/>
        <v/>
      </c>
      <c r="BP387" s="65"/>
      <c r="BQ387" s="66"/>
      <c r="BR387" s="67" t="str">
        <f t="shared" ca="1" si="358"/>
        <v/>
      </c>
      <c r="BS387" s="65"/>
      <c r="BT387" s="66"/>
      <c r="BU387" s="67" t="str">
        <f t="shared" ca="1" si="359"/>
        <v/>
      </c>
      <c r="BV387" s="65"/>
      <c r="BW387" s="66"/>
      <c r="BX387" s="67" t="str">
        <f t="shared" ca="1" si="360"/>
        <v/>
      </c>
      <c r="BY387" s="65"/>
      <c r="BZ387" s="66"/>
      <c r="CA387" s="67" t="str">
        <f t="shared" ca="1" si="361"/>
        <v/>
      </c>
      <c r="CB387" s="65"/>
      <c r="CC387" s="66"/>
      <c r="CD387" s="67" t="str">
        <f t="shared" ca="1" si="362"/>
        <v/>
      </c>
      <c r="CE387" s="65"/>
      <c r="CF387" s="66"/>
      <c r="CG387" s="67" t="str">
        <f t="shared" ca="1" si="363"/>
        <v/>
      </c>
      <c r="CH387" s="65"/>
      <c r="CI387" s="66"/>
      <c r="CJ387" s="67" t="str">
        <f t="shared" ca="1" si="364"/>
        <v/>
      </c>
      <c r="CK387" s="57"/>
      <c r="CL387" s="59"/>
      <c r="CM387" s="59"/>
      <c r="CN387" s="59"/>
      <c r="CO387" s="59"/>
      <c r="CP387" s="59"/>
      <c r="CQ387" s="59"/>
      <c r="CR387" s="57"/>
      <c r="CS387" s="58"/>
      <c r="CT387" s="90" t="str">
        <f t="shared" si="365"/>
        <v/>
      </c>
      <c r="CU387" s="59"/>
      <c r="CV387" s="60"/>
      <c r="CW387" s="59"/>
      <c r="CX387" s="59"/>
      <c r="CY387" s="59" t="str">
        <f t="shared" si="366"/>
        <v/>
      </c>
      <c r="CZ387" s="59"/>
      <c r="DA387" s="59"/>
      <c r="DB387" s="61"/>
      <c r="DC387" s="59"/>
      <c r="DD387" s="59"/>
      <c r="DE387" s="61"/>
      <c r="DF387" s="61"/>
      <c r="DG387" s="59"/>
      <c r="DH387" s="61"/>
      <c r="DI387" s="61"/>
      <c r="DJ387" s="59"/>
      <c r="DK387" s="59"/>
      <c r="DL387" s="62"/>
      <c r="DM387" s="56">
        <f t="shared" si="326"/>
        <v>0</v>
      </c>
      <c r="DN387" s="88" t="str">
        <f t="shared" si="367"/>
        <v/>
      </c>
      <c r="DO387" s="119" t="str">
        <f t="shared" si="368"/>
        <v/>
      </c>
      <c r="DP387" s="119" t="str">
        <f t="shared" si="369"/>
        <v/>
      </c>
      <c r="DQ387" s="122" t="str">
        <f t="shared" si="370"/>
        <v/>
      </c>
      <c r="DR387" s="122" t="str">
        <f t="shared" si="371"/>
        <v/>
      </c>
    </row>
    <row r="388" spans="1:122" x14ac:dyDescent="0.25">
      <c r="A388" s="184" t="str">
        <f t="shared" si="327"/>
        <v xml:space="preserve">  -  - </v>
      </c>
      <c r="B388" s="98"/>
      <c r="C388" s="97"/>
      <c r="D388" s="93"/>
      <c r="E388" s="71"/>
      <c r="F388" s="73"/>
      <c r="G388" s="103"/>
      <c r="H388" s="71"/>
      <c r="I388" s="105" t="str">
        <f t="shared" si="328"/>
        <v/>
      </c>
      <c r="J388" s="104"/>
      <c r="K388" s="63"/>
      <c r="L388" s="72"/>
      <c r="M388" s="74"/>
      <c r="N388" s="75"/>
      <c r="O388" s="75"/>
      <c r="P388" s="121"/>
      <c r="Q388" s="76" t="str">
        <f t="shared" si="329"/>
        <v/>
      </c>
      <c r="R388" s="77">
        <f t="shared" si="330"/>
        <v>0</v>
      </c>
      <c r="S388" s="63"/>
      <c r="T388" s="78">
        <f t="shared" si="331"/>
        <v>0</v>
      </c>
      <c r="U388" s="79">
        <f>IF(M388=0,0,IF(G388="Annulation","",IF(assurance="ALPTIS",M388*12*T388/100*#REF!,IF(assurance="APRIL",M388*12*T388/100*#REF!,IF(assurance="ASAF",M388*12*T388/100*#REF!,IF(assurance="NEOLIANE",(#REF!+M388*12*#REF!)*T388/100,IF(assurance="NEOLIANE Prev",(#REF!+M388*12*#REF!)*T388/100,IF(assurance="SWISSLIFE",M388*12*T388/100*#REF!,IF(assurance="AVIVA",M388*12*T388/100*#REF!,IF(assurance="CIPRES",M388*12*T388/100*#REF!,IF(assurance="CEGEMA",M388*12*T388/100*#REF!,IF(assurance=0,0))))))))))))</f>
        <v>0</v>
      </c>
      <c r="V388" s="91" t="str">
        <f t="shared" si="332"/>
        <v/>
      </c>
      <c r="W388" s="91" t="str">
        <f t="shared" si="333"/>
        <v/>
      </c>
      <c r="X388" s="92">
        <f t="shared" si="334"/>
        <v>0</v>
      </c>
      <c r="Y388" s="108">
        <f t="shared" si="335"/>
        <v>0</v>
      </c>
      <c r="Z388" s="106"/>
      <c r="AA388" s="105" t="str">
        <f t="shared" si="336"/>
        <v/>
      </c>
      <c r="AB388" s="63" t="s">
        <v>12</v>
      </c>
      <c r="AC388" s="72"/>
      <c r="AD388" s="101"/>
      <c r="AE388" s="80" t="str">
        <f t="shared" si="337"/>
        <v/>
      </c>
      <c r="AF388" s="72"/>
      <c r="AG388" s="70" t="str">
        <f t="shared" si="338"/>
        <v/>
      </c>
      <c r="AH388" s="81" t="str">
        <f t="shared" ca="1" si="339"/>
        <v/>
      </c>
      <c r="AI388" s="111" t="str">
        <f t="shared" ca="1" si="340"/>
        <v/>
      </c>
      <c r="AJ388" s="89" t="str">
        <f t="shared" si="341"/>
        <v/>
      </c>
      <c r="AK388" s="89" t="str">
        <f t="shared" si="342"/>
        <v/>
      </c>
      <c r="AL388" s="81" t="str">
        <f t="shared" si="343"/>
        <v/>
      </c>
      <c r="AM388" s="74">
        <f t="shared" si="344"/>
        <v>0</v>
      </c>
      <c r="AN388" s="74">
        <f t="shared" si="345"/>
        <v>0</v>
      </c>
      <c r="AO388" s="82">
        <f t="shared" si="346"/>
        <v>0</v>
      </c>
      <c r="AP388" s="74">
        <f t="shared" si="347"/>
        <v>0</v>
      </c>
      <c r="AQ388" s="82">
        <f t="shared" si="348"/>
        <v>0</v>
      </c>
      <c r="AR388" s="83">
        <f t="shared" si="349"/>
        <v>0</v>
      </c>
      <c r="AS388" s="74">
        <f t="shared" si="350"/>
        <v>0</v>
      </c>
      <c r="AT388" s="82">
        <f t="shared" si="351"/>
        <v>0</v>
      </c>
      <c r="AU388" s="83">
        <f t="shared" si="352"/>
        <v>0</v>
      </c>
      <c r="AV388" s="74">
        <f t="shared" si="353"/>
        <v>0</v>
      </c>
      <c r="AW388" s="82">
        <f t="shared" si="354"/>
        <v>0</v>
      </c>
      <c r="AX388" s="83">
        <f t="shared" si="355"/>
        <v>0</v>
      </c>
      <c r="AY388" s="63"/>
      <c r="AZ388" s="84"/>
      <c r="BA388" s="85"/>
      <c r="BB388" s="95"/>
      <c r="BC388" s="86"/>
      <c r="BD388" s="86"/>
      <c r="BE388" s="96"/>
      <c r="BF388" s="69"/>
      <c r="BG388" s="114"/>
      <c r="BH388" s="63">
        <v>1</v>
      </c>
      <c r="BI388" s="68">
        <v>0</v>
      </c>
      <c r="BJ388" s="71"/>
      <c r="BK388" s="87"/>
      <c r="BL388" s="64" t="str">
        <f t="shared" ca="1" si="356"/>
        <v/>
      </c>
      <c r="BM388" s="65"/>
      <c r="BN388" s="66"/>
      <c r="BO388" s="67" t="str">
        <f t="shared" ca="1" si="357"/>
        <v/>
      </c>
      <c r="BP388" s="65"/>
      <c r="BQ388" s="66"/>
      <c r="BR388" s="67" t="str">
        <f t="shared" ca="1" si="358"/>
        <v/>
      </c>
      <c r="BS388" s="65"/>
      <c r="BT388" s="66"/>
      <c r="BU388" s="67" t="str">
        <f t="shared" ca="1" si="359"/>
        <v/>
      </c>
      <c r="BV388" s="65"/>
      <c r="BW388" s="66"/>
      <c r="BX388" s="67" t="str">
        <f t="shared" ca="1" si="360"/>
        <v/>
      </c>
      <c r="BY388" s="65"/>
      <c r="BZ388" s="66"/>
      <c r="CA388" s="67" t="str">
        <f t="shared" ca="1" si="361"/>
        <v/>
      </c>
      <c r="CB388" s="65"/>
      <c r="CC388" s="66"/>
      <c r="CD388" s="67" t="str">
        <f t="shared" ca="1" si="362"/>
        <v/>
      </c>
      <c r="CE388" s="65"/>
      <c r="CF388" s="66"/>
      <c r="CG388" s="67" t="str">
        <f t="shared" ca="1" si="363"/>
        <v/>
      </c>
      <c r="CH388" s="65"/>
      <c r="CI388" s="66"/>
      <c r="CJ388" s="67" t="str">
        <f t="shared" ca="1" si="364"/>
        <v/>
      </c>
      <c r="CK388" s="57"/>
      <c r="CL388" s="59"/>
      <c r="CM388" s="59"/>
      <c r="CN388" s="59"/>
      <c r="CO388" s="59"/>
      <c r="CP388" s="59"/>
      <c r="CQ388" s="59"/>
      <c r="CR388" s="57"/>
      <c r="CS388" s="58"/>
      <c r="CT388" s="90" t="str">
        <f t="shared" si="365"/>
        <v/>
      </c>
      <c r="CU388" s="59"/>
      <c r="CV388" s="60"/>
      <c r="CW388" s="59"/>
      <c r="CX388" s="59"/>
      <c r="CY388" s="59" t="str">
        <f t="shared" si="366"/>
        <v/>
      </c>
      <c r="CZ388" s="59"/>
      <c r="DA388" s="59"/>
      <c r="DB388" s="61"/>
      <c r="DC388" s="59"/>
      <c r="DD388" s="59"/>
      <c r="DE388" s="61"/>
      <c r="DF388" s="61"/>
      <c r="DG388" s="59"/>
      <c r="DH388" s="61"/>
      <c r="DI388" s="61"/>
      <c r="DJ388" s="59"/>
      <c r="DK388" s="59"/>
      <c r="DL388" s="62"/>
      <c r="DM388" s="56">
        <f t="shared" si="326"/>
        <v>0</v>
      </c>
      <c r="DN388" s="88" t="str">
        <f t="shared" si="367"/>
        <v/>
      </c>
      <c r="DO388" s="119" t="str">
        <f t="shared" si="368"/>
        <v/>
      </c>
      <c r="DP388" s="119" t="str">
        <f t="shared" si="369"/>
        <v/>
      </c>
      <c r="DQ388" s="122" t="str">
        <f t="shared" si="370"/>
        <v/>
      </c>
      <c r="DR388" s="122" t="str">
        <f t="shared" si="371"/>
        <v/>
      </c>
    </row>
    <row r="389" spans="1:122" x14ac:dyDescent="0.25">
      <c r="A389" s="184" t="str">
        <f t="shared" si="327"/>
        <v xml:space="preserve">  -  - </v>
      </c>
      <c r="B389" s="98"/>
      <c r="C389" s="97"/>
      <c r="D389" s="93"/>
      <c r="E389" s="71"/>
      <c r="F389" s="73"/>
      <c r="G389" s="103"/>
      <c r="H389" s="71"/>
      <c r="I389" s="105" t="str">
        <f t="shared" si="328"/>
        <v/>
      </c>
      <c r="J389" s="104"/>
      <c r="K389" s="63"/>
      <c r="L389" s="72"/>
      <c r="M389" s="74"/>
      <c r="N389" s="75"/>
      <c r="O389" s="75"/>
      <c r="P389" s="121"/>
      <c r="Q389" s="76" t="str">
        <f t="shared" si="329"/>
        <v/>
      </c>
      <c r="R389" s="77">
        <f t="shared" si="330"/>
        <v>0</v>
      </c>
      <c r="S389" s="63"/>
      <c r="T389" s="78">
        <f t="shared" si="331"/>
        <v>0</v>
      </c>
      <c r="U389" s="79">
        <f>IF(M389=0,0,IF(G389="Annulation","",IF(assurance="ALPTIS",M389*12*T389/100*#REF!,IF(assurance="APRIL",M389*12*T389/100*#REF!,IF(assurance="ASAF",M389*12*T389/100*#REF!,IF(assurance="NEOLIANE",(#REF!+M389*12*#REF!)*T389/100,IF(assurance="NEOLIANE Prev",(#REF!+M389*12*#REF!)*T389/100,IF(assurance="SWISSLIFE",M389*12*T389/100*#REF!,IF(assurance="AVIVA",M389*12*T389/100*#REF!,IF(assurance="CIPRES",M389*12*T389/100*#REF!,IF(assurance="CEGEMA",M389*12*T389/100*#REF!,IF(assurance=0,0))))))))))))</f>
        <v>0</v>
      </c>
      <c r="V389" s="91" t="str">
        <f t="shared" si="332"/>
        <v/>
      </c>
      <c r="W389" s="91" t="str">
        <f t="shared" si="333"/>
        <v/>
      </c>
      <c r="X389" s="92">
        <f t="shared" si="334"/>
        <v>0</v>
      </c>
      <c r="Y389" s="108">
        <f t="shared" si="335"/>
        <v>0</v>
      </c>
      <c r="Z389" s="106"/>
      <c r="AA389" s="105" t="str">
        <f t="shared" si="336"/>
        <v/>
      </c>
      <c r="AB389" s="63" t="s">
        <v>12</v>
      </c>
      <c r="AC389" s="72"/>
      <c r="AD389" s="101"/>
      <c r="AE389" s="80" t="str">
        <f t="shared" si="337"/>
        <v/>
      </c>
      <c r="AF389" s="72"/>
      <c r="AG389" s="70" t="str">
        <f t="shared" si="338"/>
        <v/>
      </c>
      <c r="AH389" s="81" t="str">
        <f t="shared" ca="1" si="339"/>
        <v/>
      </c>
      <c r="AI389" s="111" t="str">
        <f t="shared" ca="1" si="340"/>
        <v/>
      </c>
      <c r="AJ389" s="89" t="str">
        <f t="shared" si="341"/>
        <v/>
      </c>
      <c r="AK389" s="89" t="str">
        <f t="shared" si="342"/>
        <v/>
      </c>
      <c r="AL389" s="81" t="str">
        <f t="shared" si="343"/>
        <v/>
      </c>
      <c r="AM389" s="74">
        <f t="shared" si="344"/>
        <v>0</v>
      </c>
      <c r="AN389" s="74">
        <f t="shared" si="345"/>
        <v>0</v>
      </c>
      <c r="AO389" s="82">
        <f t="shared" si="346"/>
        <v>0</v>
      </c>
      <c r="AP389" s="74">
        <f t="shared" si="347"/>
        <v>0</v>
      </c>
      <c r="AQ389" s="82">
        <f t="shared" si="348"/>
        <v>0</v>
      </c>
      <c r="AR389" s="83">
        <f t="shared" si="349"/>
        <v>0</v>
      </c>
      <c r="AS389" s="74">
        <f t="shared" si="350"/>
        <v>0</v>
      </c>
      <c r="AT389" s="82">
        <f t="shared" si="351"/>
        <v>0</v>
      </c>
      <c r="AU389" s="83">
        <f t="shared" si="352"/>
        <v>0</v>
      </c>
      <c r="AV389" s="74">
        <f t="shared" si="353"/>
        <v>0</v>
      </c>
      <c r="AW389" s="82">
        <f t="shared" si="354"/>
        <v>0</v>
      </c>
      <c r="AX389" s="83">
        <f t="shared" si="355"/>
        <v>0</v>
      </c>
      <c r="AY389" s="63"/>
      <c r="AZ389" s="84"/>
      <c r="BA389" s="85"/>
      <c r="BB389" s="95"/>
      <c r="BC389" s="86"/>
      <c r="BD389" s="86"/>
      <c r="BE389" s="96"/>
      <c r="BF389" s="69"/>
      <c r="BG389" s="114"/>
      <c r="BH389" s="63">
        <v>1</v>
      </c>
      <c r="BI389" s="68">
        <v>0</v>
      </c>
      <c r="BJ389" s="71"/>
      <c r="BK389" s="87"/>
      <c r="BL389" s="64" t="str">
        <f t="shared" ca="1" si="356"/>
        <v/>
      </c>
      <c r="BM389" s="65"/>
      <c r="BN389" s="66"/>
      <c r="BO389" s="67" t="str">
        <f t="shared" ca="1" si="357"/>
        <v/>
      </c>
      <c r="BP389" s="65"/>
      <c r="BQ389" s="66"/>
      <c r="BR389" s="67" t="str">
        <f t="shared" ca="1" si="358"/>
        <v/>
      </c>
      <c r="BS389" s="65"/>
      <c r="BT389" s="66"/>
      <c r="BU389" s="67" t="str">
        <f t="shared" ca="1" si="359"/>
        <v/>
      </c>
      <c r="BV389" s="65"/>
      <c r="BW389" s="66"/>
      <c r="BX389" s="67" t="str">
        <f t="shared" ca="1" si="360"/>
        <v/>
      </c>
      <c r="BY389" s="65"/>
      <c r="BZ389" s="66"/>
      <c r="CA389" s="67" t="str">
        <f t="shared" ca="1" si="361"/>
        <v/>
      </c>
      <c r="CB389" s="65"/>
      <c r="CC389" s="66"/>
      <c r="CD389" s="67" t="str">
        <f t="shared" ca="1" si="362"/>
        <v/>
      </c>
      <c r="CE389" s="65"/>
      <c r="CF389" s="66"/>
      <c r="CG389" s="67" t="str">
        <f t="shared" ca="1" si="363"/>
        <v/>
      </c>
      <c r="CH389" s="65"/>
      <c r="CI389" s="66"/>
      <c r="CJ389" s="67" t="str">
        <f t="shared" ca="1" si="364"/>
        <v/>
      </c>
      <c r="CK389" s="57"/>
      <c r="CL389" s="59"/>
      <c r="CM389" s="59"/>
      <c r="CN389" s="59"/>
      <c r="CO389" s="59"/>
      <c r="CP389" s="59"/>
      <c r="CQ389" s="59"/>
      <c r="CR389" s="57"/>
      <c r="CS389" s="58"/>
      <c r="CT389" s="90" t="str">
        <f t="shared" si="365"/>
        <v/>
      </c>
      <c r="CU389" s="59"/>
      <c r="CV389" s="60"/>
      <c r="CW389" s="59"/>
      <c r="CX389" s="59"/>
      <c r="CY389" s="59" t="str">
        <f t="shared" si="366"/>
        <v/>
      </c>
      <c r="CZ389" s="59"/>
      <c r="DA389" s="59"/>
      <c r="DB389" s="61"/>
      <c r="DC389" s="59"/>
      <c r="DD389" s="59"/>
      <c r="DE389" s="61"/>
      <c r="DF389" s="61"/>
      <c r="DG389" s="59"/>
      <c r="DH389" s="61"/>
      <c r="DI389" s="61"/>
      <c r="DJ389" s="59"/>
      <c r="DK389" s="59"/>
      <c r="DL389" s="62"/>
      <c r="DM389" s="56">
        <f t="shared" si="326"/>
        <v>0</v>
      </c>
      <c r="DN389" s="88" t="str">
        <f t="shared" si="367"/>
        <v/>
      </c>
      <c r="DO389" s="119" t="str">
        <f t="shared" si="368"/>
        <v/>
      </c>
      <c r="DP389" s="119" t="str">
        <f t="shared" si="369"/>
        <v/>
      </c>
      <c r="DQ389" s="122" t="str">
        <f t="shared" si="370"/>
        <v/>
      </c>
      <c r="DR389" s="122" t="str">
        <f t="shared" si="371"/>
        <v/>
      </c>
    </row>
    <row r="390" spans="1:122" x14ac:dyDescent="0.25">
      <c r="A390" s="184" t="str">
        <f t="shared" si="327"/>
        <v xml:space="preserve">  -  - </v>
      </c>
      <c r="B390" s="98"/>
      <c r="C390" s="97"/>
      <c r="D390" s="93"/>
      <c r="E390" s="71"/>
      <c r="F390" s="73"/>
      <c r="G390" s="103"/>
      <c r="H390" s="71"/>
      <c r="I390" s="105" t="str">
        <f t="shared" si="328"/>
        <v/>
      </c>
      <c r="J390" s="104"/>
      <c r="K390" s="63"/>
      <c r="L390" s="72"/>
      <c r="M390" s="74"/>
      <c r="N390" s="75"/>
      <c r="O390" s="75"/>
      <c r="P390" s="121"/>
      <c r="Q390" s="76" t="str">
        <f t="shared" si="329"/>
        <v/>
      </c>
      <c r="R390" s="77">
        <f t="shared" si="330"/>
        <v>0</v>
      </c>
      <c r="S390" s="63"/>
      <c r="T390" s="78">
        <f t="shared" si="331"/>
        <v>0</v>
      </c>
      <c r="U390" s="79">
        <f>IF(M390=0,0,IF(G390="Annulation","",IF(assurance="ALPTIS",M390*12*T390/100*#REF!,IF(assurance="APRIL",M390*12*T390/100*#REF!,IF(assurance="ASAF",M390*12*T390/100*#REF!,IF(assurance="NEOLIANE",(#REF!+M390*12*#REF!)*T390/100,IF(assurance="NEOLIANE Prev",(#REF!+M390*12*#REF!)*T390/100,IF(assurance="SWISSLIFE",M390*12*T390/100*#REF!,IF(assurance="AVIVA",M390*12*T390/100*#REF!,IF(assurance="CIPRES",M390*12*T390/100*#REF!,IF(assurance="CEGEMA",M390*12*T390/100*#REF!,IF(assurance=0,0))))))))))))</f>
        <v>0</v>
      </c>
      <c r="V390" s="91" t="str">
        <f t="shared" si="332"/>
        <v/>
      </c>
      <c r="W390" s="91" t="str">
        <f t="shared" si="333"/>
        <v/>
      </c>
      <c r="X390" s="92">
        <f t="shared" si="334"/>
        <v>0</v>
      </c>
      <c r="Y390" s="108">
        <f t="shared" si="335"/>
        <v>0</v>
      </c>
      <c r="Z390" s="106"/>
      <c r="AA390" s="105" t="str">
        <f t="shared" si="336"/>
        <v/>
      </c>
      <c r="AB390" s="63" t="s">
        <v>12</v>
      </c>
      <c r="AC390" s="72"/>
      <c r="AD390" s="101"/>
      <c r="AE390" s="80" t="str">
        <f t="shared" si="337"/>
        <v/>
      </c>
      <c r="AF390" s="72"/>
      <c r="AG390" s="70" t="str">
        <f t="shared" si="338"/>
        <v/>
      </c>
      <c r="AH390" s="81" t="str">
        <f t="shared" ca="1" si="339"/>
        <v/>
      </c>
      <c r="AI390" s="111" t="str">
        <f t="shared" ca="1" si="340"/>
        <v/>
      </c>
      <c r="AJ390" s="89" t="str">
        <f t="shared" si="341"/>
        <v/>
      </c>
      <c r="AK390" s="89" t="str">
        <f t="shared" si="342"/>
        <v/>
      </c>
      <c r="AL390" s="81" t="str">
        <f t="shared" si="343"/>
        <v/>
      </c>
      <c r="AM390" s="74">
        <f t="shared" si="344"/>
        <v>0</v>
      </c>
      <c r="AN390" s="74">
        <f t="shared" si="345"/>
        <v>0</v>
      </c>
      <c r="AO390" s="82">
        <f t="shared" si="346"/>
        <v>0</v>
      </c>
      <c r="AP390" s="74">
        <f t="shared" si="347"/>
        <v>0</v>
      </c>
      <c r="AQ390" s="82">
        <f t="shared" si="348"/>
        <v>0</v>
      </c>
      <c r="AR390" s="83">
        <f t="shared" si="349"/>
        <v>0</v>
      </c>
      <c r="AS390" s="74">
        <f t="shared" si="350"/>
        <v>0</v>
      </c>
      <c r="AT390" s="82">
        <f t="shared" si="351"/>
        <v>0</v>
      </c>
      <c r="AU390" s="83">
        <f t="shared" si="352"/>
        <v>0</v>
      </c>
      <c r="AV390" s="74">
        <f t="shared" si="353"/>
        <v>0</v>
      </c>
      <c r="AW390" s="82">
        <f t="shared" si="354"/>
        <v>0</v>
      </c>
      <c r="AX390" s="83">
        <f t="shared" si="355"/>
        <v>0</v>
      </c>
      <c r="AY390" s="63"/>
      <c r="AZ390" s="84"/>
      <c r="BA390" s="85"/>
      <c r="BB390" s="95"/>
      <c r="BC390" s="86"/>
      <c r="BD390" s="86"/>
      <c r="BE390" s="96"/>
      <c r="BF390" s="69"/>
      <c r="BG390" s="114"/>
      <c r="BH390" s="63">
        <v>1</v>
      </c>
      <c r="BI390" s="68">
        <v>0</v>
      </c>
      <c r="BJ390" s="71"/>
      <c r="BK390" s="87"/>
      <c r="BL390" s="64" t="str">
        <f t="shared" ca="1" si="356"/>
        <v/>
      </c>
      <c r="BM390" s="65"/>
      <c r="BN390" s="66"/>
      <c r="BO390" s="67" t="str">
        <f t="shared" ca="1" si="357"/>
        <v/>
      </c>
      <c r="BP390" s="65"/>
      <c r="BQ390" s="66"/>
      <c r="BR390" s="67" t="str">
        <f t="shared" ca="1" si="358"/>
        <v/>
      </c>
      <c r="BS390" s="65"/>
      <c r="BT390" s="66"/>
      <c r="BU390" s="67" t="str">
        <f t="shared" ca="1" si="359"/>
        <v/>
      </c>
      <c r="BV390" s="65"/>
      <c r="BW390" s="66"/>
      <c r="BX390" s="67" t="str">
        <f t="shared" ca="1" si="360"/>
        <v/>
      </c>
      <c r="BY390" s="65"/>
      <c r="BZ390" s="66"/>
      <c r="CA390" s="67" t="str">
        <f t="shared" ca="1" si="361"/>
        <v/>
      </c>
      <c r="CB390" s="65"/>
      <c r="CC390" s="66"/>
      <c r="CD390" s="67" t="str">
        <f t="shared" ca="1" si="362"/>
        <v/>
      </c>
      <c r="CE390" s="65"/>
      <c r="CF390" s="66"/>
      <c r="CG390" s="67" t="str">
        <f t="shared" ca="1" si="363"/>
        <v/>
      </c>
      <c r="CH390" s="65"/>
      <c r="CI390" s="66"/>
      <c r="CJ390" s="67" t="str">
        <f t="shared" ca="1" si="364"/>
        <v/>
      </c>
      <c r="CK390" s="57"/>
      <c r="CL390" s="59"/>
      <c r="CM390" s="59"/>
      <c r="CN390" s="59"/>
      <c r="CO390" s="59"/>
      <c r="CP390" s="59"/>
      <c r="CQ390" s="59"/>
      <c r="CR390" s="57"/>
      <c r="CS390" s="58"/>
      <c r="CT390" s="90" t="str">
        <f t="shared" si="365"/>
        <v/>
      </c>
      <c r="CU390" s="59"/>
      <c r="CV390" s="60"/>
      <c r="CW390" s="59"/>
      <c r="CX390" s="59"/>
      <c r="CY390" s="59" t="str">
        <f t="shared" si="366"/>
        <v/>
      </c>
      <c r="CZ390" s="59"/>
      <c r="DA390" s="59"/>
      <c r="DB390" s="61"/>
      <c r="DC390" s="59"/>
      <c r="DD390" s="59"/>
      <c r="DE390" s="61"/>
      <c r="DF390" s="61"/>
      <c r="DG390" s="59"/>
      <c r="DH390" s="61"/>
      <c r="DI390" s="61"/>
      <c r="DJ390" s="59"/>
      <c r="DK390" s="59"/>
      <c r="DL390" s="62"/>
      <c r="DM390" s="56">
        <f t="shared" si="326"/>
        <v>0</v>
      </c>
      <c r="DN390" s="88" t="str">
        <f t="shared" si="367"/>
        <v/>
      </c>
      <c r="DO390" s="119" t="str">
        <f t="shared" si="368"/>
        <v/>
      </c>
      <c r="DP390" s="119" t="str">
        <f t="shared" si="369"/>
        <v/>
      </c>
      <c r="DQ390" s="122" t="str">
        <f t="shared" si="370"/>
        <v/>
      </c>
      <c r="DR390" s="122" t="str">
        <f t="shared" si="371"/>
        <v/>
      </c>
    </row>
    <row r="391" spans="1:122" x14ac:dyDescent="0.25">
      <c r="A391" s="184" t="str">
        <f t="shared" si="327"/>
        <v xml:space="preserve">  -  - </v>
      </c>
      <c r="B391" s="98"/>
      <c r="C391" s="97"/>
      <c r="D391" s="93"/>
      <c r="E391" s="71"/>
      <c r="F391" s="73"/>
      <c r="G391" s="103"/>
      <c r="H391" s="71"/>
      <c r="I391" s="105" t="str">
        <f t="shared" si="328"/>
        <v/>
      </c>
      <c r="J391" s="104"/>
      <c r="K391" s="63"/>
      <c r="L391" s="72"/>
      <c r="M391" s="74"/>
      <c r="N391" s="75"/>
      <c r="O391" s="75"/>
      <c r="P391" s="121"/>
      <c r="Q391" s="76" t="str">
        <f t="shared" si="329"/>
        <v/>
      </c>
      <c r="R391" s="77">
        <f t="shared" si="330"/>
        <v>0</v>
      </c>
      <c r="S391" s="63"/>
      <c r="T391" s="78">
        <f t="shared" si="331"/>
        <v>0</v>
      </c>
      <c r="U391" s="79">
        <f>IF(M391=0,0,IF(G391="Annulation","",IF(assurance="ALPTIS",M391*12*T391/100*#REF!,IF(assurance="APRIL",M391*12*T391/100*#REF!,IF(assurance="ASAF",M391*12*T391/100*#REF!,IF(assurance="NEOLIANE",(#REF!+M391*12*#REF!)*T391/100,IF(assurance="NEOLIANE Prev",(#REF!+M391*12*#REF!)*T391/100,IF(assurance="SWISSLIFE",M391*12*T391/100*#REF!,IF(assurance="AVIVA",M391*12*T391/100*#REF!,IF(assurance="CIPRES",M391*12*T391/100*#REF!,IF(assurance="CEGEMA",M391*12*T391/100*#REF!,IF(assurance=0,0))))))))))))</f>
        <v>0</v>
      </c>
      <c r="V391" s="91" t="str">
        <f t="shared" si="332"/>
        <v/>
      </c>
      <c r="W391" s="91" t="str">
        <f t="shared" si="333"/>
        <v/>
      </c>
      <c r="X391" s="92">
        <f t="shared" si="334"/>
        <v>0</v>
      </c>
      <c r="Y391" s="108">
        <f t="shared" si="335"/>
        <v>0</v>
      </c>
      <c r="Z391" s="106"/>
      <c r="AA391" s="105" t="str">
        <f t="shared" si="336"/>
        <v/>
      </c>
      <c r="AB391" s="63" t="s">
        <v>12</v>
      </c>
      <c r="AC391" s="72"/>
      <c r="AD391" s="101"/>
      <c r="AE391" s="80" t="str">
        <f t="shared" si="337"/>
        <v/>
      </c>
      <c r="AF391" s="72"/>
      <c r="AG391" s="70" t="str">
        <f t="shared" si="338"/>
        <v/>
      </c>
      <c r="AH391" s="81" t="str">
        <f t="shared" ca="1" si="339"/>
        <v/>
      </c>
      <c r="AI391" s="111" t="str">
        <f t="shared" ca="1" si="340"/>
        <v/>
      </c>
      <c r="AJ391" s="89" t="str">
        <f t="shared" si="341"/>
        <v/>
      </c>
      <c r="AK391" s="89" t="str">
        <f t="shared" si="342"/>
        <v/>
      </c>
      <c r="AL391" s="81" t="str">
        <f t="shared" si="343"/>
        <v/>
      </c>
      <c r="AM391" s="74">
        <f t="shared" si="344"/>
        <v>0</v>
      </c>
      <c r="AN391" s="74">
        <f t="shared" si="345"/>
        <v>0</v>
      </c>
      <c r="AO391" s="82">
        <f t="shared" si="346"/>
        <v>0</v>
      </c>
      <c r="AP391" s="74">
        <f t="shared" si="347"/>
        <v>0</v>
      </c>
      <c r="AQ391" s="82">
        <f t="shared" si="348"/>
        <v>0</v>
      </c>
      <c r="AR391" s="83">
        <f t="shared" si="349"/>
        <v>0</v>
      </c>
      <c r="AS391" s="74">
        <f t="shared" si="350"/>
        <v>0</v>
      </c>
      <c r="AT391" s="82">
        <f t="shared" si="351"/>
        <v>0</v>
      </c>
      <c r="AU391" s="83">
        <f t="shared" si="352"/>
        <v>0</v>
      </c>
      <c r="AV391" s="74">
        <f t="shared" si="353"/>
        <v>0</v>
      </c>
      <c r="AW391" s="82">
        <f t="shared" si="354"/>
        <v>0</v>
      </c>
      <c r="AX391" s="83">
        <f t="shared" si="355"/>
        <v>0</v>
      </c>
      <c r="AY391" s="63"/>
      <c r="AZ391" s="84"/>
      <c r="BA391" s="85"/>
      <c r="BB391" s="95"/>
      <c r="BC391" s="86"/>
      <c r="BD391" s="86"/>
      <c r="BE391" s="96"/>
      <c r="BF391" s="69"/>
      <c r="BG391" s="114"/>
      <c r="BH391" s="63">
        <v>1</v>
      </c>
      <c r="BI391" s="68">
        <v>0</v>
      </c>
      <c r="BJ391" s="71"/>
      <c r="BK391" s="87"/>
      <c r="BL391" s="64" t="str">
        <f t="shared" ca="1" si="356"/>
        <v/>
      </c>
      <c r="BM391" s="65"/>
      <c r="BN391" s="66"/>
      <c r="BO391" s="67" t="str">
        <f t="shared" ca="1" si="357"/>
        <v/>
      </c>
      <c r="BP391" s="65"/>
      <c r="BQ391" s="66"/>
      <c r="BR391" s="67" t="str">
        <f t="shared" ca="1" si="358"/>
        <v/>
      </c>
      <c r="BS391" s="65"/>
      <c r="BT391" s="66"/>
      <c r="BU391" s="67" t="str">
        <f t="shared" ca="1" si="359"/>
        <v/>
      </c>
      <c r="BV391" s="65"/>
      <c r="BW391" s="66"/>
      <c r="BX391" s="67" t="str">
        <f t="shared" ca="1" si="360"/>
        <v/>
      </c>
      <c r="BY391" s="65"/>
      <c r="BZ391" s="66"/>
      <c r="CA391" s="67" t="str">
        <f t="shared" ca="1" si="361"/>
        <v/>
      </c>
      <c r="CB391" s="65"/>
      <c r="CC391" s="66"/>
      <c r="CD391" s="67" t="str">
        <f t="shared" ca="1" si="362"/>
        <v/>
      </c>
      <c r="CE391" s="65"/>
      <c r="CF391" s="66"/>
      <c r="CG391" s="67" t="str">
        <f t="shared" ca="1" si="363"/>
        <v/>
      </c>
      <c r="CH391" s="65"/>
      <c r="CI391" s="66"/>
      <c r="CJ391" s="67" t="str">
        <f t="shared" ca="1" si="364"/>
        <v/>
      </c>
      <c r="CK391" s="57"/>
      <c r="CL391" s="59"/>
      <c r="CM391" s="59"/>
      <c r="CN391" s="59"/>
      <c r="CO391" s="59"/>
      <c r="CP391" s="59"/>
      <c r="CQ391" s="59"/>
      <c r="CR391" s="57"/>
      <c r="CS391" s="58"/>
      <c r="CT391" s="90" t="str">
        <f t="shared" si="365"/>
        <v/>
      </c>
      <c r="CU391" s="59"/>
      <c r="CV391" s="60"/>
      <c r="CW391" s="59"/>
      <c r="CX391" s="59"/>
      <c r="CY391" s="59" t="str">
        <f t="shared" si="366"/>
        <v/>
      </c>
      <c r="CZ391" s="59"/>
      <c r="DA391" s="59"/>
      <c r="DB391" s="61"/>
      <c r="DC391" s="59"/>
      <c r="DD391" s="59"/>
      <c r="DE391" s="61"/>
      <c r="DF391" s="61"/>
      <c r="DG391" s="59"/>
      <c r="DH391" s="61"/>
      <c r="DI391" s="61"/>
      <c r="DJ391" s="59"/>
      <c r="DK391" s="59"/>
      <c r="DL391" s="62"/>
      <c r="DM391" s="56">
        <f t="shared" si="326"/>
        <v>0</v>
      </c>
      <c r="DN391" s="88" t="str">
        <f t="shared" si="367"/>
        <v/>
      </c>
      <c r="DO391" s="119" t="str">
        <f t="shared" si="368"/>
        <v/>
      </c>
      <c r="DP391" s="119" t="str">
        <f t="shared" si="369"/>
        <v/>
      </c>
      <c r="DQ391" s="122" t="str">
        <f t="shared" si="370"/>
        <v/>
      </c>
      <c r="DR391" s="122" t="str">
        <f t="shared" si="371"/>
        <v/>
      </c>
    </row>
    <row r="392" spans="1:122" x14ac:dyDescent="0.25">
      <c r="A392" s="184" t="str">
        <f t="shared" si="327"/>
        <v xml:space="preserve">  -  - </v>
      </c>
      <c r="B392" s="98"/>
      <c r="C392" s="97"/>
      <c r="D392" s="93"/>
      <c r="E392" s="71"/>
      <c r="F392" s="73"/>
      <c r="G392" s="103"/>
      <c r="H392" s="71"/>
      <c r="I392" s="105" t="str">
        <f t="shared" si="328"/>
        <v/>
      </c>
      <c r="J392" s="104"/>
      <c r="K392" s="63"/>
      <c r="L392" s="72"/>
      <c r="M392" s="74"/>
      <c r="N392" s="75"/>
      <c r="O392" s="75"/>
      <c r="P392" s="121"/>
      <c r="Q392" s="76" t="str">
        <f t="shared" si="329"/>
        <v/>
      </c>
      <c r="R392" s="77">
        <f t="shared" si="330"/>
        <v>0</v>
      </c>
      <c r="S392" s="63"/>
      <c r="T392" s="78">
        <f t="shared" si="331"/>
        <v>0</v>
      </c>
      <c r="U392" s="79">
        <f>IF(M392=0,0,IF(G392="Annulation","",IF(assurance="ALPTIS",M392*12*T392/100*#REF!,IF(assurance="APRIL",M392*12*T392/100*#REF!,IF(assurance="ASAF",M392*12*T392/100*#REF!,IF(assurance="NEOLIANE",(#REF!+M392*12*#REF!)*T392/100,IF(assurance="NEOLIANE Prev",(#REF!+M392*12*#REF!)*T392/100,IF(assurance="SWISSLIFE",M392*12*T392/100*#REF!,IF(assurance="AVIVA",M392*12*T392/100*#REF!,IF(assurance="CIPRES",M392*12*T392/100*#REF!,IF(assurance="CEGEMA",M392*12*T392/100*#REF!,IF(assurance=0,0))))))))))))</f>
        <v>0</v>
      </c>
      <c r="V392" s="91" t="str">
        <f t="shared" si="332"/>
        <v/>
      </c>
      <c r="W392" s="91" t="str">
        <f t="shared" si="333"/>
        <v/>
      </c>
      <c r="X392" s="92">
        <f t="shared" si="334"/>
        <v>0</v>
      </c>
      <c r="Y392" s="108">
        <f t="shared" si="335"/>
        <v>0</v>
      </c>
      <c r="Z392" s="106"/>
      <c r="AA392" s="105" t="str">
        <f t="shared" si="336"/>
        <v/>
      </c>
      <c r="AB392" s="63" t="s">
        <v>12</v>
      </c>
      <c r="AC392" s="72"/>
      <c r="AD392" s="101"/>
      <c r="AE392" s="80" t="str">
        <f t="shared" si="337"/>
        <v/>
      </c>
      <c r="AF392" s="72"/>
      <c r="AG392" s="70" t="str">
        <f t="shared" si="338"/>
        <v/>
      </c>
      <c r="AH392" s="81" t="str">
        <f t="shared" ca="1" si="339"/>
        <v/>
      </c>
      <c r="AI392" s="111" t="str">
        <f t="shared" ca="1" si="340"/>
        <v/>
      </c>
      <c r="AJ392" s="89" t="str">
        <f t="shared" si="341"/>
        <v/>
      </c>
      <c r="AK392" s="89" t="str">
        <f t="shared" si="342"/>
        <v/>
      </c>
      <c r="AL392" s="81" t="str">
        <f t="shared" si="343"/>
        <v/>
      </c>
      <c r="AM392" s="74">
        <f t="shared" si="344"/>
        <v>0</v>
      </c>
      <c r="AN392" s="74">
        <f t="shared" si="345"/>
        <v>0</v>
      </c>
      <c r="AO392" s="82">
        <f t="shared" si="346"/>
        <v>0</v>
      </c>
      <c r="AP392" s="74">
        <f t="shared" si="347"/>
        <v>0</v>
      </c>
      <c r="AQ392" s="82">
        <f t="shared" si="348"/>
        <v>0</v>
      </c>
      <c r="AR392" s="83">
        <f t="shared" si="349"/>
        <v>0</v>
      </c>
      <c r="AS392" s="74">
        <f t="shared" si="350"/>
        <v>0</v>
      </c>
      <c r="AT392" s="82">
        <f t="shared" si="351"/>
        <v>0</v>
      </c>
      <c r="AU392" s="83">
        <f t="shared" si="352"/>
        <v>0</v>
      </c>
      <c r="AV392" s="74">
        <f t="shared" si="353"/>
        <v>0</v>
      </c>
      <c r="AW392" s="82">
        <f t="shared" si="354"/>
        <v>0</v>
      </c>
      <c r="AX392" s="83">
        <f t="shared" si="355"/>
        <v>0</v>
      </c>
      <c r="AY392" s="63"/>
      <c r="AZ392" s="84"/>
      <c r="BA392" s="85"/>
      <c r="BB392" s="95"/>
      <c r="BC392" s="86"/>
      <c r="BD392" s="86"/>
      <c r="BE392" s="96"/>
      <c r="BF392" s="69"/>
      <c r="BG392" s="114"/>
      <c r="BH392" s="63">
        <v>1</v>
      </c>
      <c r="BI392" s="68">
        <v>0</v>
      </c>
      <c r="BJ392" s="71"/>
      <c r="BK392" s="87"/>
      <c r="BL392" s="64" t="str">
        <f t="shared" ca="1" si="356"/>
        <v/>
      </c>
      <c r="BM392" s="65"/>
      <c r="BN392" s="66"/>
      <c r="BO392" s="67" t="str">
        <f t="shared" ca="1" si="357"/>
        <v/>
      </c>
      <c r="BP392" s="65"/>
      <c r="BQ392" s="66"/>
      <c r="BR392" s="67" t="str">
        <f t="shared" ca="1" si="358"/>
        <v/>
      </c>
      <c r="BS392" s="65"/>
      <c r="BT392" s="66"/>
      <c r="BU392" s="67" t="str">
        <f t="shared" ca="1" si="359"/>
        <v/>
      </c>
      <c r="BV392" s="65"/>
      <c r="BW392" s="66"/>
      <c r="BX392" s="67" t="str">
        <f t="shared" ca="1" si="360"/>
        <v/>
      </c>
      <c r="BY392" s="65"/>
      <c r="BZ392" s="66"/>
      <c r="CA392" s="67" t="str">
        <f t="shared" ca="1" si="361"/>
        <v/>
      </c>
      <c r="CB392" s="65"/>
      <c r="CC392" s="66"/>
      <c r="CD392" s="67" t="str">
        <f t="shared" ca="1" si="362"/>
        <v/>
      </c>
      <c r="CE392" s="65"/>
      <c r="CF392" s="66"/>
      <c r="CG392" s="67" t="str">
        <f t="shared" ca="1" si="363"/>
        <v/>
      </c>
      <c r="CH392" s="65"/>
      <c r="CI392" s="66"/>
      <c r="CJ392" s="67" t="str">
        <f t="shared" ca="1" si="364"/>
        <v/>
      </c>
      <c r="CK392" s="57"/>
      <c r="CL392" s="59"/>
      <c r="CM392" s="59"/>
      <c r="CN392" s="59"/>
      <c r="CO392" s="59"/>
      <c r="CP392" s="59"/>
      <c r="CQ392" s="59"/>
      <c r="CR392" s="57"/>
      <c r="CS392" s="58"/>
      <c r="CT392" s="90" t="str">
        <f t="shared" si="365"/>
        <v/>
      </c>
      <c r="CU392" s="59"/>
      <c r="CV392" s="60"/>
      <c r="CW392" s="59"/>
      <c r="CX392" s="59"/>
      <c r="CY392" s="59" t="str">
        <f t="shared" si="366"/>
        <v/>
      </c>
      <c r="CZ392" s="59"/>
      <c r="DA392" s="59"/>
      <c r="DB392" s="61"/>
      <c r="DC392" s="59"/>
      <c r="DD392" s="59"/>
      <c r="DE392" s="61"/>
      <c r="DF392" s="61"/>
      <c r="DG392" s="59"/>
      <c r="DH392" s="61"/>
      <c r="DI392" s="61"/>
      <c r="DJ392" s="59"/>
      <c r="DK392" s="59"/>
      <c r="DL392" s="62"/>
      <c r="DM392" s="56">
        <f t="shared" si="326"/>
        <v>0</v>
      </c>
      <c r="DN392" s="88" t="str">
        <f t="shared" si="367"/>
        <v/>
      </c>
      <c r="DO392" s="119" t="str">
        <f t="shared" si="368"/>
        <v/>
      </c>
      <c r="DP392" s="119" t="str">
        <f t="shared" si="369"/>
        <v/>
      </c>
      <c r="DQ392" s="122" t="str">
        <f t="shared" si="370"/>
        <v/>
      </c>
      <c r="DR392" s="122" t="str">
        <f t="shared" si="371"/>
        <v/>
      </c>
    </row>
    <row r="393" spans="1:122" x14ac:dyDescent="0.25">
      <c r="A393" s="184" t="str">
        <f t="shared" si="327"/>
        <v xml:space="preserve">  -  - </v>
      </c>
      <c r="B393" s="98"/>
      <c r="C393" s="97"/>
      <c r="D393" s="93"/>
      <c r="E393" s="71"/>
      <c r="F393" s="73"/>
      <c r="G393" s="103"/>
      <c r="H393" s="71"/>
      <c r="I393" s="105" t="str">
        <f t="shared" si="328"/>
        <v/>
      </c>
      <c r="J393" s="104"/>
      <c r="K393" s="63"/>
      <c r="L393" s="72"/>
      <c r="M393" s="74"/>
      <c r="N393" s="75"/>
      <c r="O393" s="75"/>
      <c r="P393" s="121"/>
      <c r="Q393" s="76" t="str">
        <f t="shared" si="329"/>
        <v/>
      </c>
      <c r="R393" s="77">
        <f t="shared" si="330"/>
        <v>0</v>
      </c>
      <c r="S393" s="63"/>
      <c r="T393" s="78">
        <f t="shared" si="331"/>
        <v>0</v>
      </c>
      <c r="U393" s="79">
        <f>IF(M393=0,0,IF(G393="Annulation","",IF(assurance="ALPTIS",M393*12*T393/100*#REF!,IF(assurance="APRIL",M393*12*T393/100*#REF!,IF(assurance="ASAF",M393*12*T393/100*#REF!,IF(assurance="NEOLIANE",(#REF!+M393*12*#REF!)*T393/100,IF(assurance="NEOLIANE Prev",(#REF!+M393*12*#REF!)*T393/100,IF(assurance="SWISSLIFE",M393*12*T393/100*#REF!,IF(assurance="AVIVA",M393*12*T393/100*#REF!,IF(assurance="CIPRES",M393*12*T393/100*#REF!,IF(assurance="CEGEMA",M393*12*T393/100*#REF!,IF(assurance=0,0))))))))))))</f>
        <v>0</v>
      </c>
      <c r="V393" s="91" t="str">
        <f t="shared" si="332"/>
        <v/>
      </c>
      <c r="W393" s="91" t="str">
        <f t="shared" si="333"/>
        <v/>
      </c>
      <c r="X393" s="92">
        <f t="shared" si="334"/>
        <v>0</v>
      </c>
      <c r="Y393" s="108">
        <f t="shared" si="335"/>
        <v>0</v>
      </c>
      <c r="Z393" s="106"/>
      <c r="AA393" s="105" t="str">
        <f t="shared" si="336"/>
        <v/>
      </c>
      <c r="AB393" s="63" t="s">
        <v>12</v>
      </c>
      <c r="AC393" s="72"/>
      <c r="AD393" s="101"/>
      <c r="AE393" s="80" t="str">
        <f t="shared" si="337"/>
        <v/>
      </c>
      <c r="AF393" s="72"/>
      <c r="AG393" s="70" t="str">
        <f t="shared" si="338"/>
        <v/>
      </c>
      <c r="AH393" s="81" t="str">
        <f t="shared" ca="1" si="339"/>
        <v/>
      </c>
      <c r="AI393" s="111" t="str">
        <f t="shared" ca="1" si="340"/>
        <v/>
      </c>
      <c r="AJ393" s="89" t="str">
        <f t="shared" si="341"/>
        <v/>
      </c>
      <c r="AK393" s="89" t="str">
        <f t="shared" si="342"/>
        <v/>
      </c>
      <c r="AL393" s="81" t="str">
        <f t="shared" si="343"/>
        <v/>
      </c>
      <c r="AM393" s="74">
        <f t="shared" si="344"/>
        <v>0</v>
      </c>
      <c r="AN393" s="74">
        <f t="shared" si="345"/>
        <v>0</v>
      </c>
      <c r="AO393" s="82">
        <f t="shared" si="346"/>
        <v>0</v>
      </c>
      <c r="AP393" s="74">
        <f t="shared" si="347"/>
        <v>0</v>
      </c>
      <c r="AQ393" s="82">
        <f t="shared" si="348"/>
        <v>0</v>
      </c>
      <c r="AR393" s="83">
        <f t="shared" si="349"/>
        <v>0</v>
      </c>
      <c r="AS393" s="74">
        <f t="shared" si="350"/>
        <v>0</v>
      </c>
      <c r="AT393" s="82">
        <f t="shared" si="351"/>
        <v>0</v>
      </c>
      <c r="AU393" s="83">
        <f t="shared" si="352"/>
        <v>0</v>
      </c>
      <c r="AV393" s="74">
        <f t="shared" si="353"/>
        <v>0</v>
      </c>
      <c r="AW393" s="82">
        <f t="shared" si="354"/>
        <v>0</v>
      </c>
      <c r="AX393" s="83">
        <f t="shared" si="355"/>
        <v>0</v>
      </c>
      <c r="AY393" s="63"/>
      <c r="AZ393" s="84"/>
      <c r="BA393" s="85"/>
      <c r="BB393" s="95"/>
      <c r="BC393" s="86"/>
      <c r="BD393" s="86"/>
      <c r="BE393" s="96"/>
      <c r="BF393" s="69"/>
      <c r="BG393" s="114"/>
      <c r="BH393" s="63">
        <v>1</v>
      </c>
      <c r="BI393" s="68">
        <v>0</v>
      </c>
      <c r="BJ393" s="71"/>
      <c r="BK393" s="87"/>
      <c r="BL393" s="64" t="str">
        <f t="shared" ca="1" si="356"/>
        <v/>
      </c>
      <c r="BM393" s="65"/>
      <c r="BN393" s="66"/>
      <c r="BO393" s="67" t="str">
        <f t="shared" ca="1" si="357"/>
        <v/>
      </c>
      <c r="BP393" s="65"/>
      <c r="BQ393" s="66"/>
      <c r="BR393" s="67" t="str">
        <f t="shared" ca="1" si="358"/>
        <v/>
      </c>
      <c r="BS393" s="65"/>
      <c r="BT393" s="66"/>
      <c r="BU393" s="67" t="str">
        <f t="shared" ca="1" si="359"/>
        <v/>
      </c>
      <c r="BV393" s="65"/>
      <c r="BW393" s="66"/>
      <c r="BX393" s="67" t="str">
        <f t="shared" ca="1" si="360"/>
        <v/>
      </c>
      <c r="BY393" s="65"/>
      <c r="BZ393" s="66"/>
      <c r="CA393" s="67" t="str">
        <f t="shared" ca="1" si="361"/>
        <v/>
      </c>
      <c r="CB393" s="65"/>
      <c r="CC393" s="66"/>
      <c r="CD393" s="67" t="str">
        <f t="shared" ca="1" si="362"/>
        <v/>
      </c>
      <c r="CE393" s="65"/>
      <c r="CF393" s="66"/>
      <c r="CG393" s="67" t="str">
        <f t="shared" ca="1" si="363"/>
        <v/>
      </c>
      <c r="CH393" s="65"/>
      <c r="CI393" s="66"/>
      <c r="CJ393" s="67" t="str">
        <f t="shared" ca="1" si="364"/>
        <v/>
      </c>
      <c r="CK393" s="57"/>
      <c r="CL393" s="59"/>
      <c r="CM393" s="59"/>
      <c r="CN393" s="59"/>
      <c r="CO393" s="59"/>
      <c r="CP393" s="59"/>
      <c r="CQ393" s="59"/>
      <c r="CR393" s="57"/>
      <c r="CS393" s="58"/>
      <c r="CT393" s="90" t="str">
        <f t="shared" si="365"/>
        <v/>
      </c>
      <c r="CU393" s="59"/>
      <c r="CV393" s="60"/>
      <c r="CW393" s="59"/>
      <c r="CX393" s="59"/>
      <c r="CY393" s="59" t="str">
        <f t="shared" si="366"/>
        <v/>
      </c>
      <c r="CZ393" s="59"/>
      <c r="DA393" s="59"/>
      <c r="DB393" s="61"/>
      <c r="DC393" s="59"/>
      <c r="DD393" s="59"/>
      <c r="DE393" s="61"/>
      <c r="DF393" s="61"/>
      <c r="DG393" s="59"/>
      <c r="DH393" s="61"/>
      <c r="DI393" s="61"/>
      <c r="DJ393" s="59"/>
      <c r="DK393" s="59"/>
      <c r="DL393" s="62"/>
      <c r="DM393" s="56">
        <f t="shared" si="326"/>
        <v>0</v>
      </c>
      <c r="DN393" s="88" t="str">
        <f t="shared" si="367"/>
        <v/>
      </c>
      <c r="DO393" s="119" t="str">
        <f t="shared" si="368"/>
        <v/>
      </c>
      <c r="DP393" s="119" t="str">
        <f t="shared" si="369"/>
        <v/>
      </c>
      <c r="DQ393" s="122" t="str">
        <f t="shared" si="370"/>
        <v/>
      </c>
      <c r="DR393" s="122" t="str">
        <f t="shared" si="371"/>
        <v/>
      </c>
    </row>
    <row r="394" spans="1:122" x14ac:dyDescent="0.25">
      <c r="A394" s="184" t="str">
        <f t="shared" si="327"/>
        <v xml:space="preserve">  -  - </v>
      </c>
      <c r="B394" s="98"/>
      <c r="C394" s="97"/>
      <c r="D394" s="93"/>
      <c r="E394" s="71"/>
      <c r="F394" s="73"/>
      <c r="G394" s="103"/>
      <c r="H394" s="71"/>
      <c r="I394" s="105" t="str">
        <f t="shared" si="328"/>
        <v/>
      </c>
      <c r="J394" s="104"/>
      <c r="K394" s="63"/>
      <c r="L394" s="72"/>
      <c r="M394" s="74"/>
      <c r="N394" s="75"/>
      <c r="O394" s="75"/>
      <c r="P394" s="121"/>
      <c r="Q394" s="76" t="str">
        <f t="shared" si="329"/>
        <v/>
      </c>
      <c r="R394" s="77">
        <f t="shared" si="330"/>
        <v>0</v>
      </c>
      <c r="S394" s="63"/>
      <c r="T394" s="78">
        <f t="shared" si="331"/>
        <v>0</v>
      </c>
      <c r="U394" s="79">
        <f>IF(M394=0,0,IF(G394="Annulation","",IF(assurance="ALPTIS",M394*12*T394/100*#REF!,IF(assurance="APRIL",M394*12*T394/100*#REF!,IF(assurance="ASAF",M394*12*T394/100*#REF!,IF(assurance="NEOLIANE",(#REF!+M394*12*#REF!)*T394/100,IF(assurance="NEOLIANE Prev",(#REF!+M394*12*#REF!)*T394/100,IF(assurance="SWISSLIFE",M394*12*T394/100*#REF!,IF(assurance="AVIVA",M394*12*T394/100*#REF!,IF(assurance="CIPRES",M394*12*T394/100*#REF!,IF(assurance="CEGEMA",M394*12*T394/100*#REF!,IF(assurance=0,0))))))))))))</f>
        <v>0</v>
      </c>
      <c r="V394" s="91" t="str">
        <f t="shared" si="332"/>
        <v/>
      </c>
      <c r="W394" s="91" t="str">
        <f t="shared" si="333"/>
        <v/>
      </c>
      <c r="X394" s="92">
        <f t="shared" si="334"/>
        <v>0</v>
      </c>
      <c r="Y394" s="108">
        <f t="shared" si="335"/>
        <v>0</v>
      </c>
      <c r="Z394" s="106"/>
      <c r="AA394" s="105" t="str">
        <f t="shared" si="336"/>
        <v/>
      </c>
      <c r="AB394" s="63" t="s">
        <v>12</v>
      </c>
      <c r="AC394" s="72"/>
      <c r="AD394" s="101"/>
      <c r="AE394" s="80" t="str">
        <f t="shared" si="337"/>
        <v/>
      </c>
      <c r="AF394" s="72"/>
      <c r="AG394" s="70" t="str">
        <f t="shared" si="338"/>
        <v/>
      </c>
      <c r="AH394" s="81" t="str">
        <f t="shared" ca="1" si="339"/>
        <v/>
      </c>
      <c r="AI394" s="111" t="str">
        <f t="shared" ca="1" si="340"/>
        <v/>
      </c>
      <c r="AJ394" s="89" t="str">
        <f t="shared" si="341"/>
        <v/>
      </c>
      <c r="AK394" s="89" t="str">
        <f t="shared" si="342"/>
        <v/>
      </c>
      <c r="AL394" s="81" t="str">
        <f t="shared" si="343"/>
        <v/>
      </c>
      <c r="AM394" s="74">
        <f t="shared" si="344"/>
        <v>0</v>
      </c>
      <c r="AN394" s="74">
        <f t="shared" si="345"/>
        <v>0</v>
      </c>
      <c r="AO394" s="82">
        <f t="shared" si="346"/>
        <v>0</v>
      </c>
      <c r="AP394" s="74">
        <f t="shared" si="347"/>
        <v>0</v>
      </c>
      <c r="AQ394" s="82">
        <f t="shared" si="348"/>
        <v>0</v>
      </c>
      <c r="AR394" s="83">
        <f t="shared" si="349"/>
        <v>0</v>
      </c>
      <c r="AS394" s="74">
        <f t="shared" si="350"/>
        <v>0</v>
      </c>
      <c r="AT394" s="82">
        <f t="shared" si="351"/>
        <v>0</v>
      </c>
      <c r="AU394" s="83">
        <f t="shared" si="352"/>
        <v>0</v>
      </c>
      <c r="AV394" s="74">
        <f t="shared" si="353"/>
        <v>0</v>
      </c>
      <c r="AW394" s="82">
        <f t="shared" si="354"/>
        <v>0</v>
      </c>
      <c r="AX394" s="83">
        <f t="shared" si="355"/>
        <v>0</v>
      </c>
      <c r="AY394" s="63"/>
      <c r="AZ394" s="84"/>
      <c r="BA394" s="85"/>
      <c r="BB394" s="95"/>
      <c r="BC394" s="86"/>
      <c r="BD394" s="86"/>
      <c r="BE394" s="96"/>
      <c r="BF394" s="69"/>
      <c r="BG394" s="114"/>
      <c r="BH394" s="63">
        <v>1</v>
      </c>
      <c r="BI394" s="68">
        <v>0</v>
      </c>
      <c r="BJ394" s="71"/>
      <c r="BK394" s="87"/>
      <c r="BL394" s="64" t="str">
        <f t="shared" ca="1" si="356"/>
        <v/>
      </c>
      <c r="BM394" s="65"/>
      <c r="BN394" s="66"/>
      <c r="BO394" s="67" t="str">
        <f t="shared" ca="1" si="357"/>
        <v/>
      </c>
      <c r="BP394" s="65"/>
      <c r="BQ394" s="66"/>
      <c r="BR394" s="67" t="str">
        <f t="shared" ca="1" si="358"/>
        <v/>
      </c>
      <c r="BS394" s="65"/>
      <c r="BT394" s="66"/>
      <c r="BU394" s="67" t="str">
        <f t="shared" ca="1" si="359"/>
        <v/>
      </c>
      <c r="BV394" s="65"/>
      <c r="BW394" s="66"/>
      <c r="BX394" s="67" t="str">
        <f t="shared" ca="1" si="360"/>
        <v/>
      </c>
      <c r="BY394" s="65"/>
      <c r="BZ394" s="66"/>
      <c r="CA394" s="67" t="str">
        <f t="shared" ca="1" si="361"/>
        <v/>
      </c>
      <c r="CB394" s="65"/>
      <c r="CC394" s="66"/>
      <c r="CD394" s="67" t="str">
        <f t="shared" ca="1" si="362"/>
        <v/>
      </c>
      <c r="CE394" s="65"/>
      <c r="CF394" s="66"/>
      <c r="CG394" s="67" t="str">
        <f t="shared" ca="1" si="363"/>
        <v/>
      </c>
      <c r="CH394" s="65"/>
      <c r="CI394" s="66"/>
      <c r="CJ394" s="67" t="str">
        <f t="shared" ca="1" si="364"/>
        <v/>
      </c>
      <c r="CK394" s="57"/>
      <c r="CL394" s="59"/>
      <c r="CM394" s="59"/>
      <c r="CN394" s="59"/>
      <c r="CO394" s="59"/>
      <c r="CP394" s="59"/>
      <c r="CQ394" s="59"/>
      <c r="CR394" s="57"/>
      <c r="CS394" s="58"/>
      <c r="CT394" s="90" t="str">
        <f t="shared" si="365"/>
        <v/>
      </c>
      <c r="CU394" s="59"/>
      <c r="CV394" s="60"/>
      <c r="CW394" s="59"/>
      <c r="CX394" s="59"/>
      <c r="CY394" s="59" t="str">
        <f t="shared" si="366"/>
        <v/>
      </c>
      <c r="CZ394" s="59"/>
      <c r="DA394" s="59"/>
      <c r="DB394" s="61"/>
      <c r="DC394" s="59"/>
      <c r="DD394" s="59"/>
      <c r="DE394" s="61"/>
      <c r="DF394" s="61"/>
      <c r="DG394" s="59"/>
      <c r="DH394" s="61"/>
      <c r="DI394" s="61"/>
      <c r="DJ394" s="59"/>
      <c r="DK394" s="59"/>
      <c r="DL394" s="62"/>
      <c r="DM394" s="56">
        <f t="shared" si="326"/>
        <v>0</v>
      </c>
      <c r="DN394" s="88" t="str">
        <f t="shared" si="367"/>
        <v/>
      </c>
      <c r="DO394" s="119" t="str">
        <f t="shared" si="368"/>
        <v/>
      </c>
      <c r="DP394" s="119" t="str">
        <f t="shared" si="369"/>
        <v/>
      </c>
      <c r="DQ394" s="122" t="str">
        <f t="shared" si="370"/>
        <v/>
      </c>
      <c r="DR394" s="122" t="str">
        <f t="shared" si="371"/>
        <v/>
      </c>
    </row>
    <row r="395" spans="1:122" x14ac:dyDescent="0.25">
      <c r="A395" s="184" t="str">
        <f t="shared" si="327"/>
        <v xml:space="preserve">  -  - </v>
      </c>
      <c r="B395" s="98"/>
      <c r="C395" s="97"/>
      <c r="D395" s="93"/>
      <c r="E395" s="71"/>
      <c r="F395" s="73"/>
      <c r="G395" s="103"/>
      <c r="H395" s="71"/>
      <c r="I395" s="105" t="str">
        <f t="shared" si="328"/>
        <v/>
      </c>
      <c r="J395" s="104"/>
      <c r="K395" s="63"/>
      <c r="L395" s="72"/>
      <c r="M395" s="74"/>
      <c r="N395" s="75"/>
      <c r="O395" s="75"/>
      <c r="P395" s="121"/>
      <c r="Q395" s="76" t="str">
        <f t="shared" si="329"/>
        <v/>
      </c>
      <c r="R395" s="77">
        <f t="shared" si="330"/>
        <v>0</v>
      </c>
      <c r="S395" s="63"/>
      <c r="T395" s="78">
        <f t="shared" si="331"/>
        <v>0</v>
      </c>
      <c r="U395" s="79">
        <f>IF(M395=0,0,IF(G395="Annulation","",IF(assurance="ALPTIS",M395*12*T395/100*#REF!,IF(assurance="APRIL",M395*12*T395/100*#REF!,IF(assurance="ASAF",M395*12*T395/100*#REF!,IF(assurance="NEOLIANE",(#REF!+M395*12*#REF!)*T395/100,IF(assurance="NEOLIANE Prev",(#REF!+M395*12*#REF!)*T395/100,IF(assurance="SWISSLIFE",M395*12*T395/100*#REF!,IF(assurance="AVIVA",M395*12*T395/100*#REF!,IF(assurance="CIPRES",M395*12*T395/100*#REF!,IF(assurance="CEGEMA",M395*12*T395/100*#REF!,IF(assurance=0,0))))))))))))</f>
        <v>0</v>
      </c>
      <c r="V395" s="91" t="str">
        <f t="shared" si="332"/>
        <v/>
      </c>
      <c r="W395" s="91" t="str">
        <f t="shared" si="333"/>
        <v/>
      </c>
      <c r="X395" s="92">
        <f t="shared" si="334"/>
        <v>0</v>
      </c>
      <c r="Y395" s="108">
        <f t="shared" si="335"/>
        <v>0</v>
      </c>
      <c r="Z395" s="106"/>
      <c r="AA395" s="105" t="str">
        <f t="shared" si="336"/>
        <v/>
      </c>
      <c r="AB395" s="63" t="s">
        <v>12</v>
      </c>
      <c r="AC395" s="72"/>
      <c r="AD395" s="101"/>
      <c r="AE395" s="80" t="str">
        <f t="shared" si="337"/>
        <v/>
      </c>
      <c r="AF395" s="72"/>
      <c r="AG395" s="70" t="str">
        <f t="shared" si="338"/>
        <v/>
      </c>
      <c r="AH395" s="81" t="str">
        <f t="shared" ca="1" si="339"/>
        <v/>
      </c>
      <c r="AI395" s="111" t="str">
        <f t="shared" ca="1" si="340"/>
        <v/>
      </c>
      <c r="AJ395" s="89" t="str">
        <f t="shared" si="341"/>
        <v/>
      </c>
      <c r="AK395" s="89" t="str">
        <f t="shared" si="342"/>
        <v/>
      </c>
      <c r="AL395" s="81" t="str">
        <f t="shared" si="343"/>
        <v/>
      </c>
      <c r="AM395" s="74">
        <f t="shared" si="344"/>
        <v>0</v>
      </c>
      <c r="AN395" s="74">
        <f t="shared" si="345"/>
        <v>0</v>
      </c>
      <c r="AO395" s="82">
        <f t="shared" si="346"/>
        <v>0</v>
      </c>
      <c r="AP395" s="74">
        <f t="shared" si="347"/>
        <v>0</v>
      </c>
      <c r="AQ395" s="82">
        <f t="shared" si="348"/>
        <v>0</v>
      </c>
      <c r="AR395" s="83">
        <f t="shared" si="349"/>
        <v>0</v>
      </c>
      <c r="AS395" s="74">
        <f t="shared" si="350"/>
        <v>0</v>
      </c>
      <c r="AT395" s="82">
        <f t="shared" si="351"/>
        <v>0</v>
      </c>
      <c r="AU395" s="83">
        <f t="shared" si="352"/>
        <v>0</v>
      </c>
      <c r="AV395" s="74">
        <f t="shared" si="353"/>
        <v>0</v>
      </c>
      <c r="AW395" s="82">
        <f t="shared" si="354"/>
        <v>0</v>
      </c>
      <c r="AX395" s="83">
        <f t="shared" si="355"/>
        <v>0</v>
      </c>
      <c r="AY395" s="63"/>
      <c r="AZ395" s="84"/>
      <c r="BA395" s="85"/>
      <c r="BB395" s="95"/>
      <c r="BC395" s="86"/>
      <c r="BD395" s="86"/>
      <c r="BE395" s="96"/>
      <c r="BF395" s="69"/>
      <c r="BG395" s="114"/>
      <c r="BH395" s="63">
        <v>1</v>
      </c>
      <c r="BI395" s="68">
        <v>0</v>
      </c>
      <c r="BJ395" s="71"/>
      <c r="BK395" s="87"/>
      <c r="BL395" s="64" t="str">
        <f t="shared" ca="1" si="356"/>
        <v/>
      </c>
      <c r="BM395" s="65"/>
      <c r="BN395" s="66"/>
      <c r="BO395" s="67" t="str">
        <f t="shared" ca="1" si="357"/>
        <v/>
      </c>
      <c r="BP395" s="65"/>
      <c r="BQ395" s="66"/>
      <c r="BR395" s="67" t="str">
        <f t="shared" ca="1" si="358"/>
        <v/>
      </c>
      <c r="BS395" s="65"/>
      <c r="BT395" s="66"/>
      <c r="BU395" s="67" t="str">
        <f t="shared" ca="1" si="359"/>
        <v/>
      </c>
      <c r="BV395" s="65"/>
      <c r="BW395" s="66"/>
      <c r="BX395" s="67" t="str">
        <f t="shared" ca="1" si="360"/>
        <v/>
      </c>
      <c r="BY395" s="65"/>
      <c r="BZ395" s="66"/>
      <c r="CA395" s="67" t="str">
        <f t="shared" ca="1" si="361"/>
        <v/>
      </c>
      <c r="CB395" s="65"/>
      <c r="CC395" s="66"/>
      <c r="CD395" s="67" t="str">
        <f t="shared" ca="1" si="362"/>
        <v/>
      </c>
      <c r="CE395" s="65"/>
      <c r="CF395" s="66"/>
      <c r="CG395" s="67" t="str">
        <f t="shared" ca="1" si="363"/>
        <v/>
      </c>
      <c r="CH395" s="65"/>
      <c r="CI395" s="66"/>
      <c r="CJ395" s="67" t="str">
        <f t="shared" ca="1" si="364"/>
        <v/>
      </c>
      <c r="CK395" s="57"/>
      <c r="CL395" s="59"/>
      <c r="CM395" s="59"/>
      <c r="CN395" s="59"/>
      <c r="CO395" s="59"/>
      <c r="CP395" s="59"/>
      <c r="CQ395" s="59"/>
      <c r="CR395" s="57"/>
      <c r="CS395" s="58"/>
      <c r="CT395" s="90" t="str">
        <f t="shared" si="365"/>
        <v/>
      </c>
      <c r="CU395" s="59"/>
      <c r="CV395" s="60"/>
      <c r="CW395" s="59"/>
      <c r="CX395" s="59"/>
      <c r="CY395" s="59" t="str">
        <f t="shared" si="366"/>
        <v/>
      </c>
      <c r="CZ395" s="59"/>
      <c r="DA395" s="59"/>
      <c r="DB395" s="61"/>
      <c r="DC395" s="59"/>
      <c r="DD395" s="59"/>
      <c r="DE395" s="61"/>
      <c r="DF395" s="61"/>
      <c r="DG395" s="59"/>
      <c r="DH395" s="61"/>
      <c r="DI395" s="61"/>
      <c r="DJ395" s="59"/>
      <c r="DK395" s="59"/>
      <c r="DL395" s="62"/>
      <c r="DM395" s="56">
        <f t="shared" si="326"/>
        <v>0</v>
      </c>
      <c r="DN395" s="88" t="str">
        <f t="shared" si="367"/>
        <v/>
      </c>
      <c r="DO395" s="119" t="str">
        <f t="shared" si="368"/>
        <v/>
      </c>
      <c r="DP395" s="119" t="str">
        <f t="shared" si="369"/>
        <v/>
      </c>
      <c r="DQ395" s="122" t="str">
        <f t="shared" si="370"/>
        <v/>
      </c>
      <c r="DR395" s="122" t="str">
        <f t="shared" si="371"/>
        <v/>
      </c>
    </row>
    <row r="396" spans="1:122" x14ac:dyDescent="0.25">
      <c r="A396" s="184" t="str">
        <f t="shared" si="327"/>
        <v xml:space="preserve">  -  - </v>
      </c>
      <c r="B396" s="98"/>
      <c r="C396" s="97"/>
      <c r="D396" s="93"/>
      <c r="E396" s="71"/>
      <c r="F396" s="73"/>
      <c r="G396" s="103"/>
      <c r="H396" s="71"/>
      <c r="I396" s="105" t="str">
        <f t="shared" si="328"/>
        <v/>
      </c>
      <c r="J396" s="104"/>
      <c r="K396" s="63"/>
      <c r="L396" s="72"/>
      <c r="M396" s="74"/>
      <c r="N396" s="75"/>
      <c r="O396" s="75"/>
      <c r="P396" s="121"/>
      <c r="Q396" s="76" t="str">
        <f t="shared" si="329"/>
        <v/>
      </c>
      <c r="R396" s="77">
        <f t="shared" si="330"/>
        <v>0</v>
      </c>
      <c r="S396" s="63"/>
      <c r="T396" s="78">
        <f t="shared" si="331"/>
        <v>0</v>
      </c>
      <c r="U396" s="79">
        <f>IF(M396=0,0,IF(G396="Annulation","",IF(assurance="ALPTIS",M396*12*T396/100*#REF!,IF(assurance="APRIL",M396*12*T396/100*#REF!,IF(assurance="ASAF",M396*12*T396/100*#REF!,IF(assurance="NEOLIANE",(#REF!+M396*12*#REF!)*T396/100,IF(assurance="NEOLIANE Prev",(#REF!+M396*12*#REF!)*T396/100,IF(assurance="SWISSLIFE",M396*12*T396/100*#REF!,IF(assurance="AVIVA",M396*12*T396/100*#REF!,IF(assurance="CIPRES",M396*12*T396/100*#REF!,IF(assurance="CEGEMA",M396*12*T396/100*#REF!,IF(assurance=0,0))))))))))))</f>
        <v>0</v>
      </c>
      <c r="V396" s="91" t="str">
        <f t="shared" si="332"/>
        <v/>
      </c>
      <c r="W396" s="91" t="str">
        <f t="shared" si="333"/>
        <v/>
      </c>
      <c r="X396" s="92">
        <f t="shared" si="334"/>
        <v>0</v>
      </c>
      <c r="Y396" s="108">
        <f t="shared" si="335"/>
        <v>0</v>
      </c>
      <c r="Z396" s="106"/>
      <c r="AA396" s="105" t="str">
        <f t="shared" si="336"/>
        <v/>
      </c>
      <c r="AB396" s="63" t="s">
        <v>12</v>
      </c>
      <c r="AC396" s="72"/>
      <c r="AD396" s="101"/>
      <c r="AE396" s="80" t="str">
        <f t="shared" si="337"/>
        <v/>
      </c>
      <c r="AF396" s="72"/>
      <c r="AG396" s="70" t="str">
        <f t="shared" si="338"/>
        <v/>
      </c>
      <c r="AH396" s="81" t="str">
        <f t="shared" ca="1" si="339"/>
        <v/>
      </c>
      <c r="AI396" s="111" t="str">
        <f t="shared" ca="1" si="340"/>
        <v/>
      </c>
      <c r="AJ396" s="89" t="str">
        <f t="shared" si="341"/>
        <v/>
      </c>
      <c r="AK396" s="89" t="str">
        <f t="shared" si="342"/>
        <v/>
      </c>
      <c r="AL396" s="81" t="str">
        <f t="shared" si="343"/>
        <v/>
      </c>
      <c r="AM396" s="74">
        <f t="shared" si="344"/>
        <v>0</v>
      </c>
      <c r="AN396" s="74">
        <f t="shared" si="345"/>
        <v>0</v>
      </c>
      <c r="AO396" s="82">
        <f t="shared" si="346"/>
        <v>0</v>
      </c>
      <c r="AP396" s="74">
        <f t="shared" si="347"/>
        <v>0</v>
      </c>
      <c r="AQ396" s="82">
        <f t="shared" si="348"/>
        <v>0</v>
      </c>
      <c r="AR396" s="83">
        <f t="shared" si="349"/>
        <v>0</v>
      </c>
      <c r="AS396" s="74">
        <f t="shared" si="350"/>
        <v>0</v>
      </c>
      <c r="AT396" s="82">
        <f t="shared" si="351"/>
        <v>0</v>
      </c>
      <c r="AU396" s="83">
        <f t="shared" si="352"/>
        <v>0</v>
      </c>
      <c r="AV396" s="74">
        <f t="shared" si="353"/>
        <v>0</v>
      </c>
      <c r="AW396" s="82">
        <f t="shared" si="354"/>
        <v>0</v>
      </c>
      <c r="AX396" s="83">
        <f t="shared" si="355"/>
        <v>0</v>
      </c>
      <c r="AY396" s="63"/>
      <c r="AZ396" s="84"/>
      <c r="BA396" s="85"/>
      <c r="BB396" s="95"/>
      <c r="BC396" s="86"/>
      <c r="BD396" s="86"/>
      <c r="BE396" s="96"/>
      <c r="BF396" s="69"/>
      <c r="BG396" s="114"/>
      <c r="BH396" s="63">
        <v>1</v>
      </c>
      <c r="BI396" s="68">
        <v>0</v>
      </c>
      <c r="BJ396" s="71"/>
      <c r="BK396" s="87"/>
      <c r="BL396" s="64" t="str">
        <f t="shared" ca="1" si="356"/>
        <v/>
      </c>
      <c r="BM396" s="65"/>
      <c r="BN396" s="66"/>
      <c r="BO396" s="67" t="str">
        <f t="shared" ca="1" si="357"/>
        <v/>
      </c>
      <c r="BP396" s="65"/>
      <c r="BQ396" s="66"/>
      <c r="BR396" s="67" t="str">
        <f t="shared" ca="1" si="358"/>
        <v/>
      </c>
      <c r="BS396" s="65"/>
      <c r="BT396" s="66"/>
      <c r="BU396" s="67" t="str">
        <f t="shared" ca="1" si="359"/>
        <v/>
      </c>
      <c r="BV396" s="65"/>
      <c r="BW396" s="66"/>
      <c r="BX396" s="67" t="str">
        <f t="shared" ca="1" si="360"/>
        <v/>
      </c>
      <c r="BY396" s="65"/>
      <c r="BZ396" s="66"/>
      <c r="CA396" s="67" t="str">
        <f t="shared" ca="1" si="361"/>
        <v/>
      </c>
      <c r="CB396" s="65"/>
      <c r="CC396" s="66"/>
      <c r="CD396" s="67" t="str">
        <f t="shared" ca="1" si="362"/>
        <v/>
      </c>
      <c r="CE396" s="65"/>
      <c r="CF396" s="66"/>
      <c r="CG396" s="67" t="str">
        <f t="shared" ca="1" si="363"/>
        <v/>
      </c>
      <c r="CH396" s="65"/>
      <c r="CI396" s="66"/>
      <c r="CJ396" s="67" t="str">
        <f t="shared" ca="1" si="364"/>
        <v/>
      </c>
      <c r="CK396" s="57"/>
      <c r="CL396" s="59"/>
      <c r="CM396" s="59"/>
      <c r="CN396" s="59"/>
      <c r="CO396" s="59"/>
      <c r="CP396" s="59"/>
      <c r="CQ396" s="59"/>
      <c r="CR396" s="57"/>
      <c r="CS396" s="58"/>
      <c r="CT396" s="90" t="str">
        <f t="shared" si="365"/>
        <v/>
      </c>
      <c r="CU396" s="59"/>
      <c r="CV396" s="60"/>
      <c r="CW396" s="59"/>
      <c r="CX396" s="59"/>
      <c r="CY396" s="59" t="str">
        <f t="shared" si="366"/>
        <v/>
      </c>
      <c r="CZ396" s="59"/>
      <c r="DA396" s="59"/>
      <c r="DB396" s="61"/>
      <c r="DC396" s="59"/>
      <c r="DD396" s="59"/>
      <c r="DE396" s="61"/>
      <c r="DF396" s="61"/>
      <c r="DG396" s="59"/>
      <c r="DH396" s="61"/>
      <c r="DI396" s="61"/>
      <c r="DJ396" s="59"/>
      <c r="DK396" s="59"/>
      <c r="DL396" s="62"/>
      <c r="DM396" s="56">
        <f t="shared" si="326"/>
        <v>0</v>
      </c>
      <c r="DN396" s="88" t="str">
        <f t="shared" si="367"/>
        <v/>
      </c>
      <c r="DO396" s="119" t="str">
        <f t="shared" si="368"/>
        <v/>
      </c>
      <c r="DP396" s="119" t="str">
        <f t="shared" si="369"/>
        <v/>
      </c>
      <c r="DQ396" s="122" t="str">
        <f t="shared" si="370"/>
        <v/>
      </c>
      <c r="DR396" s="122" t="str">
        <f t="shared" si="371"/>
        <v/>
      </c>
    </row>
    <row r="397" spans="1:122" x14ac:dyDescent="0.25">
      <c r="A397" s="184" t="str">
        <f t="shared" si="327"/>
        <v xml:space="preserve">  -  - </v>
      </c>
      <c r="B397" s="98"/>
      <c r="C397" s="97"/>
      <c r="D397" s="93"/>
      <c r="E397" s="71"/>
      <c r="F397" s="73"/>
      <c r="G397" s="103"/>
      <c r="H397" s="71"/>
      <c r="I397" s="105" t="str">
        <f t="shared" si="328"/>
        <v/>
      </c>
      <c r="J397" s="104"/>
      <c r="K397" s="63"/>
      <c r="L397" s="72"/>
      <c r="M397" s="74"/>
      <c r="N397" s="75"/>
      <c r="O397" s="75"/>
      <c r="P397" s="121"/>
      <c r="Q397" s="76" t="str">
        <f t="shared" si="329"/>
        <v/>
      </c>
      <c r="R397" s="77">
        <f t="shared" si="330"/>
        <v>0</v>
      </c>
      <c r="S397" s="63"/>
      <c r="T397" s="78">
        <f t="shared" si="331"/>
        <v>0</v>
      </c>
      <c r="U397" s="79">
        <f>IF(M397=0,0,IF(G397="Annulation","",IF(assurance="ALPTIS",M397*12*T397/100*#REF!,IF(assurance="APRIL",M397*12*T397/100*#REF!,IF(assurance="ASAF",M397*12*T397/100*#REF!,IF(assurance="NEOLIANE",(#REF!+M397*12*#REF!)*T397/100,IF(assurance="NEOLIANE Prev",(#REF!+M397*12*#REF!)*T397/100,IF(assurance="SWISSLIFE",M397*12*T397/100*#REF!,IF(assurance="AVIVA",M397*12*T397/100*#REF!,IF(assurance="CIPRES",M397*12*T397/100*#REF!,IF(assurance="CEGEMA",M397*12*T397/100*#REF!,IF(assurance=0,0))))))))))))</f>
        <v>0</v>
      </c>
      <c r="V397" s="91" t="str">
        <f t="shared" si="332"/>
        <v/>
      </c>
      <c r="W397" s="91" t="str">
        <f t="shared" si="333"/>
        <v/>
      </c>
      <c r="X397" s="92">
        <f t="shared" si="334"/>
        <v>0</v>
      </c>
      <c r="Y397" s="108">
        <f t="shared" si="335"/>
        <v>0</v>
      </c>
      <c r="Z397" s="106"/>
      <c r="AA397" s="105" t="str">
        <f t="shared" si="336"/>
        <v/>
      </c>
      <c r="AB397" s="63" t="s">
        <v>12</v>
      </c>
      <c r="AC397" s="72"/>
      <c r="AD397" s="101"/>
      <c r="AE397" s="80" t="str">
        <f t="shared" si="337"/>
        <v/>
      </c>
      <c r="AF397" s="72"/>
      <c r="AG397" s="70" t="str">
        <f t="shared" si="338"/>
        <v/>
      </c>
      <c r="AH397" s="81" t="str">
        <f t="shared" ca="1" si="339"/>
        <v/>
      </c>
      <c r="AI397" s="111" t="str">
        <f t="shared" ca="1" si="340"/>
        <v/>
      </c>
      <c r="AJ397" s="89" t="str">
        <f t="shared" si="341"/>
        <v/>
      </c>
      <c r="AK397" s="89" t="str">
        <f t="shared" si="342"/>
        <v/>
      </c>
      <c r="AL397" s="81" t="str">
        <f t="shared" si="343"/>
        <v/>
      </c>
      <c r="AM397" s="74">
        <f t="shared" si="344"/>
        <v>0</v>
      </c>
      <c r="AN397" s="74">
        <f t="shared" si="345"/>
        <v>0</v>
      </c>
      <c r="AO397" s="82">
        <f t="shared" si="346"/>
        <v>0</v>
      </c>
      <c r="AP397" s="74">
        <f t="shared" si="347"/>
        <v>0</v>
      </c>
      <c r="AQ397" s="82">
        <f t="shared" si="348"/>
        <v>0</v>
      </c>
      <c r="AR397" s="83">
        <f t="shared" si="349"/>
        <v>0</v>
      </c>
      <c r="AS397" s="74">
        <f t="shared" si="350"/>
        <v>0</v>
      </c>
      <c r="AT397" s="82">
        <f t="shared" si="351"/>
        <v>0</v>
      </c>
      <c r="AU397" s="83">
        <f t="shared" si="352"/>
        <v>0</v>
      </c>
      <c r="AV397" s="74">
        <f t="shared" si="353"/>
        <v>0</v>
      </c>
      <c r="AW397" s="82">
        <f t="shared" si="354"/>
        <v>0</v>
      </c>
      <c r="AX397" s="83">
        <f t="shared" si="355"/>
        <v>0</v>
      </c>
      <c r="AY397" s="63"/>
      <c r="AZ397" s="84"/>
      <c r="BA397" s="85"/>
      <c r="BB397" s="95"/>
      <c r="BC397" s="86"/>
      <c r="BD397" s="86"/>
      <c r="BE397" s="96"/>
      <c r="BF397" s="69"/>
      <c r="BG397" s="114"/>
      <c r="BH397" s="63">
        <v>1</v>
      </c>
      <c r="BI397" s="68">
        <v>0</v>
      </c>
      <c r="BJ397" s="71"/>
      <c r="BK397" s="87"/>
      <c r="BL397" s="64" t="str">
        <f t="shared" ca="1" si="356"/>
        <v/>
      </c>
      <c r="BM397" s="65"/>
      <c r="BN397" s="66"/>
      <c r="BO397" s="67" t="str">
        <f t="shared" ca="1" si="357"/>
        <v/>
      </c>
      <c r="BP397" s="65"/>
      <c r="BQ397" s="66"/>
      <c r="BR397" s="67" t="str">
        <f t="shared" ca="1" si="358"/>
        <v/>
      </c>
      <c r="BS397" s="65"/>
      <c r="BT397" s="66"/>
      <c r="BU397" s="67" t="str">
        <f t="shared" ca="1" si="359"/>
        <v/>
      </c>
      <c r="BV397" s="65"/>
      <c r="BW397" s="66"/>
      <c r="BX397" s="67" t="str">
        <f t="shared" ca="1" si="360"/>
        <v/>
      </c>
      <c r="BY397" s="65"/>
      <c r="BZ397" s="66"/>
      <c r="CA397" s="67" t="str">
        <f t="shared" ca="1" si="361"/>
        <v/>
      </c>
      <c r="CB397" s="65"/>
      <c r="CC397" s="66"/>
      <c r="CD397" s="67" t="str">
        <f t="shared" ca="1" si="362"/>
        <v/>
      </c>
      <c r="CE397" s="65"/>
      <c r="CF397" s="66"/>
      <c r="CG397" s="67" t="str">
        <f t="shared" ca="1" si="363"/>
        <v/>
      </c>
      <c r="CH397" s="65"/>
      <c r="CI397" s="66"/>
      <c r="CJ397" s="67" t="str">
        <f t="shared" ca="1" si="364"/>
        <v/>
      </c>
      <c r="CK397" s="57"/>
      <c r="CL397" s="59"/>
      <c r="CM397" s="59"/>
      <c r="CN397" s="59"/>
      <c r="CO397" s="59"/>
      <c r="CP397" s="59"/>
      <c r="CQ397" s="59"/>
      <c r="CR397" s="57"/>
      <c r="CS397" s="58"/>
      <c r="CT397" s="90" t="str">
        <f t="shared" si="365"/>
        <v/>
      </c>
      <c r="CU397" s="59"/>
      <c r="CV397" s="60"/>
      <c r="CW397" s="59"/>
      <c r="CX397" s="59"/>
      <c r="CY397" s="59" t="str">
        <f t="shared" si="366"/>
        <v/>
      </c>
      <c r="CZ397" s="59"/>
      <c r="DA397" s="59"/>
      <c r="DB397" s="61"/>
      <c r="DC397" s="59"/>
      <c r="DD397" s="59"/>
      <c r="DE397" s="61"/>
      <c r="DF397" s="61"/>
      <c r="DG397" s="59"/>
      <c r="DH397" s="61"/>
      <c r="DI397" s="61"/>
      <c r="DJ397" s="59"/>
      <c r="DK397" s="59"/>
      <c r="DL397" s="62"/>
      <c r="DM397" s="56">
        <f t="shared" si="326"/>
        <v>0</v>
      </c>
      <c r="DN397" s="88" t="str">
        <f t="shared" si="367"/>
        <v/>
      </c>
      <c r="DO397" s="119" t="str">
        <f t="shared" si="368"/>
        <v/>
      </c>
      <c r="DP397" s="119" t="str">
        <f t="shared" si="369"/>
        <v/>
      </c>
      <c r="DQ397" s="122" t="str">
        <f t="shared" si="370"/>
        <v/>
      </c>
      <c r="DR397" s="122" t="str">
        <f t="shared" si="371"/>
        <v/>
      </c>
    </row>
    <row r="398" spans="1:122" x14ac:dyDescent="0.25">
      <c r="A398" s="184" t="str">
        <f t="shared" si="327"/>
        <v xml:space="preserve">  -  - </v>
      </c>
      <c r="B398" s="98"/>
      <c r="C398" s="97"/>
      <c r="D398" s="93"/>
      <c r="E398" s="71"/>
      <c r="F398" s="73"/>
      <c r="G398" s="103"/>
      <c r="H398" s="71"/>
      <c r="I398" s="105" t="str">
        <f t="shared" si="328"/>
        <v/>
      </c>
      <c r="J398" s="104"/>
      <c r="K398" s="63"/>
      <c r="L398" s="72"/>
      <c r="M398" s="74"/>
      <c r="N398" s="75"/>
      <c r="O398" s="75"/>
      <c r="P398" s="121"/>
      <c r="Q398" s="76" t="str">
        <f t="shared" si="329"/>
        <v/>
      </c>
      <c r="R398" s="77">
        <f t="shared" si="330"/>
        <v>0</v>
      </c>
      <c r="S398" s="63"/>
      <c r="T398" s="78">
        <f t="shared" si="331"/>
        <v>0</v>
      </c>
      <c r="U398" s="79">
        <f>IF(M398=0,0,IF(G398="Annulation","",IF(assurance="ALPTIS",M398*12*T398/100*#REF!,IF(assurance="APRIL",M398*12*T398/100*#REF!,IF(assurance="ASAF",M398*12*T398/100*#REF!,IF(assurance="NEOLIANE",(#REF!+M398*12*#REF!)*T398/100,IF(assurance="NEOLIANE Prev",(#REF!+M398*12*#REF!)*T398/100,IF(assurance="SWISSLIFE",M398*12*T398/100*#REF!,IF(assurance="AVIVA",M398*12*T398/100*#REF!,IF(assurance="CIPRES",M398*12*T398/100*#REF!,IF(assurance="CEGEMA",M398*12*T398/100*#REF!,IF(assurance=0,0))))))))))))</f>
        <v>0</v>
      </c>
      <c r="V398" s="91" t="str">
        <f t="shared" si="332"/>
        <v/>
      </c>
      <c r="W398" s="91" t="str">
        <f t="shared" si="333"/>
        <v/>
      </c>
      <c r="X398" s="92">
        <f t="shared" si="334"/>
        <v>0</v>
      </c>
      <c r="Y398" s="108">
        <f t="shared" si="335"/>
        <v>0</v>
      </c>
      <c r="Z398" s="106"/>
      <c r="AA398" s="105" t="str">
        <f t="shared" si="336"/>
        <v/>
      </c>
      <c r="AB398" s="63" t="s">
        <v>12</v>
      </c>
      <c r="AC398" s="72"/>
      <c r="AD398" s="101"/>
      <c r="AE398" s="80" t="str">
        <f t="shared" si="337"/>
        <v/>
      </c>
      <c r="AF398" s="72"/>
      <c r="AG398" s="70" t="str">
        <f t="shared" si="338"/>
        <v/>
      </c>
      <c r="AH398" s="81" t="str">
        <f t="shared" ca="1" si="339"/>
        <v/>
      </c>
      <c r="AI398" s="111" t="str">
        <f t="shared" ca="1" si="340"/>
        <v/>
      </c>
      <c r="AJ398" s="89" t="str">
        <f t="shared" si="341"/>
        <v/>
      </c>
      <c r="AK398" s="89" t="str">
        <f t="shared" si="342"/>
        <v/>
      </c>
      <c r="AL398" s="81" t="str">
        <f t="shared" si="343"/>
        <v/>
      </c>
      <c r="AM398" s="74">
        <f t="shared" si="344"/>
        <v>0</v>
      </c>
      <c r="AN398" s="74">
        <f t="shared" si="345"/>
        <v>0</v>
      </c>
      <c r="AO398" s="82">
        <f t="shared" si="346"/>
        <v>0</v>
      </c>
      <c r="AP398" s="74">
        <f t="shared" si="347"/>
        <v>0</v>
      </c>
      <c r="AQ398" s="82">
        <f t="shared" si="348"/>
        <v>0</v>
      </c>
      <c r="AR398" s="83">
        <f t="shared" si="349"/>
        <v>0</v>
      </c>
      <c r="AS398" s="74">
        <f t="shared" si="350"/>
        <v>0</v>
      </c>
      <c r="AT398" s="82">
        <f t="shared" si="351"/>
        <v>0</v>
      </c>
      <c r="AU398" s="83">
        <f t="shared" si="352"/>
        <v>0</v>
      </c>
      <c r="AV398" s="74">
        <f t="shared" si="353"/>
        <v>0</v>
      </c>
      <c r="AW398" s="82">
        <f t="shared" si="354"/>
        <v>0</v>
      </c>
      <c r="AX398" s="83">
        <f t="shared" si="355"/>
        <v>0</v>
      </c>
      <c r="AY398" s="63"/>
      <c r="AZ398" s="84"/>
      <c r="BA398" s="85"/>
      <c r="BB398" s="95"/>
      <c r="BC398" s="86"/>
      <c r="BD398" s="86"/>
      <c r="BE398" s="96"/>
      <c r="BF398" s="69"/>
      <c r="BG398" s="114"/>
      <c r="BH398" s="63">
        <v>1</v>
      </c>
      <c r="BI398" s="68">
        <v>0</v>
      </c>
      <c r="BJ398" s="71"/>
      <c r="BK398" s="87"/>
      <c r="BL398" s="64" t="str">
        <f t="shared" ca="1" si="356"/>
        <v/>
      </c>
      <c r="BM398" s="65"/>
      <c r="BN398" s="66"/>
      <c r="BO398" s="67" t="str">
        <f t="shared" ca="1" si="357"/>
        <v/>
      </c>
      <c r="BP398" s="65"/>
      <c r="BQ398" s="66"/>
      <c r="BR398" s="67" t="str">
        <f t="shared" ca="1" si="358"/>
        <v/>
      </c>
      <c r="BS398" s="65"/>
      <c r="BT398" s="66"/>
      <c r="BU398" s="67" t="str">
        <f t="shared" ca="1" si="359"/>
        <v/>
      </c>
      <c r="BV398" s="65"/>
      <c r="BW398" s="66"/>
      <c r="BX398" s="67" t="str">
        <f t="shared" ca="1" si="360"/>
        <v/>
      </c>
      <c r="BY398" s="65"/>
      <c r="BZ398" s="66"/>
      <c r="CA398" s="67" t="str">
        <f t="shared" ca="1" si="361"/>
        <v/>
      </c>
      <c r="CB398" s="65"/>
      <c r="CC398" s="66"/>
      <c r="CD398" s="67" t="str">
        <f t="shared" ca="1" si="362"/>
        <v/>
      </c>
      <c r="CE398" s="65"/>
      <c r="CF398" s="66"/>
      <c r="CG398" s="67" t="str">
        <f t="shared" ca="1" si="363"/>
        <v/>
      </c>
      <c r="CH398" s="65"/>
      <c r="CI398" s="66"/>
      <c r="CJ398" s="67" t="str">
        <f t="shared" ca="1" si="364"/>
        <v/>
      </c>
      <c r="CK398" s="57"/>
      <c r="CL398" s="59"/>
      <c r="CM398" s="59"/>
      <c r="CN398" s="59"/>
      <c r="CO398" s="59"/>
      <c r="CP398" s="59"/>
      <c r="CQ398" s="59"/>
      <c r="CR398" s="57"/>
      <c r="CS398" s="58"/>
      <c r="CT398" s="90" t="str">
        <f t="shared" si="365"/>
        <v/>
      </c>
      <c r="CU398" s="59"/>
      <c r="CV398" s="60"/>
      <c r="CW398" s="59"/>
      <c r="CX398" s="59"/>
      <c r="CY398" s="59" t="str">
        <f t="shared" si="366"/>
        <v/>
      </c>
      <c r="CZ398" s="59"/>
      <c r="DA398" s="59"/>
      <c r="DB398" s="61"/>
      <c r="DC398" s="59"/>
      <c r="DD398" s="59"/>
      <c r="DE398" s="61"/>
      <c r="DF398" s="61"/>
      <c r="DG398" s="59"/>
      <c r="DH398" s="61"/>
      <c r="DI398" s="61"/>
      <c r="DJ398" s="59"/>
      <c r="DK398" s="59"/>
      <c r="DL398" s="62"/>
      <c r="DM398" s="56">
        <f t="shared" si="326"/>
        <v>0</v>
      </c>
      <c r="DN398" s="88" t="str">
        <f t="shared" si="367"/>
        <v/>
      </c>
      <c r="DO398" s="119" t="str">
        <f t="shared" si="368"/>
        <v/>
      </c>
      <c r="DP398" s="119" t="str">
        <f t="shared" si="369"/>
        <v/>
      </c>
      <c r="DQ398" s="122" t="str">
        <f t="shared" si="370"/>
        <v/>
      </c>
      <c r="DR398" s="122" t="str">
        <f t="shared" si="371"/>
        <v/>
      </c>
    </row>
    <row r="399" spans="1:122" x14ac:dyDescent="0.25">
      <c r="A399" s="184" t="str">
        <f t="shared" si="327"/>
        <v xml:space="preserve">  -  - </v>
      </c>
      <c r="B399" s="98"/>
      <c r="C399" s="97"/>
      <c r="D399" s="93"/>
      <c r="E399" s="71"/>
      <c r="F399" s="73"/>
      <c r="G399" s="103"/>
      <c r="H399" s="71"/>
      <c r="I399" s="105" t="str">
        <f t="shared" si="328"/>
        <v/>
      </c>
      <c r="J399" s="104"/>
      <c r="K399" s="63"/>
      <c r="L399" s="72"/>
      <c r="M399" s="74"/>
      <c r="N399" s="75"/>
      <c r="O399" s="75"/>
      <c r="P399" s="121"/>
      <c r="Q399" s="76" t="str">
        <f t="shared" si="329"/>
        <v/>
      </c>
      <c r="R399" s="77">
        <f t="shared" si="330"/>
        <v>0</v>
      </c>
      <c r="S399" s="63"/>
      <c r="T399" s="78">
        <f t="shared" si="331"/>
        <v>0</v>
      </c>
      <c r="U399" s="79">
        <f>IF(M399=0,0,IF(G399="Annulation","",IF(assurance="ALPTIS",M399*12*T399/100*#REF!,IF(assurance="APRIL",M399*12*T399/100*#REF!,IF(assurance="ASAF",M399*12*T399/100*#REF!,IF(assurance="NEOLIANE",(#REF!+M399*12*#REF!)*T399/100,IF(assurance="NEOLIANE Prev",(#REF!+M399*12*#REF!)*T399/100,IF(assurance="SWISSLIFE",M399*12*T399/100*#REF!,IF(assurance="AVIVA",M399*12*T399/100*#REF!,IF(assurance="CIPRES",M399*12*T399/100*#REF!,IF(assurance="CEGEMA",M399*12*T399/100*#REF!,IF(assurance=0,0))))))))))))</f>
        <v>0</v>
      </c>
      <c r="V399" s="91" t="str">
        <f t="shared" si="332"/>
        <v/>
      </c>
      <c r="W399" s="91" t="str">
        <f t="shared" si="333"/>
        <v/>
      </c>
      <c r="X399" s="92">
        <f t="shared" si="334"/>
        <v>0</v>
      </c>
      <c r="Y399" s="108">
        <f t="shared" si="335"/>
        <v>0</v>
      </c>
      <c r="Z399" s="106"/>
      <c r="AA399" s="105" t="str">
        <f t="shared" si="336"/>
        <v/>
      </c>
      <c r="AB399" s="63" t="s">
        <v>12</v>
      </c>
      <c r="AC399" s="72"/>
      <c r="AD399" s="101"/>
      <c r="AE399" s="80" t="str">
        <f t="shared" si="337"/>
        <v/>
      </c>
      <c r="AF399" s="72"/>
      <c r="AG399" s="70" t="str">
        <f t="shared" si="338"/>
        <v/>
      </c>
      <c r="AH399" s="81" t="str">
        <f t="shared" ca="1" si="339"/>
        <v/>
      </c>
      <c r="AI399" s="111" t="str">
        <f t="shared" ca="1" si="340"/>
        <v/>
      </c>
      <c r="AJ399" s="89" t="str">
        <f t="shared" si="341"/>
        <v/>
      </c>
      <c r="AK399" s="89" t="str">
        <f t="shared" si="342"/>
        <v/>
      </c>
      <c r="AL399" s="81" t="str">
        <f t="shared" si="343"/>
        <v/>
      </c>
      <c r="AM399" s="74">
        <f t="shared" si="344"/>
        <v>0</v>
      </c>
      <c r="AN399" s="74">
        <f t="shared" si="345"/>
        <v>0</v>
      </c>
      <c r="AO399" s="82">
        <f t="shared" si="346"/>
        <v>0</v>
      </c>
      <c r="AP399" s="74">
        <f t="shared" si="347"/>
        <v>0</v>
      </c>
      <c r="AQ399" s="82">
        <f t="shared" si="348"/>
        <v>0</v>
      </c>
      <c r="AR399" s="83">
        <f t="shared" si="349"/>
        <v>0</v>
      </c>
      <c r="AS399" s="74">
        <f t="shared" si="350"/>
        <v>0</v>
      </c>
      <c r="AT399" s="82">
        <f t="shared" si="351"/>
        <v>0</v>
      </c>
      <c r="AU399" s="83">
        <f t="shared" si="352"/>
        <v>0</v>
      </c>
      <c r="AV399" s="74">
        <f t="shared" si="353"/>
        <v>0</v>
      </c>
      <c r="AW399" s="82">
        <f t="shared" si="354"/>
        <v>0</v>
      </c>
      <c r="AX399" s="83">
        <f t="shared" si="355"/>
        <v>0</v>
      </c>
      <c r="AY399" s="63"/>
      <c r="AZ399" s="84"/>
      <c r="BA399" s="85"/>
      <c r="BB399" s="95"/>
      <c r="BC399" s="86"/>
      <c r="BD399" s="86"/>
      <c r="BE399" s="96"/>
      <c r="BF399" s="69"/>
      <c r="BG399" s="114"/>
      <c r="BH399" s="63">
        <v>1</v>
      </c>
      <c r="BI399" s="68">
        <v>0</v>
      </c>
      <c r="BJ399" s="71"/>
      <c r="BK399" s="87"/>
      <c r="BL399" s="64" t="str">
        <f t="shared" ca="1" si="356"/>
        <v/>
      </c>
      <c r="BM399" s="65"/>
      <c r="BN399" s="66"/>
      <c r="BO399" s="67" t="str">
        <f t="shared" ca="1" si="357"/>
        <v/>
      </c>
      <c r="BP399" s="65"/>
      <c r="BQ399" s="66"/>
      <c r="BR399" s="67" t="str">
        <f t="shared" ca="1" si="358"/>
        <v/>
      </c>
      <c r="BS399" s="65"/>
      <c r="BT399" s="66"/>
      <c r="BU399" s="67" t="str">
        <f t="shared" ca="1" si="359"/>
        <v/>
      </c>
      <c r="BV399" s="65"/>
      <c r="BW399" s="66"/>
      <c r="BX399" s="67" t="str">
        <f t="shared" ca="1" si="360"/>
        <v/>
      </c>
      <c r="BY399" s="65"/>
      <c r="BZ399" s="66"/>
      <c r="CA399" s="67" t="str">
        <f t="shared" ca="1" si="361"/>
        <v/>
      </c>
      <c r="CB399" s="65"/>
      <c r="CC399" s="66"/>
      <c r="CD399" s="67" t="str">
        <f t="shared" ca="1" si="362"/>
        <v/>
      </c>
      <c r="CE399" s="65"/>
      <c r="CF399" s="66"/>
      <c r="CG399" s="67" t="str">
        <f t="shared" ca="1" si="363"/>
        <v/>
      </c>
      <c r="CH399" s="65"/>
      <c r="CI399" s="66"/>
      <c r="CJ399" s="67" t="str">
        <f t="shared" ca="1" si="364"/>
        <v/>
      </c>
      <c r="CK399" s="57"/>
      <c r="CL399" s="59"/>
      <c r="CM399" s="59"/>
      <c r="CN399" s="59"/>
      <c r="CO399" s="59"/>
      <c r="CP399" s="59"/>
      <c r="CQ399" s="59"/>
      <c r="CR399" s="57"/>
      <c r="CS399" s="58"/>
      <c r="CT399" s="90" t="str">
        <f t="shared" si="365"/>
        <v/>
      </c>
      <c r="CU399" s="59"/>
      <c r="CV399" s="60"/>
      <c r="CW399" s="59"/>
      <c r="CX399" s="59"/>
      <c r="CY399" s="59" t="str">
        <f t="shared" si="366"/>
        <v/>
      </c>
      <c r="CZ399" s="59"/>
      <c r="DA399" s="59"/>
      <c r="DB399" s="61"/>
      <c r="DC399" s="59"/>
      <c r="DD399" s="59"/>
      <c r="DE399" s="61"/>
      <c r="DF399" s="61"/>
      <c r="DG399" s="59"/>
      <c r="DH399" s="61"/>
      <c r="DI399" s="61"/>
      <c r="DJ399" s="59"/>
      <c r="DK399" s="59"/>
      <c r="DL399" s="62"/>
      <c r="DM399" s="56">
        <f t="shared" si="326"/>
        <v>0</v>
      </c>
      <c r="DN399" s="88" t="str">
        <f t="shared" si="367"/>
        <v/>
      </c>
      <c r="DO399" s="119" t="str">
        <f t="shared" si="368"/>
        <v/>
      </c>
      <c r="DP399" s="119" t="str">
        <f t="shared" si="369"/>
        <v/>
      </c>
      <c r="DQ399" s="122" t="str">
        <f t="shared" si="370"/>
        <v/>
      </c>
      <c r="DR399" s="122" t="str">
        <f t="shared" si="371"/>
        <v/>
      </c>
    </row>
    <row r="400" spans="1:122" x14ac:dyDescent="0.25">
      <c r="A400" s="184" t="str">
        <f t="shared" si="327"/>
        <v xml:space="preserve">  -  - </v>
      </c>
      <c r="B400" s="98"/>
      <c r="C400" s="97"/>
      <c r="D400" s="93"/>
      <c r="E400" s="71"/>
      <c r="F400" s="73"/>
      <c r="G400" s="103"/>
      <c r="H400" s="71"/>
      <c r="I400" s="105" t="str">
        <f t="shared" si="328"/>
        <v/>
      </c>
      <c r="J400" s="104"/>
      <c r="K400" s="63"/>
      <c r="L400" s="72"/>
      <c r="M400" s="74"/>
      <c r="N400" s="75"/>
      <c r="O400" s="75"/>
      <c r="P400" s="121"/>
      <c r="Q400" s="76" t="str">
        <f t="shared" si="329"/>
        <v/>
      </c>
      <c r="R400" s="77">
        <f t="shared" si="330"/>
        <v>0</v>
      </c>
      <c r="S400" s="63"/>
      <c r="T400" s="78">
        <f t="shared" si="331"/>
        <v>0</v>
      </c>
      <c r="U400" s="79">
        <f>IF(M400=0,0,IF(G400="Annulation","",IF(assurance="ALPTIS",M400*12*T400/100*#REF!,IF(assurance="APRIL",M400*12*T400/100*#REF!,IF(assurance="ASAF",M400*12*T400/100*#REF!,IF(assurance="NEOLIANE",(#REF!+M400*12*#REF!)*T400/100,IF(assurance="NEOLIANE Prev",(#REF!+M400*12*#REF!)*T400/100,IF(assurance="SWISSLIFE",M400*12*T400/100*#REF!,IF(assurance="AVIVA",M400*12*T400/100*#REF!,IF(assurance="CIPRES",M400*12*T400/100*#REF!,IF(assurance="CEGEMA",M400*12*T400/100*#REF!,IF(assurance=0,0))))))))))))</f>
        <v>0</v>
      </c>
      <c r="V400" s="91" t="str">
        <f t="shared" si="332"/>
        <v/>
      </c>
      <c r="W400" s="91" t="str">
        <f t="shared" si="333"/>
        <v/>
      </c>
      <c r="X400" s="92">
        <f t="shared" si="334"/>
        <v>0</v>
      </c>
      <c r="Y400" s="108">
        <f t="shared" si="335"/>
        <v>0</v>
      </c>
      <c r="Z400" s="106"/>
      <c r="AA400" s="105" t="str">
        <f t="shared" si="336"/>
        <v/>
      </c>
      <c r="AB400" s="63" t="s">
        <v>12</v>
      </c>
      <c r="AC400" s="72"/>
      <c r="AD400" s="101"/>
      <c r="AE400" s="80" t="str">
        <f t="shared" si="337"/>
        <v/>
      </c>
      <c r="AF400" s="72"/>
      <c r="AG400" s="70" t="str">
        <f t="shared" si="338"/>
        <v/>
      </c>
      <c r="AH400" s="81" t="str">
        <f t="shared" ca="1" si="339"/>
        <v/>
      </c>
      <c r="AI400" s="111" t="str">
        <f t="shared" ca="1" si="340"/>
        <v/>
      </c>
      <c r="AJ400" s="89" t="str">
        <f t="shared" si="341"/>
        <v/>
      </c>
      <c r="AK400" s="89" t="str">
        <f t="shared" si="342"/>
        <v/>
      </c>
      <c r="AL400" s="81" t="str">
        <f t="shared" si="343"/>
        <v/>
      </c>
      <c r="AM400" s="74">
        <f t="shared" si="344"/>
        <v>0</v>
      </c>
      <c r="AN400" s="74">
        <f t="shared" si="345"/>
        <v>0</v>
      </c>
      <c r="AO400" s="82">
        <f t="shared" si="346"/>
        <v>0</v>
      </c>
      <c r="AP400" s="74">
        <f t="shared" si="347"/>
        <v>0</v>
      </c>
      <c r="AQ400" s="82">
        <f t="shared" si="348"/>
        <v>0</v>
      </c>
      <c r="AR400" s="83">
        <f t="shared" si="349"/>
        <v>0</v>
      </c>
      <c r="AS400" s="74">
        <f t="shared" si="350"/>
        <v>0</v>
      </c>
      <c r="AT400" s="82">
        <f t="shared" si="351"/>
        <v>0</v>
      </c>
      <c r="AU400" s="83">
        <f t="shared" si="352"/>
        <v>0</v>
      </c>
      <c r="AV400" s="74">
        <f t="shared" si="353"/>
        <v>0</v>
      </c>
      <c r="AW400" s="82">
        <f t="shared" si="354"/>
        <v>0</v>
      </c>
      <c r="AX400" s="83">
        <f t="shared" si="355"/>
        <v>0</v>
      </c>
      <c r="AY400" s="63"/>
      <c r="AZ400" s="84"/>
      <c r="BA400" s="85"/>
      <c r="BB400" s="95"/>
      <c r="BC400" s="86"/>
      <c r="BD400" s="86"/>
      <c r="BE400" s="96"/>
      <c r="BF400" s="69"/>
      <c r="BG400" s="114"/>
      <c r="BH400" s="63">
        <v>1</v>
      </c>
      <c r="BI400" s="68">
        <v>0</v>
      </c>
      <c r="BJ400" s="71"/>
      <c r="BK400" s="87"/>
      <c r="BL400" s="64" t="str">
        <f t="shared" ca="1" si="356"/>
        <v/>
      </c>
      <c r="BM400" s="65"/>
      <c r="BN400" s="66"/>
      <c r="BO400" s="67" t="str">
        <f t="shared" ca="1" si="357"/>
        <v/>
      </c>
      <c r="BP400" s="65"/>
      <c r="BQ400" s="66"/>
      <c r="BR400" s="67" t="str">
        <f t="shared" ca="1" si="358"/>
        <v/>
      </c>
      <c r="BS400" s="65"/>
      <c r="BT400" s="66"/>
      <c r="BU400" s="67" t="str">
        <f t="shared" ca="1" si="359"/>
        <v/>
      </c>
      <c r="BV400" s="65"/>
      <c r="BW400" s="66"/>
      <c r="BX400" s="67" t="str">
        <f t="shared" ca="1" si="360"/>
        <v/>
      </c>
      <c r="BY400" s="65"/>
      <c r="BZ400" s="66"/>
      <c r="CA400" s="67" t="str">
        <f t="shared" ca="1" si="361"/>
        <v/>
      </c>
      <c r="CB400" s="65"/>
      <c r="CC400" s="66"/>
      <c r="CD400" s="67" t="str">
        <f t="shared" ca="1" si="362"/>
        <v/>
      </c>
      <c r="CE400" s="65"/>
      <c r="CF400" s="66"/>
      <c r="CG400" s="67" t="str">
        <f t="shared" ca="1" si="363"/>
        <v/>
      </c>
      <c r="CH400" s="65"/>
      <c r="CI400" s="66"/>
      <c r="CJ400" s="67" t="str">
        <f t="shared" ca="1" si="364"/>
        <v/>
      </c>
      <c r="CK400" s="57"/>
      <c r="CL400" s="59"/>
      <c r="CM400" s="59"/>
      <c r="CN400" s="59"/>
      <c r="CO400" s="59"/>
      <c r="CP400" s="59"/>
      <c r="CQ400" s="59"/>
      <c r="CR400" s="57"/>
      <c r="CS400" s="58"/>
      <c r="CT400" s="90" t="str">
        <f t="shared" si="365"/>
        <v/>
      </c>
      <c r="CU400" s="59"/>
      <c r="CV400" s="60"/>
      <c r="CW400" s="59"/>
      <c r="CX400" s="59"/>
      <c r="CY400" s="59" t="str">
        <f t="shared" si="366"/>
        <v/>
      </c>
      <c r="CZ400" s="59"/>
      <c r="DA400" s="59"/>
      <c r="DB400" s="61"/>
      <c r="DC400" s="59"/>
      <c r="DD400" s="59"/>
      <c r="DE400" s="61"/>
      <c r="DF400" s="61"/>
      <c r="DG400" s="59"/>
      <c r="DH400" s="61"/>
      <c r="DI400" s="61"/>
      <c r="DJ400" s="59"/>
      <c r="DK400" s="59"/>
      <c r="DL400" s="62"/>
      <c r="DM400" s="56">
        <f t="shared" si="326"/>
        <v>0</v>
      </c>
      <c r="DN400" s="88" t="str">
        <f t="shared" si="367"/>
        <v/>
      </c>
      <c r="DO400" s="119" t="str">
        <f t="shared" si="368"/>
        <v/>
      </c>
      <c r="DP400" s="119" t="str">
        <f t="shared" si="369"/>
        <v/>
      </c>
      <c r="DQ400" s="122" t="str">
        <f t="shared" si="370"/>
        <v/>
      </c>
      <c r="DR400" s="122" t="str">
        <f t="shared" si="371"/>
        <v/>
      </c>
    </row>
    <row r="401" spans="1:122" x14ac:dyDescent="0.25">
      <c r="A401" s="184" t="str">
        <f t="shared" si="327"/>
        <v xml:space="preserve">  -  - </v>
      </c>
      <c r="B401" s="98"/>
      <c r="C401" s="97"/>
      <c r="D401" s="93"/>
      <c r="E401" s="71"/>
      <c r="F401" s="73"/>
      <c r="G401" s="103"/>
      <c r="H401" s="71"/>
      <c r="I401" s="105" t="str">
        <f t="shared" si="328"/>
        <v/>
      </c>
      <c r="J401" s="104"/>
      <c r="K401" s="63"/>
      <c r="L401" s="72"/>
      <c r="M401" s="74"/>
      <c r="N401" s="75"/>
      <c r="O401" s="75"/>
      <c r="P401" s="121"/>
      <c r="Q401" s="76" t="str">
        <f t="shared" si="329"/>
        <v/>
      </c>
      <c r="R401" s="77">
        <f t="shared" si="330"/>
        <v>0</v>
      </c>
      <c r="S401" s="63"/>
      <c r="T401" s="78">
        <f t="shared" si="331"/>
        <v>0</v>
      </c>
      <c r="U401" s="79">
        <f>IF(M401=0,0,IF(G401="Annulation","",IF(assurance="ALPTIS",M401*12*T401/100*#REF!,IF(assurance="APRIL",M401*12*T401/100*#REF!,IF(assurance="ASAF",M401*12*T401/100*#REF!,IF(assurance="NEOLIANE",(#REF!+M401*12*#REF!)*T401/100,IF(assurance="NEOLIANE Prev",(#REF!+M401*12*#REF!)*T401/100,IF(assurance="SWISSLIFE",M401*12*T401/100*#REF!,IF(assurance="AVIVA",M401*12*T401/100*#REF!,IF(assurance="CIPRES",M401*12*T401/100*#REF!,IF(assurance="CEGEMA",M401*12*T401/100*#REF!,IF(assurance=0,0))))))))))))</f>
        <v>0</v>
      </c>
      <c r="V401" s="91" t="str">
        <f t="shared" si="332"/>
        <v/>
      </c>
      <c r="W401" s="91" t="str">
        <f t="shared" si="333"/>
        <v/>
      </c>
      <c r="X401" s="92">
        <f t="shared" si="334"/>
        <v>0</v>
      </c>
      <c r="Y401" s="108">
        <f t="shared" si="335"/>
        <v>0</v>
      </c>
      <c r="Z401" s="106"/>
      <c r="AA401" s="105" t="str">
        <f t="shared" si="336"/>
        <v/>
      </c>
      <c r="AB401" s="63" t="s">
        <v>12</v>
      </c>
      <c r="AC401" s="72"/>
      <c r="AD401" s="101"/>
      <c r="AE401" s="80" t="str">
        <f t="shared" si="337"/>
        <v/>
      </c>
      <c r="AF401" s="72"/>
      <c r="AG401" s="70" t="str">
        <f t="shared" si="338"/>
        <v/>
      </c>
      <c r="AH401" s="81" t="str">
        <f t="shared" ca="1" si="339"/>
        <v/>
      </c>
      <c r="AI401" s="111" t="str">
        <f t="shared" ca="1" si="340"/>
        <v/>
      </c>
      <c r="AJ401" s="89" t="str">
        <f t="shared" si="341"/>
        <v/>
      </c>
      <c r="AK401" s="89" t="str">
        <f t="shared" si="342"/>
        <v/>
      </c>
      <c r="AL401" s="81" t="str">
        <f t="shared" si="343"/>
        <v/>
      </c>
      <c r="AM401" s="74">
        <f t="shared" si="344"/>
        <v>0</v>
      </c>
      <c r="AN401" s="74">
        <f t="shared" si="345"/>
        <v>0</v>
      </c>
      <c r="AO401" s="82">
        <f t="shared" si="346"/>
        <v>0</v>
      </c>
      <c r="AP401" s="74">
        <f t="shared" si="347"/>
        <v>0</v>
      </c>
      <c r="AQ401" s="82">
        <f t="shared" si="348"/>
        <v>0</v>
      </c>
      <c r="AR401" s="83">
        <f t="shared" si="349"/>
        <v>0</v>
      </c>
      <c r="AS401" s="74">
        <f t="shared" si="350"/>
        <v>0</v>
      </c>
      <c r="AT401" s="82">
        <f t="shared" si="351"/>
        <v>0</v>
      </c>
      <c r="AU401" s="83">
        <f t="shared" si="352"/>
        <v>0</v>
      </c>
      <c r="AV401" s="74">
        <f t="shared" si="353"/>
        <v>0</v>
      </c>
      <c r="AW401" s="82">
        <f t="shared" si="354"/>
        <v>0</v>
      </c>
      <c r="AX401" s="83">
        <f t="shared" si="355"/>
        <v>0</v>
      </c>
      <c r="AY401" s="63"/>
      <c r="AZ401" s="84"/>
      <c r="BA401" s="85"/>
      <c r="BB401" s="95"/>
      <c r="BC401" s="86"/>
      <c r="BD401" s="86"/>
      <c r="BE401" s="96"/>
      <c r="BF401" s="69"/>
      <c r="BG401" s="114"/>
      <c r="BH401" s="63">
        <v>1</v>
      </c>
      <c r="BI401" s="68">
        <v>0</v>
      </c>
      <c r="BJ401" s="71"/>
      <c r="BK401" s="87"/>
      <c r="BL401" s="64" t="str">
        <f t="shared" ca="1" si="356"/>
        <v/>
      </c>
      <c r="BM401" s="65"/>
      <c r="BN401" s="66"/>
      <c r="BO401" s="67" t="str">
        <f t="shared" ca="1" si="357"/>
        <v/>
      </c>
      <c r="BP401" s="65"/>
      <c r="BQ401" s="66"/>
      <c r="BR401" s="67" t="str">
        <f t="shared" ca="1" si="358"/>
        <v/>
      </c>
      <c r="BS401" s="65"/>
      <c r="BT401" s="66"/>
      <c r="BU401" s="67" t="str">
        <f t="shared" ca="1" si="359"/>
        <v/>
      </c>
      <c r="BV401" s="65"/>
      <c r="BW401" s="66"/>
      <c r="BX401" s="67" t="str">
        <f t="shared" ca="1" si="360"/>
        <v/>
      </c>
      <c r="BY401" s="65"/>
      <c r="BZ401" s="66"/>
      <c r="CA401" s="67" t="str">
        <f t="shared" ca="1" si="361"/>
        <v/>
      </c>
      <c r="CB401" s="65"/>
      <c r="CC401" s="66"/>
      <c r="CD401" s="67" t="str">
        <f t="shared" ca="1" si="362"/>
        <v/>
      </c>
      <c r="CE401" s="65"/>
      <c r="CF401" s="66"/>
      <c r="CG401" s="67" t="str">
        <f t="shared" ca="1" si="363"/>
        <v/>
      </c>
      <c r="CH401" s="65"/>
      <c r="CI401" s="66"/>
      <c r="CJ401" s="67" t="str">
        <f t="shared" ca="1" si="364"/>
        <v/>
      </c>
      <c r="CK401" s="57"/>
      <c r="CL401" s="59"/>
      <c r="CM401" s="59"/>
      <c r="CN401" s="59"/>
      <c r="CO401" s="59"/>
      <c r="CP401" s="59"/>
      <c r="CQ401" s="59"/>
      <c r="CR401" s="57"/>
      <c r="CS401" s="58"/>
      <c r="CT401" s="90" t="str">
        <f t="shared" si="365"/>
        <v/>
      </c>
      <c r="CU401" s="59"/>
      <c r="CV401" s="60"/>
      <c r="CW401" s="59"/>
      <c r="CX401" s="59"/>
      <c r="CY401" s="59" t="str">
        <f t="shared" si="366"/>
        <v/>
      </c>
      <c r="CZ401" s="59"/>
      <c r="DA401" s="59"/>
      <c r="DB401" s="61"/>
      <c r="DC401" s="59"/>
      <c r="DD401" s="59"/>
      <c r="DE401" s="61"/>
      <c r="DF401" s="61"/>
      <c r="DG401" s="59"/>
      <c r="DH401" s="61"/>
      <c r="DI401" s="61"/>
      <c r="DJ401" s="59"/>
      <c r="DK401" s="59"/>
      <c r="DL401" s="62"/>
      <c r="DM401" s="56">
        <f t="shared" si="326"/>
        <v>0</v>
      </c>
      <c r="DN401" s="88" t="str">
        <f t="shared" si="367"/>
        <v/>
      </c>
      <c r="DO401" s="119" t="str">
        <f t="shared" si="368"/>
        <v/>
      </c>
      <c r="DP401" s="119" t="str">
        <f t="shared" si="369"/>
        <v/>
      </c>
      <c r="DQ401" s="122" t="str">
        <f t="shared" si="370"/>
        <v/>
      </c>
      <c r="DR401" s="122" t="str">
        <f t="shared" si="371"/>
        <v/>
      </c>
    </row>
  </sheetData>
  <sortState ref="C2:DR307">
    <sortCondition ref="C1"/>
  </sortState>
  <mergeCells count="1">
    <mergeCell ref="A1:B1"/>
  </mergeCells>
  <conditionalFormatting sqref="BS1 BM10:BM401 BG10:BG401 CH10:CH401 BP10:BP401 BV10:BV401 BY10:BY401 CB10:CB401 CE10:CE401 BS10:BS401">
    <cfRule type="expression" dxfId="1231" priority="11953">
      <formula>$J1="Santé Individuelle"</formula>
    </cfRule>
  </conditionalFormatting>
  <conditionalFormatting sqref="BU1 CJ10:CJ401 BO10:BO401 BR10:BR401 CA10:CA401 BX10:BX401 BU10:BU401 CG2:CG401 CD2:CD401">
    <cfRule type="expression" dxfId="1230" priority="11954">
      <formula>$J1="Santé Individuelle"</formula>
    </cfRule>
  </conditionalFormatting>
  <conditionalFormatting sqref="BV1">
    <cfRule type="expression" dxfId="1229" priority="11949">
      <formula>$J1="Santé Individuelle"</formula>
    </cfRule>
  </conditionalFormatting>
  <conditionalFormatting sqref="BX1">
    <cfRule type="expression" dxfId="1228" priority="11950">
      <formula>$J1="Santé Individuelle"</formula>
    </cfRule>
  </conditionalFormatting>
  <conditionalFormatting sqref="BY1">
    <cfRule type="expression" dxfId="1227" priority="11945">
      <formula>$J1="Santé Individuelle"</formula>
    </cfRule>
  </conditionalFormatting>
  <conditionalFormatting sqref="CA1">
    <cfRule type="expression" dxfId="1226" priority="11946">
      <formula>$J1="Santé Individuelle"</formula>
    </cfRule>
  </conditionalFormatting>
  <conditionalFormatting sqref="CB1">
    <cfRule type="expression" dxfId="1225" priority="11941">
      <formula>$J1="Santé Individuelle"</formula>
    </cfRule>
  </conditionalFormatting>
  <conditionalFormatting sqref="CD1">
    <cfRule type="expression" dxfId="1224" priority="11942">
      <formula>$J1="Santé Individuelle"</formula>
    </cfRule>
  </conditionalFormatting>
  <conditionalFormatting sqref="CE1">
    <cfRule type="expression" dxfId="1223" priority="11937">
      <formula>$J1="Santé Individuelle"</formula>
    </cfRule>
  </conditionalFormatting>
  <conditionalFormatting sqref="CG1">
    <cfRule type="expression" dxfId="1222" priority="11938">
      <formula>$J1="Santé Individuelle"</formula>
    </cfRule>
  </conditionalFormatting>
  <conditionalFormatting sqref="CH1">
    <cfRule type="expression" dxfId="1221" priority="11933">
      <formula>$J1="Santé Individuelle"</formula>
    </cfRule>
  </conditionalFormatting>
  <conditionalFormatting sqref="CJ1">
    <cfRule type="expression" dxfId="1220" priority="11934">
      <formula>$J1="Santé Individuelle"</formula>
    </cfRule>
  </conditionalFormatting>
  <conditionalFormatting sqref="BM1">
    <cfRule type="expression" dxfId="1219" priority="11959">
      <formula>$BH1=1</formula>
    </cfRule>
  </conditionalFormatting>
  <conditionalFormatting sqref="BO1">
    <cfRule type="expression" dxfId="1218" priority="11960">
      <formula>$BH1=1</formula>
    </cfRule>
  </conditionalFormatting>
  <conditionalFormatting sqref="BP1">
    <cfRule type="expression" dxfId="1217" priority="11957">
      <formula>$J1="Santé Individuelle"</formula>
    </cfRule>
  </conditionalFormatting>
  <conditionalFormatting sqref="BR1">
    <cfRule type="expression" dxfId="1216" priority="11958">
      <formula>$J1="Santé Individuelle"</formula>
    </cfRule>
  </conditionalFormatting>
  <conditionalFormatting sqref="BP1">
    <cfRule type="expression" dxfId="1215" priority="11956">
      <formula>$BI1=0</formula>
    </cfRule>
  </conditionalFormatting>
  <conditionalFormatting sqref="BR1">
    <cfRule type="expression" dxfId="1214" priority="11955">
      <formula>$BI1=0</formula>
    </cfRule>
  </conditionalFormatting>
  <conditionalFormatting sqref="BS1">
    <cfRule type="expression" dxfId="1213" priority="11952">
      <formula>$BI1&lt;2</formula>
    </cfRule>
  </conditionalFormatting>
  <conditionalFormatting sqref="BU1">
    <cfRule type="expression" dxfId="1212" priority="11951">
      <formula>$BI1&lt;2</formula>
    </cfRule>
  </conditionalFormatting>
  <conditionalFormatting sqref="BV1">
    <cfRule type="expression" dxfId="1211" priority="11948">
      <formula>$BI1&lt;3</formula>
    </cfRule>
  </conditionalFormatting>
  <conditionalFormatting sqref="BX1">
    <cfRule type="expression" dxfId="1210" priority="11947">
      <formula>$BI1&lt;3</formula>
    </cfRule>
  </conditionalFormatting>
  <conditionalFormatting sqref="BY1">
    <cfRule type="expression" dxfId="1209" priority="11944">
      <formula>$BI1&lt;4</formula>
    </cfRule>
  </conditionalFormatting>
  <conditionalFormatting sqref="CA1">
    <cfRule type="expression" dxfId="1208" priority="11943">
      <formula>$BI1&lt;4</formula>
    </cfRule>
  </conditionalFormatting>
  <conditionalFormatting sqref="CB1">
    <cfRule type="expression" dxfId="1207" priority="11940">
      <formula>$BI1&lt;5</formula>
    </cfRule>
  </conditionalFormatting>
  <conditionalFormatting sqref="CD1">
    <cfRule type="expression" dxfId="1206" priority="11939">
      <formula>$BI1&lt;5</formula>
    </cfRule>
  </conditionalFormatting>
  <conditionalFormatting sqref="CE1">
    <cfRule type="expression" dxfId="1205" priority="11936">
      <formula>$BI1&lt;6</formula>
    </cfRule>
  </conditionalFormatting>
  <conditionalFormatting sqref="CG1">
    <cfRule type="expression" dxfId="1204" priority="11935">
      <formula>$BI1&lt;6</formula>
    </cfRule>
  </conditionalFormatting>
  <conditionalFormatting sqref="CH1">
    <cfRule type="expression" dxfId="1203" priority="11932">
      <formula>$BI1&lt;7</formula>
    </cfRule>
  </conditionalFormatting>
  <conditionalFormatting sqref="CJ1">
    <cfRule type="expression" dxfId="1202" priority="11931">
      <formula>$BI1&lt;7</formula>
    </cfRule>
  </conditionalFormatting>
  <conditionalFormatting sqref="C1:H1 J1:X1 AN1:DL1">
    <cfRule type="notContainsBlanks" dxfId="1201" priority="11930">
      <formula>LEN(TRIM(C1))&gt;0</formula>
    </cfRule>
  </conditionalFormatting>
  <conditionalFormatting sqref="A1">
    <cfRule type="containsText" dxfId="1200" priority="11926" operator="containsText" text="Trans.">
      <formula>NOT(ISERROR(SEARCH("Trans.",A1)))</formula>
    </cfRule>
    <cfRule type="containsText" dxfId="1199" priority="11927" operator="containsText" text="Inter.">
      <formula>NOT(ISERROR(SEARCH("Inter.",A1)))</formula>
    </cfRule>
    <cfRule type="containsText" dxfId="1198" priority="11928" operator="containsText" text="Tout">
      <formula>NOT(ISERROR(SEARCH("Tout",A1)))</formula>
    </cfRule>
    <cfRule type="containsText" dxfId="1197" priority="11929" operator="containsText" text="Mini">
      <formula>NOT(ISERROR(SEARCH("Mini",A1)))</formula>
    </cfRule>
  </conditionalFormatting>
  <conditionalFormatting sqref="A1">
    <cfRule type="notContainsBlanks" dxfId="1196" priority="11925">
      <formula>LEN(TRIM(A1))&gt;0</formula>
    </cfRule>
  </conditionalFormatting>
  <conditionalFormatting sqref="AB1:AC1">
    <cfRule type="notContainsBlanks" dxfId="1195" priority="11924">
      <formula>LEN(TRIM(AB1))&gt;0</formula>
    </cfRule>
  </conditionalFormatting>
  <conditionalFormatting sqref="AD1">
    <cfRule type="notContainsBlanks" dxfId="1194" priority="11923">
      <formula>LEN(TRIM(AD1))&gt;0</formula>
    </cfRule>
  </conditionalFormatting>
  <conditionalFormatting sqref="G2:G9 AB2:AB9 AD2:AD9 G10:H401 X10:Y401 AL10:AX401 T10:U401 AB10:AJ401 BH2:BH401">
    <cfRule type="cellIs" dxfId="1193" priority="5639" operator="equal">
      <formula>0</formula>
    </cfRule>
    <cfRule type="containsBlanks" dxfId="1192" priority="5640">
      <formula>LEN(TRIM(G2))=0</formula>
    </cfRule>
  </conditionalFormatting>
  <conditionalFormatting sqref="P2:P9 S2:S9 AB2:AB9 AD2:AD9 AY2:AY9 BH2:BI9 BK2:BK9 BN2:BN9 BQ2:BQ9 BT2:BT9 BW2:BW9 BZ2:BZ9 CF2:CG9 CC2:CD9 CI2:CI9 CK2:CP9 CU2:CU9 CW2:CX9 CZ2:DA9 DC2:DD9 DG2:DG9 DJ2:DK9 H10:I401 O10:W401 DO10:DR401 M10:M401 AG10:DL401 AA10:AE401">
    <cfRule type="expression" dxfId="1191" priority="5629">
      <formula>$G2="Annulation"</formula>
    </cfRule>
  </conditionalFormatting>
  <conditionalFormatting sqref="G2:G9 J2:K9 AB2:AB9 AD2:AD9 BK2:BK9 BJ10:BL401 U10:Z401 DO10:DR401 AZ10:BE401 DM10:DM401 J10:L401 N10:N401 AG10:AX401 AB10:AE401 BH2:BH401 C10:H401">
    <cfRule type="expression" dxfId="1190" priority="5611">
      <formula>$G2&lt;&gt;"Annulation"</formula>
    </cfRule>
  </conditionalFormatting>
  <conditionalFormatting sqref="U10:U401">
    <cfRule type="expression" dxfId="1189" priority="11697">
      <formula>$DM10="Trans."</formula>
    </cfRule>
  </conditionalFormatting>
  <conditionalFormatting sqref="X10:Y401">
    <cfRule type="expression" dxfId="1188" priority="11921">
      <formula>$P10="Annulé"</formula>
    </cfRule>
  </conditionalFormatting>
  <conditionalFormatting sqref="X10:X401 AF10:AF401 L10:N401 DM10:DM401 J2:J401 G2:G401">
    <cfRule type="expression" dxfId="1187" priority="8991">
      <formula>$G2="Annulation"</formula>
    </cfRule>
  </conditionalFormatting>
  <conditionalFormatting sqref="DM1:DN1">
    <cfRule type="notContainsBlanks" dxfId="1186" priority="11914">
      <formula>LEN(TRIM(DM1))&gt;0</formula>
    </cfRule>
  </conditionalFormatting>
  <conditionalFormatting sqref="Y1:Z1">
    <cfRule type="notContainsBlanks" dxfId="1185" priority="11913">
      <formula>LEN(TRIM(Y1))&gt;0</formula>
    </cfRule>
  </conditionalFormatting>
  <conditionalFormatting sqref="I1 S2:S9 R10:S401 M10:M401 AA10:AA401 I10:I401 AY2:AY401">
    <cfRule type="expression" dxfId="1184" priority="11906">
      <formula>$G1&lt;&gt;"Annulation"</formula>
    </cfRule>
  </conditionalFormatting>
  <conditionalFormatting sqref="I1">
    <cfRule type="expression" dxfId="1183" priority="11907">
      <formula>$G1="Annulation"</formula>
    </cfRule>
  </conditionalFormatting>
  <conditionalFormatting sqref="I1 AA10:AA401 I10:I401">
    <cfRule type="containsBlanks" dxfId="1182" priority="11908">
      <formula>LEN(TRIM(I1))=0</formula>
    </cfRule>
    <cfRule type="cellIs" dxfId="1181" priority="11909" operator="lessThan">
      <formula>31</formula>
    </cfRule>
  </conditionalFormatting>
  <conditionalFormatting sqref="I1 AA10:AA401 I10:I401">
    <cfRule type="expression" dxfId="1180" priority="11910">
      <formula>$AA1&gt;122</formula>
    </cfRule>
  </conditionalFormatting>
  <conditionalFormatting sqref="AM1">
    <cfRule type="notContainsBlanks" dxfId="1179" priority="11901">
      <formula>LEN(TRIM(AM1))&gt;0</formula>
    </cfRule>
  </conditionalFormatting>
  <conditionalFormatting sqref="AE1">
    <cfRule type="notContainsBlanks" dxfId="1178" priority="11899">
      <formula>LEN(TRIM(AE1))&gt;0</formula>
    </cfRule>
  </conditionalFormatting>
  <conditionalFormatting sqref="AG1">
    <cfRule type="notContainsBlanks" dxfId="1177" priority="11897">
      <formula>LEN(TRIM(AG1))&gt;0</formula>
    </cfRule>
  </conditionalFormatting>
  <conditionalFormatting sqref="AK1">
    <cfRule type="notContainsBlanks" dxfId="1176" priority="11896">
      <formula>LEN(TRIM(AK1))&gt;0</formula>
    </cfRule>
  </conditionalFormatting>
  <conditionalFormatting sqref="AF1">
    <cfRule type="notContainsBlanks" dxfId="1175" priority="11895">
      <formula>LEN(TRIM(AF1))&gt;0</formula>
    </cfRule>
  </conditionalFormatting>
  <conditionalFormatting sqref="AI1">
    <cfRule type="notContainsBlanks" dxfId="1174" priority="11892">
      <formula>LEN(TRIM(AI1))&gt;0</formula>
    </cfRule>
  </conditionalFormatting>
  <conditionalFormatting sqref="AJ1">
    <cfRule type="notContainsBlanks" dxfId="1173" priority="11890">
      <formula>LEN(TRIM(AJ1))&gt;0</formula>
    </cfRule>
  </conditionalFormatting>
  <conditionalFormatting sqref="AH1">
    <cfRule type="notContainsBlanks" dxfId="1172" priority="11886">
      <formula>LEN(TRIM(AH1))&gt;0</formula>
    </cfRule>
  </conditionalFormatting>
  <conditionalFormatting sqref="AL1">
    <cfRule type="notContainsBlanks" dxfId="1171" priority="11884">
      <formula>LEN(TRIM(AL1))&gt;0</formula>
    </cfRule>
  </conditionalFormatting>
  <conditionalFormatting sqref="AA1">
    <cfRule type="notContainsBlanks" dxfId="1170" priority="11882">
      <formula>LEN(TRIM(AA1))&gt;0</formula>
    </cfRule>
  </conditionalFormatting>
  <conditionalFormatting sqref="BK2:BK9 V10:W401 BJ10:BL401 T10:T401">
    <cfRule type="containsBlanks" dxfId="1169" priority="11779">
      <formula>LEN(TRIM(T2))=0</formula>
    </cfRule>
    <cfRule type="cellIs" dxfId="1168" priority="11920" operator="equal">
      <formula>0</formula>
    </cfRule>
  </conditionalFormatting>
  <conditionalFormatting sqref="P2:P401">
    <cfRule type="cellIs" dxfId="1167" priority="11845" operator="equal">
      <formula>"Refus Médical"</formula>
    </cfRule>
    <cfRule type="cellIs" dxfId="1166" priority="11846" operator="equal">
      <formula>"Annulé"</formula>
    </cfRule>
    <cfRule type="cellIs" dxfId="1165" priority="11847" operator="equal">
      <formula>"Déjà Signé"</formula>
    </cfRule>
    <cfRule type="cellIs" dxfId="1164" priority="11848" operator="equal">
      <formula>"Sans Suite"</formula>
    </cfRule>
    <cfRule type="cellIs" dxfId="1163" priority="11849" operator="equal">
      <formula>"Refus"</formula>
    </cfRule>
    <cfRule type="cellIs" dxfId="1162" priority="11850" operator="equal">
      <formula>"Report + Médical"</formula>
    </cfRule>
    <cfRule type="cellIs" dxfId="1161" priority="11851" operator="equal">
      <formula>"Report"</formula>
    </cfRule>
    <cfRule type="cellIs" dxfId="1160" priority="11852" operator="equal">
      <formula>"Signature"</formula>
    </cfRule>
    <cfRule type="cellIs" dxfId="1159" priority="11853" operator="equal">
      <formula>"Contrat Papier + Mécical"</formula>
    </cfRule>
    <cfRule type="cellIs" dxfId="1158" priority="11854" operator="equal">
      <formula>"Validation Médicale"</formula>
    </cfRule>
    <cfRule type="cellIs" dxfId="1157" priority="11855" operator="equal">
      <formula>"Contrat Papier"</formula>
    </cfRule>
    <cfRule type="cellIs" dxfId="1156" priority="11856" operator="equal">
      <formula>"Validation Compagnie"</formula>
    </cfRule>
    <cfRule type="cellIs" dxfId="1155" priority="11857" operator="equal">
      <formula>"V"</formula>
    </cfRule>
  </conditionalFormatting>
  <conditionalFormatting sqref="J2:J401">
    <cfRule type="containsText" dxfId="1154" priority="11858" operator="containsText" text="Autre">
      <formula>NOT(ISERROR(SEARCH("Autre",J2)))</formula>
    </cfRule>
    <cfRule type="containsText" dxfId="1153" priority="11867" operator="containsText" text="Prev. Part">
      <formula>NOT(ISERROR(SEARCH("Prev. Part",J2)))</formula>
    </cfRule>
    <cfRule type="containsText" dxfId="1152" priority="11868" operator="containsText" text="Santé Collective">
      <formula>NOT(ISERROR(SEARCH("Santé Collective",J2)))</formula>
    </cfRule>
    <cfRule type="containsText" dxfId="1151" priority="11869" operator="containsText" text="Santé Individuelle">
      <formula>NOT(ISERROR(SEARCH("Santé Individuelle",J2)))</formula>
    </cfRule>
    <cfRule type="containsText" dxfId="1150" priority="11870" operator="containsText" text="Prev. Pro">
      <formula>NOT(ISERROR(SEARCH("Prev. Pro",J2)))</formula>
    </cfRule>
  </conditionalFormatting>
  <conditionalFormatting sqref="K2:K401">
    <cfRule type="containsText" dxfId="1149" priority="11859" operator="containsText" text="CEGEMA">
      <formula>NOT(ISERROR(SEARCH("CEGEMA",K2)))</formula>
    </cfRule>
    <cfRule type="containsText" dxfId="1148" priority="11860" operator="containsText" text="ASAF">
      <formula>NOT(ISERROR(SEARCH("ASAF",K2)))</formula>
    </cfRule>
    <cfRule type="containsText" dxfId="1147" priority="11861" operator="containsText" text="AVIVA">
      <formula>NOT(ISERROR(SEARCH("AVIVA",K2)))</formula>
    </cfRule>
    <cfRule type="containsText" dxfId="1146" priority="11862" operator="containsText" text="CIPRES">
      <formula>NOT(ISERROR(SEARCH("CIPRES",K2)))</formula>
    </cfRule>
    <cfRule type="containsText" dxfId="1145" priority="11863" operator="containsText" text="ALPTIS">
      <formula>NOT(ISERROR(SEARCH("ALPTIS",K2)))</formula>
    </cfRule>
    <cfRule type="containsText" dxfId="1144" priority="11864" operator="containsText" text="NEOLIANE">
      <formula>NOT(ISERROR(SEARCH("NEOLIANE",K2)))</formula>
    </cfRule>
    <cfRule type="containsText" dxfId="1143" priority="11865" operator="containsText" text="SWISSLIFE">
      <formula>NOT(ISERROR(SEARCH("SWISSLIFE",K2)))</formula>
    </cfRule>
    <cfRule type="containsText" dxfId="1142" priority="11866" operator="containsText" text="APRIL">
      <formula>NOT(ISERROR(SEARCH("APRIL",K2)))</formula>
    </cfRule>
  </conditionalFormatting>
  <conditionalFormatting sqref="P2:P401">
    <cfRule type="containsText" dxfId="1141" priority="11839" operator="containsText" text="Impayé">
      <formula>NOT(ISERROR(SEARCH("Impayé",P2)))</formula>
    </cfRule>
    <cfRule type="containsText" dxfId="1140" priority="11840" operator="containsText" text="Résilié">
      <formula>NOT(ISERROR(SEARCH("Résilié",P2)))</formula>
    </cfRule>
    <cfRule type="containsText" dxfId="1139" priority="11841" operator="containsText" text="Radié">
      <formula>NOT(ISERROR(SEARCH("Radié",P2)))</formula>
    </cfRule>
    <cfRule type="containsText" dxfId="1138" priority="11842" operator="containsText" text="Pas Trouvé">
      <formula>NOT(ISERROR(SEARCH("Pas Trouvé",P2)))</formula>
    </cfRule>
    <cfRule type="containsText" dxfId="1137" priority="11843" operator="containsText" text="A Jour">
      <formula>NOT(ISERROR(SEARCH("A Jour",P2)))</formula>
    </cfRule>
    <cfRule type="containsText" dxfId="1136" priority="11844" operator="containsText" text="A Trouver">
      <formula>NOT(ISERROR(SEARCH("A Trouver",P2)))</formula>
    </cfRule>
  </conditionalFormatting>
  <conditionalFormatting sqref="AY2:AY401">
    <cfRule type="containsText" dxfId="1135" priority="11833" operator="containsText" text="Sympathie">
      <formula>NOT(ISERROR(SEARCH("Sympathie",AY2)))</formula>
    </cfRule>
  </conditionalFormatting>
  <conditionalFormatting sqref="AY2:AY401">
    <cfRule type="containsText" dxfId="1134" priority="11834" operator="containsText" text="Argent">
      <formula>NOT(ISERROR(SEARCH("Argent",AY2)))</formula>
    </cfRule>
    <cfRule type="containsText" dxfId="1133" priority="11835" operator="containsText" text="Confort">
      <formula>NOT(ISERROR(SEARCH("Confort",AY2)))</formula>
    </cfRule>
    <cfRule type="containsText" dxfId="1132" priority="11836" operator="containsText" text="Nouveauté">
      <formula>NOT(ISERROR(SEARCH("Nouveauté",AY2)))</formula>
    </cfRule>
    <cfRule type="containsText" dxfId="1131" priority="11837" operator="containsText" text="Orgueil">
      <formula>NOT(ISERROR(SEARCH("Orgueil",AY2)))</formula>
    </cfRule>
    <cfRule type="containsText" dxfId="1130" priority="11838" operator="containsText" text="Sécurité">
      <formula>NOT(ISERROR(SEARCH("Sécurité",AY2)))</formula>
    </cfRule>
  </conditionalFormatting>
  <conditionalFormatting sqref="DM10:DM401">
    <cfRule type="containsText" dxfId="1129" priority="11831" operator="containsText" text="Tout">
      <formula>NOT(ISERROR(SEARCH("Tout",DM10)))</formula>
    </cfRule>
    <cfRule type="containsText" dxfId="1128" priority="11832" operator="containsText" text="Mini">
      <formula>NOT(ISERROR(SEARCH("Mini",DM10)))</formula>
    </cfRule>
  </conditionalFormatting>
  <conditionalFormatting sqref="DM10:DM401">
    <cfRule type="containsText" dxfId="1127" priority="11830" operator="containsText" text="Inter.">
      <formula>NOT(ISERROR(SEARCH("Inter.",DM10)))</formula>
    </cfRule>
  </conditionalFormatting>
  <conditionalFormatting sqref="DM10:DM401">
    <cfRule type="containsText" dxfId="1126" priority="11777" operator="containsText" text="Trans.">
      <formula>NOT(ISERROR(SEARCH("Trans.",DM10)))</formula>
    </cfRule>
  </conditionalFormatting>
  <conditionalFormatting sqref="S2:S9 AY2:AY9 Q10:S401 N10:O401 F10:F401 AY10:BE401 DO10:DR401">
    <cfRule type="cellIs" dxfId="1125" priority="11829" operator="equal">
      <formula>0</formula>
    </cfRule>
    <cfRule type="containsBlanks" dxfId="1124" priority="11871">
      <formula>LEN(TRIM(F2))=0</formula>
    </cfRule>
  </conditionalFormatting>
  <conditionalFormatting sqref="AG10:AJ401 CJ10:CJ401 AT10:AU401 BL10:BL401 I10:I401 AW10:AX401 BR10:BR401 AQ10:AR401 BO10:BO401 CA10:CA401 BX10:BX401 BU10:BU401 AL10:AL401 AA10:AA401 V10:W401 Q10:R401 A10:B401 AO10:AO401 CG2:CG401 CD2:CD401">
    <cfRule type="expression" dxfId="1123" priority="4661">
      <formula>$DM2="Trans."</formula>
    </cfRule>
  </conditionalFormatting>
  <conditionalFormatting sqref="CV10:CV401 CR10:CS401 DL10:DL401 DB10:DB401 DE10:DF401 DH10:DI401">
    <cfRule type="expression" dxfId="1122" priority="11828">
      <formula>$J10="Prev. Pro"</formula>
    </cfRule>
  </conditionalFormatting>
  <conditionalFormatting sqref="CY10:CY401">
    <cfRule type="expression" dxfId="1121" priority="11827">
      <formula>$J10="Prev. Pro"</formula>
    </cfRule>
  </conditionalFormatting>
  <conditionalFormatting sqref="DJ2:DK401 DG2:DG401 DC2:DD401 CZ2:DA401 CW2:CX401 CU2:CU401">
    <cfRule type="expression" dxfId="1120" priority="11826">
      <formula>$J2="Prev. Pro"</formula>
    </cfRule>
  </conditionalFormatting>
  <conditionalFormatting sqref="CK2:CP9 CK10:CQ401">
    <cfRule type="expression" dxfId="1119" priority="11825" stopIfTrue="1">
      <formula>$J2="Santé Individuelle"</formula>
    </cfRule>
  </conditionalFormatting>
  <conditionalFormatting sqref="B10:B401">
    <cfRule type="expression" dxfId="1118" priority="11789">
      <formula>$DN10=""</formula>
    </cfRule>
    <cfRule type="expression" dxfId="1117" priority="11821">
      <formula>$DN10="OK"</formula>
    </cfRule>
  </conditionalFormatting>
  <conditionalFormatting sqref="B10:B401">
    <cfRule type="expression" dxfId="1116" priority="11820">
      <formula>$DN10="Mini"</formula>
    </cfRule>
  </conditionalFormatting>
  <conditionalFormatting sqref="B10:B401">
    <cfRule type="expression" dxfId="1115" priority="11819">
      <formula>$DN10="KO"</formula>
    </cfRule>
  </conditionalFormatting>
  <conditionalFormatting sqref="C10:E401">
    <cfRule type="expression" dxfId="1114" priority="11815">
      <formula>$G10="Annulation"</formula>
    </cfRule>
  </conditionalFormatting>
  <conditionalFormatting sqref="C10:E401">
    <cfRule type="expression" dxfId="1113" priority="11816">
      <formula>$J10="Prev. Pro"</formula>
    </cfRule>
    <cfRule type="expression" dxfId="1112" priority="11817">
      <formula>$J10&lt;&gt;"Santé Individuelle"</formula>
    </cfRule>
  </conditionalFormatting>
  <conditionalFormatting sqref="CI2:CI401 CC2:CC401 CF2:CF401 BZ2:BZ401 BW2:BW401 BT2:BT401 BQ2:BQ401 BN2:BN401 BI2:BI401">
    <cfRule type="expression" dxfId="1111" priority="11822">
      <formula>$J2="Santé Individuelle"</formula>
    </cfRule>
  </conditionalFormatting>
  <conditionalFormatting sqref="BQ2:BQ401">
    <cfRule type="expression" dxfId="1110" priority="11814">
      <formula>$BI2=0</formula>
    </cfRule>
  </conditionalFormatting>
  <conditionalFormatting sqref="BR10:BR401 BP10:BP401">
    <cfRule type="expression" dxfId="1109" priority="11813">
      <formula>$BI10=0</formula>
    </cfRule>
  </conditionalFormatting>
  <conditionalFormatting sqref="BT2:BT401">
    <cfRule type="expression" dxfId="1108" priority="11811">
      <formula>$BI2&lt;2</formula>
    </cfRule>
  </conditionalFormatting>
  <conditionalFormatting sqref="BU10:BU401 BS10:BS401">
    <cfRule type="expression" dxfId="1107" priority="11812">
      <formula>$BI10&lt;2</formula>
    </cfRule>
  </conditionalFormatting>
  <conditionalFormatting sqref="BW2:BW401">
    <cfRule type="expression" dxfId="1106" priority="11809">
      <formula>$BI2&lt;3</formula>
    </cfRule>
  </conditionalFormatting>
  <conditionalFormatting sqref="BX10:BX401 BV10:BV401">
    <cfRule type="expression" dxfId="1105" priority="11810">
      <formula>$BI10&lt;3</formula>
    </cfRule>
  </conditionalFormatting>
  <conditionalFormatting sqref="BZ2:BZ401">
    <cfRule type="expression" dxfId="1104" priority="11807">
      <formula>$BI2&lt;4</formula>
    </cfRule>
  </conditionalFormatting>
  <conditionalFormatting sqref="CA10:CA401 BY10:BY401">
    <cfRule type="expression" dxfId="1103" priority="11808">
      <formula>$BI10&lt;4</formula>
    </cfRule>
  </conditionalFormatting>
  <conditionalFormatting sqref="CC2:CC401">
    <cfRule type="expression" dxfId="1102" priority="11805">
      <formula>$BI2&lt;5</formula>
    </cfRule>
  </conditionalFormatting>
  <conditionalFormatting sqref="CB10:CB401 CD2:CD401">
    <cfRule type="expression" dxfId="1101" priority="11806">
      <formula>$BI2&lt;5</formula>
    </cfRule>
  </conditionalFormatting>
  <conditionalFormatting sqref="CF2:CF401">
    <cfRule type="expression" dxfId="1100" priority="11803">
      <formula>$BI2&lt;6</formula>
    </cfRule>
  </conditionalFormatting>
  <conditionalFormatting sqref="CE10:CE401 CG2:CG401">
    <cfRule type="expression" dxfId="1099" priority="11804">
      <formula>$BI2&lt;6</formula>
    </cfRule>
  </conditionalFormatting>
  <conditionalFormatting sqref="CI2:CI401">
    <cfRule type="expression" dxfId="1098" priority="11801">
      <formula>$BI2&lt;7</formula>
    </cfRule>
  </conditionalFormatting>
  <conditionalFormatting sqref="CJ10:CJ401 CH10:CH401">
    <cfRule type="expression" dxfId="1097" priority="11802">
      <formula>$BI10&lt;7</formula>
    </cfRule>
  </conditionalFormatting>
  <conditionalFormatting sqref="BK2:BK9 BJ10:BK401">
    <cfRule type="containsBlanks" dxfId="1096" priority="11800">
      <formula>LEN(TRIM(BJ2))=0</formula>
    </cfRule>
  </conditionalFormatting>
  <conditionalFormatting sqref="BF10:BF401">
    <cfRule type="expression" dxfId="1095" priority="11799">
      <formula>$J10="Santé Individuelle"</formula>
    </cfRule>
  </conditionalFormatting>
  <conditionalFormatting sqref="BG10:BG401">
    <cfRule type="expression" dxfId="1094" priority="11798">
      <formula>$BH10=1</formula>
    </cfRule>
  </conditionalFormatting>
  <conditionalFormatting sqref="CQ10:CQ401">
    <cfRule type="expression" dxfId="1093" priority="11797">
      <formula>$J10="Santé Individuelle"</formula>
    </cfRule>
  </conditionalFormatting>
  <conditionalFormatting sqref="BM10:BM401">
    <cfRule type="expression" dxfId="1092" priority="11795">
      <formula>$BH10&lt;=1</formula>
    </cfRule>
  </conditionalFormatting>
  <conditionalFormatting sqref="BN2:BN401">
    <cfRule type="expression" dxfId="1091" priority="11794">
      <formula>$BH2&lt;=1</formula>
    </cfRule>
  </conditionalFormatting>
  <conditionalFormatting sqref="DN10:DN401">
    <cfRule type="containsText" dxfId="1090" priority="11792" operator="containsText" text="OK">
      <formula>NOT(ISERROR(SEARCH("OK",DN10)))</formula>
    </cfRule>
  </conditionalFormatting>
  <conditionalFormatting sqref="DN10:DN401">
    <cfRule type="containsText" dxfId="1089" priority="11791" operator="containsText" text="Mini">
      <formula>NOT(ISERROR(SEARCH("Mini",DN10)))</formula>
    </cfRule>
  </conditionalFormatting>
  <conditionalFormatting sqref="DN10:DN401">
    <cfRule type="containsText" dxfId="1088" priority="11790" operator="containsText" text="KO">
      <formula>NOT(ISERROR(SEARCH("KO",DN10)))</formula>
    </cfRule>
  </conditionalFormatting>
  <conditionalFormatting sqref="B10:B401">
    <cfRule type="expression" dxfId="1087" priority="8994">
      <formula>$G10="Annulation"</formula>
    </cfRule>
  </conditionalFormatting>
  <conditionalFormatting sqref="P2:P9 S2:S9 O10:T401">
    <cfRule type="expression" dxfId="1086" priority="11823">
      <formula>$G2&lt;&gt;"Annulation"</formula>
    </cfRule>
  </conditionalFormatting>
  <conditionalFormatting sqref="Z10:Z401">
    <cfRule type="expression" dxfId="1085" priority="11772">
      <formula>$AA10&lt;31</formula>
    </cfRule>
  </conditionalFormatting>
  <conditionalFormatting sqref="Z10:Z401">
    <cfRule type="expression" dxfId="1084" priority="11771">
      <formula>$AA10&gt;122</formula>
    </cfRule>
  </conditionalFormatting>
  <conditionalFormatting sqref="AF10:AF401">
    <cfRule type="expression" dxfId="1083" priority="11762">
      <formula>$AB10="X"</formula>
    </cfRule>
  </conditionalFormatting>
  <conditionalFormatting sqref="AF10:AF401">
    <cfRule type="expression" dxfId="1082" priority="11759">
      <formula>$AE10&lt;&gt;"Programmée"</formula>
    </cfRule>
  </conditionalFormatting>
  <conditionalFormatting sqref="AH10:AH401">
    <cfRule type="cellIs" dxfId="1081" priority="11872" operator="greaterThanOrEqual">
      <formula>2</formula>
    </cfRule>
    <cfRule type="cellIs" dxfId="1080" priority="11873" operator="between">
      <formula>1</formula>
      <formula>1.99999999999999</formula>
    </cfRule>
    <cfRule type="cellIs" dxfId="1079" priority="11874" operator="lessThan">
      <formula>1</formula>
    </cfRule>
  </conditionalFormatting>
  <conditionalFormatting sqref="AJ10:AK401">
    <cfRule type="expression" dxfId="1078" priority="11754">
      <formula>$AK10-TODAY()&lt;30</formula>
    </cfRule>
  </conditionalFormatting>
  <conditionalFormatting sqref="AJ10:AK401">
    <cfRule type="containsBlanks" dxfId="1077" priority="11705">
      <formula>LEN(TRIM(AJ10))=0</formula>
    </cfRule>
  </conditionalFormatting>
  <conditionalFormatting sqref="AL10:AL401">
    <cfRule type="cellIs" dxfId="1076" priority="11766" operator="between">
      <formula>1</formula>
      <formula>1.99999999999999</formula>
    </cfRule>
    <cfRule type="cellIs" dxfId="1075" priority="11770" operator="lessThan">
      <formula>1</formula>
    </cfRule>
    <cfRule type="cellIs" dxfId="1074" priority="11888" operator="greaterThanOrEqual">
      <formula>2</formula>
    </cfRule>
  </conditionalFormatting>
  <conditionalFormatting sqref="AI10:AK401">
    <cfRule type="expression" dxfId="1073" priority="11704">
      <formula>$G10="Annulation"</formula>
    </cfRule>
  </conditionalFormatting>
  <conditionalFormatting sqref="M10:M401">
    <cfRule type="cellIs" dxfId="1072" priority="11702" operator="greaterThan">
      <formula>0</formula>
    </cfRule>
  </conditionalFormatting>
  <conditionalFormatting sqref="AQ10:AR401 AN10:AO401">
    <cfRule type="expression" dxfId="1071" priority="4881">
      <formula>$Z10&gt;=(42736+365)</formula>
    </cfRule>
  </conditionalFormatting>
  <conditionalFormatting sqref="AT10:AU401 AP10:AP401">
    <cfRule type="expression" dxfId="1070" priority="5610">
      <formula>$Z10&gt;=(42736+365+365)</formula>
    </cfRule>
  </conditionalFormatting>
  <conditionalFormatting sqref="AW10:AX401 AS10:AS401">
    <cfRule type="expression" dxfId="1069" priority="11216">
      <formula>$Z10&gt;=(42736+365+365+365)</formula>
    </cfRule>
  </conditionalFormatting>
  <conditionalFormatting sqref="AM10:AX401">
    <cfRule type="cellIs" dxfId="1068" priority="5633" operator="equal">
      <formula>0</formula>
    </cfRule>
    <cfRule type="containsBlanks" dxfId="1067" priority="5638">
      <formula>LEN(TRIM(AM10))=0</formula>
    </cfRule>
  </conditionalFormatting>
  <conditionalFormatting sqref="BO10:BO401">
    <cfRule type="expression" dxfId="1066" priority="11268">
      <formula>$BH10&lt;=1</formula>
    </cfRule>
  </conditionalFormatting>
  <conditionalFormatting sqref="G2:G401">
    <cfRule type="containsText" dxfId="1065" priority="8992" operator="containsText" text="Pré 2018 OK">
      <formula>NOT(ISERROR(SEARCH("Pré 2018 OK",G2)))</formula>
    </cfRule>
    <cfRule type="containsText" dxfId="1064" priority="11298" operator="containsText" text="Pré 2018 à Voir">
      <formula>NOT(ISERROR(SEARCH("Pré 2018 à Voir",G2)))</formula>
    </cfRule>
    <cfRule type="containsText" dxfId="1063" priority="11778" operator="containsText" text="Pré 2018 KO">
      <formula>NOT(ISERROR(SEARCH("Pré 2018 KO",G2)))</formula>
    </cfRule>
  </conditionalFormatting>
  <conditionalFormatting sqref="CT10:CT401">
    <cfRule type="expression" dxfId="1062" priority="8989">
      <formula>$J10="Prev. Pro"</formula>
    </cfRule>
  </conditionalFormatting>
  <conditionalFormatting sqref="CT10:CT401">
    <cfRule type="expression" dxfId="1061" priority="8987">
      <formula>$DM10="Trans."</formula>
    </cfRule>
  </conditionalFormatting>
  <conditionalFormatting sqref="AM10:AM401 AO10:AO401">
    <cfRule type="expression" dxfId="1060" priority="5609">
      <formula>$Z10&gt;=42736</formula>
    </cfRule>
  </conditionalFormatting>
  <conditionalFormatting sqref="AQ10:AQ401 AT10:AT401 AW10:AW401 AO10:AO401">
    <cfRule type="cellIs" dxfId="1059" priority="11217" operator="greaterThan">
      <formula>0</formula>
    </cfRule>
    <cfRule type="cellIs" dxfId="1058" priority="11218" operator="lessThan">
      <formula>0</formula>
    </cfRule>
  </conditionalFormatting>
  <conditionalFormatting sqref="AQ10:AQ401 AT10:AT401 AW10:AW401 AO10:AO401">
    <cfRule type="cellIs" dxfId="1057" priority="5791" operator="equal">
      <formula>-1</formula>
    </cfRule>
  </conditionalFormatting>
  <conditionalFormatting sqref="AR10:AR401 AU10:AU401 AX10:AX401">
    <cfRule type="cellIs" dxfId="1056" priority="5634" operator="equal">
      <formula>-1</formula>
    </cfRule>
    <cfRule type="cellIs" dxfId="1055" priority="8990" operator="between">
      <formula>0</formula>
      <formula>0.1</formula>
    </cfRule>
    <cfRule type="cellIs" dxfId="1054" priority="11262" operator="lessThanOrEqual">
      <formula>0</formula>
    </cfRule>
    <cfRule type="cellIs" dxfId="1053" priority="11297" operator="greaterThan">
      <formula>0.5</formula>
    </cfRule>
    <cfRule type="cellIs" dxfId="1052" priority="11919" operator="between">
      <formula>0.1</formula>
      <formula>0.25</formula>
    </cfRule>
    <cfRule type="cellIs" dxfId="1051" priority="11922" operator="between">
      <formula>0.25</formula>
      <formula>0.5</formula>
    </cfRule>
  </conditionalFormatting>
  <conditionalFormatting sqref="AT10:AU401 AQ10:AR401 AW10:AX401 AO10:AO401">
    <cfRule type="cellIs" dxfId="1050" priority="5628" operator="equal">
      <formula>-1</formula>
    </cfRule>
    <cfRule type="cellIs" dxfId="1049" priority="5632" operator="equal">
      <formula>0</formula>
    </cfRule>
    <cfRule type="containsBlanks" dxfId="1048" priority="5642">
      <formula>LEN(TRIM(AO10))=0</formula>
    </cfRule>
  </conditionalFormatting>
  <conditionalFormatting sqref="AD2:AD9 AC10:AE401">
    <cfRule type="expression" dxfId="1047" priority="5578">
      <formula>$AB2="X"</formula>
    </cfRule>
  </conditionalFormatting>
  <conditionalFormatting sqref="AE10:AE401">
    <cfRule type="cellIs" dxfId="1046" priority="5576" operator="equal">
      <formula>43404</formula>
    </cfRule>
  </conditionalFormatting>
  <conditionalFormatting sqref="AE10:AE401">
    <cfRule type="expression" dxfId="1045" priority="5571">
      <formula>$AD10&lt;&gt;"Programmée"</formula>
    </cfRule>
  </conditionalFormatting>
  <conditionalFormatting sqref="AD2:AD401">
    <cfRule type="cellIs" dxfId="1044" priority="5473" operator="equal">
      <formula>"KO"</formula>
    </cfRule>
    <cfRule type="cellIs" dxfId="1043" priority="5474" operator="equal">
      <formula>"A faire"</formula>
    </cfRule>
    <cfRule type="cellIs" dxfId="1042" priority="5475" operator="equal">
      <formula>"Report"</formula>
    </cfRule>
    <cfRule type="cellIs" dxfId="1041" priority="5476" operator="equal">
      <formula>"Retour"</formula>
    </cfRule>
    <cfRule type="cellIs" dxfId="1040" priority="5477" operator="equal">
      <formula>"Envoyée"</formula>
    </cfRule>
    <cfRule type="cellIs" dxfId="1039" priority="5478" operator="equal">
      <formula>"Programmée"</formula>
    </cfRule>
    <cfRule type="cellIs" dxfId="1038" priority="5479" operator="equal">
      <formula>"Reçue"</formula>
    </cfRule>
    <cfRule type="cellIs" dxfId="1037" priority="5480" operator="equal">
      <formula>"OK"</formula>
    </cfRule>
  </conditionalFormatting>
  <conditionalFormatting sqref="DN10:DN401">
    <cfRule type="containsText" dxfId="1036" priority="4882" operator="containsText" text="AJ">
      <formula>NOT(ISERROR(SEARCH("AJ",DN10)))</formula>
    </cfRule>
  </conditionalFormatting>
  <conditionalFormatting sqref="B10:B401">
    <cfRule type="expression" dxfId="1035" priority="11818">
      <formula>$DN10="AJ"</formula>
    </cfRule>
  </conditionalFormatting>
  <conditionalFormatting sqref="CR10:CS401">
    <cfRule type="expression" dxfId="1034" priority="11253">
      <formula>OR($CS10="4321A",$CS10="4322A",$CS10="4332A")</formula>
    </cfRule>
  </conditionalFormatting>
  <conditionalFormatting sqref="CR10:CS401">
    <cfRule type="expression" dxfId="1033" priority="4675">
      <formula>$CS10="8690E"</formula>
    </cfRule>
    <cfRule type="expression" dxfId="1032" priority="4676">
      <formula>$CS10="8690D"</formula>
    </cfRule>
    <cfRule type="expression" dxfId="1031" priority="4677">
      <formula>OR($CS10="7112B",$CS10="7120B",$CS10="7410Z")</formula>
    </cfRule>
    <cfRule type="expression" dxfId="1030" priority="4678">
      <formula>OR($CS10="7022Z",$CS10="7021Z")</formula>
    </cfRule>
    <cfRule type="expression" dxfId="1029" priority="4679">
      <formula>$CS10="6831Z"</formula>
    </cfRule>
    <cfRule type="expression" dxfId="1028" priority="4680">
      <formula>$CS10="8690F"</formula>
    </cfRule>
    <cfRule type="expression" dxfId="1027" priority="4681">
      <formula>$CS10="6202A"</formula>
    </cfRule>
  </conditionalFormatting>
  <conditionalFormatting sqref="CZ2:CZ401">
    <cfRule type="expression" dxfId="1026" priority="4671">
      <formula>$CZ2="NC"</formula>
    </cfRule>
    <cfRule type="expression" dxfId="1025" priority="4672">
      <formula>$CZ2="Étude à Faire"</formula>
    </cfRule>
    <cfRule type="expression" dxfId="1024" priority="4673">
      <formula>$CZ2="Plus Tard"</formula>
    </cfRule>
    <cfRule type="expression" dxfId="1023" priority="4674">
      <formula>$CZ2="OK - Couplé"</formula>
    </cfRule>
  </conditionalFormatting>
  <conditionalFormatting sqref="CZ2:CZ401">
    <cfRule type="expression" dxfId="1022" priority="4669">
      <formula>$CZ2="Étude KO"</formula>
    </cfRule>
  </conditionalFormatting>
  <conditionalFormatting sqref="DJ2:DK401 CX2:CX401">
    <cfRule type="containsText" dxfId="1021" priority="4765" operator="containsText" text="Oui">
      <formula>NOT(ISERROR(SEARCH("Oui",CX2)))</formula>
    </cfRule>
  </conditionalFormatting>
  <conditionalFormatting sqref="DH10:DI401 DE10:DF401">
    <cfRule type="cellIs" dxfId="1020" priority="4824" operator="greaterThan">
      <formula>0</formula>
    </cfRule>
  </conditionalFormatting>
  <conditionalFormatting sqref="DG2:DG401">
    <cfRule type="containsText" dxfId="1019" priority="4667" operator="containsText" text="Barème">
      <formula>NOT(ISERROR(SEARCH("Barème",DG2)))</formula>
    </cfRule>
  </conditionalFormatting>
  <conditionalFormatting sqref="DC2:DC401">
    <cfRule type="containsText" dxfId="1018" priority="4665" operator="containsText" text="Sans">
      <formula>NOT(ISERROR(SEARCH("Sans",DC2)))</formula>
    </cfRule>
  </conditionalFormatting>
  <conditionalFormatting sqref="DB10:DB401">
    <cfRule type="cellIs" dxfId="1017" priority="4664" operator="greaterThan">
      <formula>0</formula>
    </cfRule>
  </conditionalFormatting>
  <conditionalFormatting sqref="DQ10:DQ401">
    <cfRule type="expression" dxfId="1016" priority="4145">
      <formula>OR($C10="",$J10="",$F10="",)</formula>
    </cfRule>
  </conditionalFormatting>
  <conditionalFormatting sqref="DR10:DR401">
    <cfRule type="expression" dxfId="1015" priority="4144">
      <formula>OR($C10="",$F10="",$M10="",$AS10="",$AU10="",$AS10=0,$AU10=0)</formula>
    </cfRule>
  </conditionalFormatting>
  <conditionalFormatting sqref="DO10:DP401">
    <cfRule type="containsBlanks" dxfId="1014" priority="4143">
      <formula>LEN(TRIM(DO10))=0</formula>
    </cfRule>
  </conditionalFormatting>
  <conditionalFormatting sqref="DO10:DO401">
    <cfRule type="expression" dxfId="1013" priority="4142">
      <formula>$C10=""</formula>
    </cfRule>
  </conditionalFormatting>
  <conditionalFormatting sqref="DP10:DP401">
    <cfRule type="expression" dxfId="1012" priority="4141">
      <formula>$BB10=""</formula>
    </cfRule>
  </conditionalFormatting>
  <conditionalFormatting sqref="DO10:DR401">
    <cfRule type="expression" dxfId="1011" priority="4140">
      <formula>$C10=""</formula>
    </cfRule>
  </conditionalFormatting>
  <conditionalFormatting sqref="P2:P401">
    <cfRule type="containsText" dxfId="1010" priority="4268" operator="containsText" text="Résilié - ACS">
      <formula>NOT(ISERROR(SEARCH("Résilié - ACS",P2)))</formula>
    </cfRule>
    <cfRule type="containsText" dxfId="1009" priority="4362" operator="containsText" text="Résilié - Groupe">
      <formula>NOT(ISERROR(SEARCH("Résilié - Groupe",P2)))</formula>
    </cfRule>
  </conditionalFormatting>
  <conditionalFormatting sqref="AJ10:AK401">
    <cfRule type="expression" dxfId="1008" priority="12072">
      <formula>$DM10="Trans."</formula>
    </cfRule>
    <cfRule type="expression" dxfId="1007" priority="12073">
      <formula>$AK10-TODAY()&gt;90</formula>
    </cfRule>
  </conditionalFormatting>
  <conditionalFormatting sqref="A10:A401">
    <cfRule type="expression" dxfId="1006" priority="3863">
      <formula>$DN10=""</formula>
    </cfRule>
    <cfRule type="expression" dxfId="1005" priority="3867">
      <formula>$DN10="OK"</formula>
    </cfRule>
  </conditionalFormatting>
  <conditionalFormatting sqref="A10:A401">
    <cfRule type="expression" dxfId="1004" priority="3866">
      <formula>$DN10="Mini"</formula>
    </cfRule>
  </conditionalFormatting>
  <conditionalFormatting sqref="A10:A401">
    <cfRule type="expression" dxfId="1003" priority="3865">
      <formula>$DN10="KO"</formula>
    </cfRule>
  </conditionalFormatting>
  <conditionalFormatting sqref="A10:A401">
    <cfRule type="expression" dxfId="1002" priority="3862">
      <formula>$G10="Annulation"</formula>
    </cfRule>
  </conditionalFormatting>
  <conditionalFormatting sqref="A10:A401">
    <cfRule type="expression" dxfId="1001" priority="3864">
      <formula>$DN10="AJ"</formula>
    </cfRule>
  </conditionalFormatting>
  <conditionalFormatting sqref="Q1:R1 U1:W1 BL1 BO1 BR1 BU1 BX1 CA1 CD1 CG1 CJ1 CT1 AQ1:AR1 AT1:AU1 AW1:AX1 AO1 AG1:AL1 AA1">
    <cfRule type="expression" dxfId="1000" priority="12328">
      <formula>$A1="Trans."</formula>
    </cfRule>
  </conditionalFormatting>
  <conditionalFormatting sqref="C1:H1 J1:P1 S1 AY1:BK1 BM1:BN1 BP1:BQ1 BS1:BT1 BV1:BW1 BY1:BZ1 CB1:CC1 CE1:CF1 CH1:CI1 CK1:CS1 CU1:DL1 Z1 AB1:AF1">
    <cfRule type="expression" dxfId="999" priority="12346">
      <formula>$A1="Trans."</formula>
    </cfRule>
  </conditionalFormatting>
  <conditionalFormatting sqref="T1 CY1 AP1 AS1 AV1 X1:Y1 AM1:AN1">
    <cfRule type="expression" dxfId="998" priority="12362">
      <formula>$A1="Trans."</formula>
    </cfRule>
  </conditionalFormatting>
  <conditionalFormatting sqref="I1">
    <cfRule type="expression" dxfId="997" priority="12369">
      <formula>$A1="Trans."</formula>
    </cfRule>
  </conditionalFormatting>
  <conditionalFormatting sqref="A2:A9">
    <cfRule type="expression" dxfId="988" priority="374">
      <formula>$DM2="Trans."</formula>
    </cfRule>
  </conditionalFormatting>
  <conditionalFormatting sqref="BM2:BM9 BS2:BS9 BG2:BG9 CH3:CH9 CE2:CE9 CB2:CB9 BY2:BY9 BV2:BV9 BP2:BP9">
    <cfRule type="expression" dxfId="987" priority="1901">
      <formula>$J2="Santé Individuelle"</formula>
    </cfRule>
  </conditionalFormatting>
  <conditionalFormatting sqref="BR2:BR9 CJ2:CJ9 BO2:BO9 BU2:BU9 BX2:BX9 CA2:CA9">
    <cfRule type="expression" dxfId="986" priority="1902">
      <formula>$J2="Santé Individuelle"</formula>
    </cfRule>
  </conditionalFormatting>
  <conditionalFormatting sqref="BJ3:BJ9 T2:Y9 AC2:AC9 AT5:AU5 AL2:AN9 AV3:AX9 AP2:AX2 AP5:AR5 AP6:AU9 AP3:AU4 H2:H9 AE2:AJ9 BL3:BL9">
    <cfRule type="cellIs" dxfId="985" priority="1641" operator="equal">
      <formula>0</formula>
    </cfRule>
    <cfRule type="containsBlanks" dxfId="984" priority="1642">
      <formula>LEN(TRIM(H2))=0</formula>
    </cfRule>
  </conditionalFormatting>
  <conditionalFormatting sqref="AA2:AA9 AP3:AU4 AP6:AU9 AP5:AR5 AT5:AU5 H2:I9 M2:M9 DO2:DR9 AP2:AX2 AV3:AX9 AG2:AO9 O2:O9 Q2:R9 T2:W9 AC2:AC9 AE2:AE9 BJ2:BJ9 BL3:BM9 BO3:BP9 BR3:BS9 BU3:BV9 BX3:BY9 CA3:CB9 CE3:CE9 CH3:CH9 CJ3:CJ9 CQ2:CT9 CV2:CV9 CY2:CY9 DB2:DB9 DE2:DF9 DH2:DI9 DL2:DL9 AZ2:BG9">
    <cfRule type="expression" dxfId="983" priority="1631">
      <formula>$G2="Annulation"</formula>
    </cfRule>
  </conditionalFormatting>
  <conditionalFormatting sqref="AC2:AC9 AP3:AU4 AP6:AU9 AP5:AR5 AT5:AU5 U2:Z9 BJ2:BJ9 N2:N9 L2:L9 DM2:DM9 DO2:DR9 AP2:AX2 AV3:AX9 AG2:AO9 H2:H9 AE2:AE9 BL3:BL9 C6:F9 C2:C5 E2:F5 AZ2:BE9">
    <cfRule type="expression" dxfId="982" priority="1627">
      <formula>$G2&lt;&gt;"Annulation"</formula>
    </cfRule>
  </conditionalFormatting>
  <conditionalFormatting sqref="U2:U9">
    <cfRule type="expression" dxfId="981" priority="1795">
      <formula>$DM2="Trans."</formula>
    </cfRule>
  </conditionalFormatting>
  <conditionalFormatting sqref="X2:Y9">
    <cfRule type="expression" dxfId="980" priority="1899">
      <formula>$P2="Annulé"</formula>
    </cfRule>
  </conditionalFormatting>
  <conditionalFormatting sqref="L2:N9 AF2:AF9 X2:X9 DM2:DM9">
    <cfRule type="expression" dxfId="979" priority="1761">
      <formula>$G2="Annulation"</formula>
    </cfRule>
  </conditionalFormatting>
  <conditionalFormatting sqref="R2:R9 I2:I9 AA2:AA9 M2:M9">
    <cfRule type="expression" dxfId="978" priority="1893">
      <formula>$G2&lt;&gt;"Annulation"</formula>
    </cfRule>
  </conditionalFormatting>
  <conditionalFormatting sqref="I2:I9 AA2:AA9">
    <cfRule type="containsBlanks" dxfId="977" priority="1894">
      <formula>LEN(TRIM(I2))=0</formula>
    </cfRule>
    <cfRule type="cellIs" dxfId="976" priority="1895" operator="lessThan">
      <formula>31</formula>
    </cfRule>
  </conditionalFormatting>
  <conditionalFormatting sqref="I2:I9 AA2:AA9">
    <cfRule type="expression" dxfId="975" priority="1896">
      <formula>$AA2&gt;122</formula>
    </cfRule>
  </conditionalFormatting>
  <conditionalFormatting sqref="BJ2">
    <cfRule type="containsBlanks" dxfId="974" priority="1808">
      <formula>LEN(TRIM(BJ2))=0</formula>
    </cfRule>
    <cfRule type="cellIs" dxfId="973" priority="1898" operator="equal">
      <formula>0</formula>
    </cfRule>
  </conditionalFormatting>
  <conditionalFormatting sqref="DM2:DM9">
    <cfRule type="containsText" dxfId="972" priority="1848" operator="containsText" text="Tout">
      <formula>NOT(ISERROR(SEARCH("Tout",DM2)))</formula>
    </cfRule>
    <cfRule type="containsText" dxfId="971" priority="1849" operator="containsText" text="Mini">
      <formula>NOT(ISERROR(SEARCH("Mini",DM2)))</formula>
    </cfRule>
  </conditionalFormatting>
  <conditionalFormatting sqref="DM2:DM9">
    <cfRule type="containsText" dxfId="970" priority="1847" operator="containsText" text="Inter.">
      <formula>NOT(ISERROR(SEARCH("Inter.",DM2)))</formula>
    </cfRule>
  </conditionalFormatting>
  <conditionalFormatting sqref="DM2:DM9">
    <cfRule type="containsText" dxfId="969" priority="1806" operator="containsText" text="Trans.">
      <formula>NOT(ISERROR(SEARCH("Trans.",DM2)))</formula>
    </cfRule>
  </conditionalFormatting>
  <conditionalFormatting sqref="Q2:R9 N2:O9 F2:F9 DO2:DR9 AZ2:BE9">
    <cfRule type="cellIs" dxfId="968" priority="1846" operator="equal">
      <formula>0</formula>
    </cfRule>
    <cfRule type="containsBlanks" dxfId="967" priority="1888">
      <formula>LEN(TRIM(F2))=0</formula>
    </cfRule>
  </conditionalFormatting>
  <conditionalFormatting sqref="AT2:AU9 AG2:AJ9 CJ2:CJ9 BL3:BL9 I2:I9 Q2:R9 V2:W9 AA2:AA9 AL2:AL9 BU2:BU9 BX2:BX9 CA2:CA9 BO2:BO9 AQ2:AR9 BR2:BR9 AW2:AX9 B2:B9 AO2:AO9">
    <cfRule type="expression" dxfId="966" priority="892">
      <formula>$DM2="Trans."</formula>
    </cfRule>
  </conditionalFormatting>
  <conditionalFormatting sqref="DL2:DL9 CV2:CV9 CR2:CS9 DH2:DI9 DE2:DF9 DB2:DB9">
    <cfRule type="expression" dxfId="965" priority="1845">
      <formula>$J2="Prev. Pro"</formula>
    </cfRule>
  </conditionalFormatting>
  <conditionalFormatting sqref="CY2:CY9">
    <cfRule type="expression" dxfId="964" priority="1844">
      <formula>$J2="Prev. Pro"</formula>
    </cfRule>
  </conditionalFormatting>
  <conditionalFormatting sqref="CQ2:CQ9">
    <cfRule type="expression" dxfId="963" priority="1842" stopIfTrue="1">
      <formula>$J2="Santé Individuelle"</formula>
    </cfRule>
  </conditionalFormatting>
  <conditionalFormatting sqref="B2:B9">
    <cfRule type="expression" dxfId="962" priority="1809">
      <formula>$DN2=""</formula>
    </cfRule>
    <cfRule type="expression" dxfId="961" priority="1839">
      <formula>$DN2="OK"</formula>
    </cfRule>
  </conditionalFormatting>
  <conditionalFormatting sqref="B2:B9">
    <cfRule type="expression" dxfId="960" priority="1838">
      <formula>$DN2="Mini"</formula>
    </cfRule>
  </conditionalFormatting>
  <conditionalFormatting sqref="B2:B9">
    <cfRule type="expression" dxfId="959" priority="1837">
      <formula>$DN2="KO"</formula>
    </cfRule>
  </conditionalFormatting>
  <conditionalFormatting sqref="C6:E9 C2:C5 E2:E5">
    <cfRule type="expression" dxfId="958" priority="1833">
      <formula>$G2="Annulation"</formula>
    </cfRule>
  </conditionalFormatting>
  <conditionalFormatting sqref="C6:E9 C2:C5 E2:E5">
    <cfRule type="expression" dxfId="957" priority="1834">
      <formula>$J2="Prev. Pro"</formula>
    </cfRule>
    <cfRule type="expression" dxfId="956" priority="1835">
      <formula>$J2&lt;&gt;"Santé Individuelle"</formula>
    </cfRule>
  </conditionalFormatting>
  <conditionalFormatting sqref="BP3:BP9 BR2:BR9">
    <cfRule type="expression" dxfId="955" priority="1831">
      <formula>$BI2=0</formula>
    </cfRule>
  </conditionalFormatting>
  <conditionalFormatting sqref="BS3:BS9 BU2:BU9">
    <cfRule type="expression" dxfId="954" priority="1830">
      <formula>$BI2&lt;2</formula>
    </cfRule>
  </conditionalFormatting>
  <conditionalFormatting sqref="BV3:BV9 BX2:BX9">
    <cfRule type="expression" dxfId="953" priority="1828">
      <formula>$BI2&lt;3</formula>
    </cfRule>
  </conditionalFormatting>
  <conditionalFormatting sqref="BY3:BY9 CA2:CA9">
    <cfRule type="expression" dxfId="952" priority="1826">
      <formula>$BI2&lt;4</formula>
    </cfRule>
  </conditionalFormatting>
  <conditionalFormatting sqref="CB3:CB9">
    <cfRule type="expression" dxfId="951" priority="1824">
      <formula>$BI3&lt;5</formula>
    </cfRule>
  </conditionalFormatting>
  <conditionalFormatting sqref="CE3:CE9">
    <cfRule type="expression" dxfId="950" priority="1822">
      <formula>$BI3&lt;6</formula>
    </cfRule>
  </conditionalFormatting>
  <conditionalFormatting sqref="CH3:CH9 CJ2:CJ9">
    <cfRule type="expression" dxfId="949" priority="1820">
      <formula>$BI2&lt;7</formula>
    </cfRule>
  </conditionalFormatting>
  <conditionalFormatting sqref="BJ2:BJ9">
    <cfRule type="containsBlanks" dxfId="948" priority="1818">
      <formula>LEN(TRIM(BJ2))=0</formula>
    </cfRule>
  </conditionalFormatting>
  <conditionalFormatting sqref="BF2:BF9">
    <cfRule type="expression" dxfId="947" priority="1817">
      <formula>$J2="Santé Individuelle"</formula>
    </cfRule>
  </conditionalFormatting>
  <conditionalFormatting sqref="BG2:BG9">
    <cfRule type="expression" dxfId="946" priority="1816">
      <formula>$BH2=1</formula>
    </cfRule>
  </conditionalFormatting>
  <conditionalFormatting sqref="CQ2:CQ9">
    <cfRule type="expression" dxfId="945" priority="1815">
      <formula>$J2="Santé Individuelle"</formula>
    </cfRule>
  </conditionalFormatting>
  <conditionalFormatting sqref="BM3:BM9">
    <cfRule type="expression" dxfId="944" priority="1814">
      <formula>$BH3&lt;=1</formula>
    </cfRule>
  </conditionalFormatting>
  <conditionalFormatting sqref="DN2:DN9">
    <cfRule type="containsText" dxfId="943" priority="1812" operator="containsText" text="OK">
      <formula>NOT(ISERROR(SEARCH("OK",DN2)))</formula>
    </cfRule>
  </conditionalFormatting>
  <conditionalFormatting sqref="DN2:DN9">
    <cfRule type="containsText" dxfId="942" priority="1811" operator="containsText" text="Mini">
      <formula>NOT(ISERROR(SEARCH("Mini",DN2)))</formula>
    </cfRule>
  </conditionalFormatting>
  <conditionalFormatting sqref="DN2:DN9">
    <cfRule type="containsText" dxfId="941" priority="1810" operator="containsText" text="KO">
      <formula>NOT(ISERROR(SEARCH("KO",DN2)))</formula>
    </cfRule>
  </conditionalFormatting>
  <conditionalFormatting sqref="B2:B9">
    <cfRule type="expression" dxfId="940" priority="1764">
      <formula>$G2="Annulation"</formula>
    </cfRule>
  </conditionalFormatting>
  <conditionalFormatting sqref="O2:O9 Q2:R9 T2:T9">
    <cfRule type="expression" dxfId="939" priority="1841">
      <formula>$G2&lt;&gt;"Annulation"</formula>
    </cfRule>
  </conditionalFormatting>
  <conditionalFormatting sqref="Z2:Z9">
    <cfRule type="expression" dxfId="938" priority="1805">
      <formula>$AA2&lt;31</formula>
    </cfRule>
  </conditionalFormatting>
  <conditionalFormatting sqref="Z2:Z9">
    <cfRule type="expression" dxfId="937" priority="1804">
      <formula>$AA2&gt;122</formula>
    </cfRule>
  </conditionalFormatting>
  <conditionalFormatting sqref="AF2:AF9">
    <cfRule type="expression" dxfId="936" priority="1801">
      <formula>$AB2="X"</formula>
    </cfRule>
  </conditionalFormatting>
  <conditionalFormatting sqref="AF2:AF9">
    <cfRule type="expression" dxfId="935" priority="1800">
      <formula>$AE2&lt;&gt;"Programmée"</formula>
    </cfRule>
  </conditionalFormatting>
  <conditionalFormatting sqref="AH2:AH9">
    <cfRule type="cellIs" dxfId="934" priority="1889" operator="greaterThanOrEqual">
      <formula>2</formula>
    </cfRule>
    <cfRule type="cellIs" dxfId="933" priority="1890" operator="between">
      <formula>1</formula>
      <formula>1.99999999999999</formula>
    </cfRule>
    <cfRule type="cellIs" dxfId="932" priority="1891" operator="lessThan">
      <formula>1</formula>
    </cfRule>
  </conditionalFormatting>
  <conditionalFormatting sqref="AK2:AK9">
    <cfRule type="expression" dxfId="931" priority="1799">
      <formula>$AK2-TODAY()&lt;30</formula>
    </cfRule>
  </conditionalFormatting>
  <conditionalFormatting sqref="AK2:AK9">
    <cfRule type="containsBlanks" dxfId="930" priority="1798">
      <formula>LEN(TRIM(AK2))=0</formula>
    </cfRule>
  </conditionalFormatting>
  <conditionalFormatting sqref="AL2:AL9">
    <cfRule type="cellIs" dxfId="929" priority="1802" operator="between">
      <formula>1</formula>
      <formula>1.99999999999999</formula>
    </cfRule>
    <cfRule type="cellIs" dxfId="928" priority="1803" operator="lessThan">
      <formula>1</formula>
    </cfRule>
    <cfRule type="cellIs" dxfId="927" priority="1892" operator="greaterThanOrEqual">
      <formula>2</formula>
    </cfRule>
  </conditionalFormatting>
  <conditionalFormatting sqref="AI2:AK9">
    <cfRule type="expression" dxfId="926" priority="1797">
      <formula>$G2="Annulation"</formula>
    </cfRule>
  </conditionalFormatting>
  <conditionalFormatting sqref="M2:M9">
    <cfRule type="cellIs" dxfId="925" priority="1796" operator="greaterThan">
      <formula>0</formula>
    </cfRule>
  </conditionalFormatting>
  <conditionalFormatting sqref="AQ2:AR9 AN2:AO9">
    <cfRule type="expression" dxfId="924" priority="1090">
      <formula>$Z2&gt;=(42736+365)</formula>
    </cfRule>
  </conditionalFormatting>
  <conditionalFormatting sqref="AT2:AU9 AP2:AP9">
    <cfRule type="expression" dxfId="923" priority="1626">
      <formula>$Z2&gt;=(42736+365+365)</formula>
    </cfRule>
  </conditionalFormatting>
  <conditionalFormatting sqref="AS6:AS9 AS2:AS4 AW2:AX9">
    <cfRule type="expression" dxfId="922" priority="1787">
      <formula>$Z2&gt;=(42736+365+365+365)</formula>
    </cfRule>
  </conditionalFormatting>
  <conditionalFormatting sqref="AV3:AX9 AT5:AU5 AM2:AN9 AP2:AX2 AP5:AR5 AP6:AU9 AP3:AU4">
    <cfRule type="cellIs" dxfId="921" priority="1635" operator="equal">
      <formula>0</formula>
    </cfRule>
    <cfRule type="containsBlanks" dxfId="920" priority="1640">
      <formula>LEN(TRIM(AM2))=0</formula>
    </cfRule>
  </conditionalFormatting>
  <conditionalFormatting sqref="CH2">
    <cfRule type="expression" dxfId="919" priority="1786">
      <formula>$J2="Santé Individuelle"</formula>
    </cfRule>
  </conditionalFormatting>
  <conditionalFormatting sqref="BL2">
    <cfRule type="containsBlanks" dxfId="918" priority="1766">
      <formula>LEN(TRIM(BL2))=0</formula>
    </cfRule>
    <cfRule type="cellIs" dxfId="917" priority="1767" operator="equal">
      <formula>0</formula>
    </cfRule>
  </conditionalFormatting>
  <conditionalFormatting sqref="BL2:BM2 BO2:BP2 BR2:BS2 BU2:BV2 BX2:BY2 CA2:CB2 CE2 CH2 CJ2">
    <cfRule type="expression" dxfId="916" priority="1768">
      <formula>$G2="Annulation"</formula>
    </cfRule>
  </conditionalFormatting>
  <conditionalFormatting sqref="BL2">
    <cfRule type="expression" dxfId="915" priority="1765">
      <formula>$G2&lt;&gt;"Annulation"</formula>
    </cfRule>
  </conditionalFormatting>
  <conditionalFormatting sqref="BL2">
    <cfRule type="expression" dxfId="914" priority="1763">
      <formula>$DM2="Trans."</formula>
    </cfRule>
  </conditionalFormatting>
  <conditionalFormatting sqref="BP2">
    <cfRule type="expression" dxfId="913" priority="1783">
      <formula>$BI2=0</formula>
    </cfRule>
  </conditionalFormatting>
  <conditionalFormatting sqref="BS2">
    <cfRule type="expression" dxfId="912" priority="1782">
      <formula>$BI2&lt;2</formula>
    </cfRule>
  </conditionalFormatting>
  <conditionalFormatting sqref="BV2">
    <cfRule type="expression" dxfId="911" priority="1780">
      <formula>$BI2&lt;3</formula>
    </cfRule>
  </conditionalFormatting>
  <conditionalFormatting sqref="BY2">
    <cfRule type="expression" dxfId="910" priority="1778">
      <formula>$BI2&lt;4</formula>
    </cfRule>
  </conditionalFormatting>
  <conditionalFormatting sqref="CB2">
    <cfRule type="expression" dxfId="909" priority="1776">
      <formula>$BI2&lt;5</formula>
    </cfRule>
  </conditionalFormatting>
  <conditionalFormatting sqref="CE2">
    <cfRule type="expression" dxfId="908" priority="1774">
      <formula>$BI2&lt;6</formula>
    </cfRule>
  </conditionalFormatting>
  <conditionalFormatting sqref="CH2">
    <cfRule type="expression" dxfId="907" priority="1772">
      <formula>$BI2&lt;7</formula>
    </cfRule>
  </conditionalFormatting>
  <conditionalFormatting sqref="BM2">
    <cfRule type="expression" dxfId="906" priority="1770">
      <formula>$BH2&lt;=1</formula>
    </cfRule>
  </conditionalFormatting>
  <conditionalFormatting sqref="BO2:BO9">
    <cfRule type="expression" dxfId="905" priority="1792">
      <formula>$BH2&lt;=1</formula>
    </cfRule>
  </conditionalFormatting>
  <conditionalFormatting sqref="CT2:CT9">
    <cfRule type="expression" dxfId="904" priority="1759">
      <formula>$J2="Prev. Pro"</formula>
    </cfRule>
  </conditionalFormatting>
  <conditionalFormatting sqref="CT2:CT9">
    <cfRule type="expression" dxfId="903" priority="1758">
      <formula>$DM2="Trans."</formula>
    </cfRule>
  </conditionalFormatting>
  <conditionalFormatting sqref="AM2:AM9">
    <cfRule type="expression" dxfId="902" priority="1625">
      <formula>$Z2&gt;=42736</formula>
    </cfRule>
  </conditionalFormatting>
  <conditionalFormatting sqref="AQ2:AQ9 AT2:AT9 AW2:AW9">
    <cfRule type="cellIs" dxfId="843" priority="1788" operator="greaterThan">
      <formula>0</formula>
    </cfRule>
    <cfRule type="cellIs" dxfId="842" priority="1789" operator="lessThan">
      <formula>0</formula>
    </cfRule>
  </conditionalFormatting>
  <conditionalFormatting sqref="AQ2:AQ9 AT2:AT9 AW2:AW9">
    <cfRule type="cellIs" dxfId="841" priority="1757" operator="equal">
      <formula>-1</formula>
    </cfRule>
  </conditionalFormatting>
  <conditionalFormatting sqref="AR2:AR9 AU2:AU9 AX2:AX9">
    <cfRule type="cellIs" dxfId="837" priority="1636" operator="equal">
      <formula>-1</formula>
    </cfRule>
    <cfRule type="cellIs" dxfId="836" priority="1760" operator="between">
      <formula>0</formula>
      <formula>0.1</formula>
    </cfRule>
    <cfRule type="cellIs" dxfId="835" priority="1791" operator="lessThanOrEqual">
      <formula>0</formula>
    </cfRule>
    <cfRule type="cellIs" dxfId="834" priority="1793" operator="greaterThan">
      <formula>0.5</formula>
    </cfRule>
    <cfRule type="cellIs" dxfId="833" priority="1897" operator="between">
      <formula>0.1</formula>
      <formula>0.25</formula>
    </cfRule>
    <cfRule type="cellIs" dxfId="832" priority="1900" operator="between">
      <formula>0.25</formula>
      <formula>0.5</formula>
    </cfRule>
  </conditionalFormatting>
  <conditionalFormatting sqref="AT2:AU9 AQ2:AR9 AW2:AX9">
    <cfRule type="cellIs" dxfId="824" priority="1630" operator="equal">
      <formula>-1</formula>
    </cfRule>
    <cfRule type="cellIs" dxfId="823" priority="1634" operator="equal">
      <formula>0</formula>
    </cfRule>
    <cfRule type="containsBlanks" dxfId="822" priority="1643">
      <formula>LEN(TRIM(AQ2))=0</formula>
    </cfRule>
  </conditionalFormatting>
  <conditionalFormatting sqref="AC2:AC9 AE2:AE9">
    <cfRule type="expression" dxfId="800" priority="1598">
      <formula>$AB2="X"</formula>
    </cfRule>
  </conditionalFormatting>
  <conditionalFormatting sqref="AE2:AE9">
    <cfRule type="cellIs" dxfId="799" priority="1596" operator="equal">
      <formula>43404</formula>
    </cfRule>
  </conditionalFormatting>
  <conditionalFormatting sqref="AE2:AE9">
    <cfRule type="expression" dxfId="793" priority="1591">
      <formula>$AD2&lt;&gt;"Programmée"</formula>
    </cfRule>
  </conditionalFormatting>
  <conditionalFormatting sqref="DN2:DN9">
    <cfRule type="containsText" dxfId="509" priority="1091" operator="containsText" text="AJ">
      <formula>NOT(ISERROR(SEARCH("AJ",DN2)))</formula>
    </cfRule>
  </conditionalFormatting>
  <conditionalFormatting sqref="B2:B9">
    <cfRule type="expression" dxfId="508" priority="1836">
      <formula>$DN2="AJ"</formula>
    </cfRule>
  </conditionalFormatting>
  <conditionalFormatting sqref="CR2:CS9">
    <cfRule type="expression" dxfId="389" priority="1790">
      <formula>OR($CS2="4321A",$CS2="4322A",$CS2="4332A")</formula>
    </cfRule>
  </conditionalFormatting>
  <conditionalFormatting sqref="CR2:CS9">
    <cfRule type="expression" dxfId="388" priority="904">
      <formula>$CS2="8690E"</formula>
    </cfRule>
    <cfRule type="expression" dxfId="387" priority="905">
      <formula>$CS2="8690D"</formula>
    </cfRule>
    <cfRule type="expression" dxfId="386" priority="906">
      <formula>OR($CS2="7112B",$CS2="7120B",$CS2="7410Z")</formula>
    </cfRule>
    <cfRule type="expression" dxfId="385" priority="907">
      <formula>OR($CS2="7022Z",$CS2="7021Z")</formula>
    </cfRule>
    <cfRule type="expression" dxfId="384" priority="908">
      <formula>$CS2="6831Z"</formula>
    </cfRule>
    <cfRule type="expression" dxfId="383" priority="909">
      <formula>$CS2="8690F"</formula>
    </cfRule>
    <cfRule type="expression" dxfId="382" priority="910">
      <formula>$CS2="6202A"</formula>
    </cfRule>
  </conditionalFormatting>
  <conditionalFormatting sqref="DH2:DI9 DE2:DF9">
    <cfRule type="cellIs" dxfId="381" priority="1033" operator="greaterThan">
      <formula>0</formula>
    </cfRule>
  </conditionalFormatting>
  <conditionalFormatting sqref="DB2:DB9">
    <cfRule type="cellIs" dxfId="380" priority="895" operator="greaterThan">
      <formula>0</formula>
    </cfRule>
  </conditionalFormatting>
  <conditionalFormatting sqref="AJ2:AJ9">
    <cfRule type="expression" dxfId="379" priority="891">
      <formula>$AK2-TODAY()&lt;30</formula>
    </cfRule>
  </conditionalFormatting>
  <conditionalFormatting sqref="AJ2:AJ9">
    <cfRule type="containsBlanks" dxfId="378" priority="890">
      <formula>LEN(TRIM(AJ2))=0</formula>
    </cfRule>
  </conditionalFormatting>
  <conditionalFormatting sqref="AS5">
    <cfRule type="expression" dxfId="65" priority="430">
      <formula>$G5="Annulation"</formula>
    </cfRule>
  </conditionalFormatting>
  <conditionalFormatting sqref="AS5">
    <cfRule type="expression" dxfId="64" priority="429">
      <formula>$G5&lt;&gt;"Annulation"</formula>
    </cfRule>
  </conditionalFormatting>
  <conditionalFormatting sqref="AS5">
    <cfRule type="expression" dxfId="63" priority="428">
      <formula>$Z5&gt;=(42736+365+365+365)</formula>
    </cfRule>
  </conditionalFormatting>
  <conditionalFormatting sqref="AS5">
    <cfRule type="containsBlanks" dxfId="62" priority="432">
      <formula>LEN(TRIM(AS5))=0</formula>
    </cfRule>
    <cfRule type="cellIs" dxfId="61" priority="433" operator="equal">
      <formula>0</formula>
    </cfRule>
  </conditionalFormatting>
  <conditionalFormatting sqref="AS5">
    <cfRule type="cellIs" dxfId="60" priority="431" operator="equal">
      <formula>0</formula>
    </cfRule>
    <cfRule type="containsBlanks" dxfId="59" priority="434">
      <formula>LEN(TRIM(AS5))=0</formula>
    </cfRule>
  </conditionalFormatting>
  <conditionalFormatting sqref="DQ2:DQ9">
    <cfRule type="expression" dxfId="33" priority="399">
      <formula>OR($C2="",$J2="",$F2="",)</formula>
    </cfRule>
  </conditionalFormatting>
  <conditionalFormatting sqref="DR2:DR9">
    <cfRule type="expression" dxfId="32" priority="398">
      <formula>OR($C2="",$F2="",$M2="",$AS2="",$AU2="",$AS2=0,$AU2=0)</formula>
    </cfRule>
  </conditionalFormatting>
  <conditionalFormatting sqref="DO2:DP9">
    <cfRule type="containsBlanks" dxfId="31" priority="397">
      <formula>LEN(TRIM(DO2))=0</formula>
    </cfRule>
  </conditionalFormatting>
  <conditionalFormatting sqref="DO2:DO9">
    <cfRule type="expression" dxfId="30" priority="396">
      <formula>$C2=""</formula>
    </cfRule>
  </conditionalFormatting>
  <conditionalFormatting sqref="DP2:DP9">
    <cfRule type="expression" dxfId="29" priority="395">
      <formula>$BB2=""</formula>
    </cfRule>
  </conditionalFormatting>
  <conditionalFormatting sqref="DO2:DR9">
    <cfRule type="expression" dxfId="28" priority="394">
      <formula>$C2=""</formula>
    </cfRule>
  </conditionalFormatting>
  <conditionalFormatting sqref="AO2:AO9">
    <cfRule type="cellIs" dxfId="27" priority="386" operator="equal">
      <formula>0</formula>
    </cfRule>
    <cfRule type="containsBlanks" dxfId="26" priority="387">
      <formula>LEN(TRIM(AO2))=0</formula>
    </cfRule>
  </conditionalFormatting>
  <conditionalFormatting sqref="AO2:AO9">
    <cfRule type="cellIs" dxfId="25" priority="384" operator="equal">
      <formula>0</formula>
    </cfRule>
    <cfRule type="containsBlanks" dxfId="24" priority="385">
      <formula>LEN(TRIM(AO2))=0</formula>
    </cfRule>
  </conditionalFormatting>
  <conditionalFormatting sqref="AO2:AO9">
    <cfRule type="expression" dxfId="23" priority="381">
      <formula>$Z2&gt;=42736</formula>
    </cfRule>
  </conditionalFormatting>
  <conditionalFormatting sqref="AO2:AO9">
    <cfRule type="cellIs" dxfId="22" priority="390" operator="greaterThan">
      <formula>0</formula>
    </cfRule>
    <cfRule type="cellIs" dxfId="21" priority="391" operator="lessThan">
      <formula>0</formula>
    </cfRule>
  </conditionalFormatting>
  <conditionalFormatting sqref="AO2:AO9">
    <cfRule type="cellIs" dxfId="20" priority="389" operator="equal">
      <formula>-1</formula>
    </cfRule>
  </conditionalFormatting>
  <conditionalFormatting sqref="AO2:AO9">
    <cfRule type="cellIs" dxfId="19" priority="382" operator="equal">
      <formula>-1</formula>
    </cfRule>
    <cfRule type="cellIs" dxfId="18" priority="383" operator="equal">
      <formula>0</formula>
    </cfRule>
    <cfRule type="containsBlanks" dxfId="17" priority="388">
      <formula>LEN(TRIM(AO2))=0</formula>
    </cfRule>
  </conditionalFormatting>
  <conditionalFormatting sqref="AJ2:AK9">
    <cfRule type="expression" dxfId="16" priority="1903">
      <formula>$DM2="Trans."</formula>
    </cfRule>
    <cfRule type="expression" dxfId="15" priority="1904">
      <formula>$AK2-TODAY()&gt;90</formula>
    </cfRule>
  </conditionalFormatting>
  <conditionalFormatting sqref="A2:A9">
    <cfRule type="expression" dxfId="14" priority="376">
      <formula>$DN2=""</formula>
    </cfRule>
    <cfRule type="expression" dxfId="13" priority="380">
      <formula>$DN2="OK"</formula>
    </cfRule>
  </conditionalFormatting>
  <conditionalFormatting sqref="A2:A9">
    <cfRule type="expression" dxfId="12" priority="379">
      <formula>$DN2="Mini"</formula>
    </cfRule>
  </conditionalFormatting>
  <conditionalFormatting sqref="A2:A9">
    <cfRule type="expression" dxfId="11" priority="378">
      <formula>$DN2="KO"</formula>
    </cfRule>
  </conditionalFormatting>
  <conditionalFormatting sqref="A2:A9">
    <cfRule type="expression" dxfId="10" priority="375">
      <formula>$G2="Annulation"</formula>
    </cfRule>
  </conditionalFormatting>
  <conditionalFormatting sqref="A2:A9">
    <cfRule type="expression" dxfId="9" priority="377">
      <formula>$DN2="AJ"</formula>
    </cfRule>
  </conditionalFormatting>
  <conditionalFormatting sqref="D2:D5">
    <cfRule type="expression" dxfId="4" priority="2">
      <formula>$G2&lt;&gt;"Annulation"</formula>
    </cfRule>
  </conditionalFormatting>
  <conditionalFormatting sqref="D2:D5">
    <cfRule type="expression" dxfId="3" priority="3">
      <formula>$G2="Annulation"</formula>
    </cfRule>
  </conditionalFormatting>
  <conditionalFormatting sqref="D2:D5">
    <cfRule type="expression" dxfId="2" priority="4">
      <formula>$J2="Prev. Pro"</formula>
    </cfRule>
    <cfRule type="expression" dxfId="1" priority="5">
      <formula>$J2&lt;&gt;"Santé Individuelle"</formula>
    </cfRule>
  </conditionalFormatting>
  <conditionalFormatting sqref="BG8 BG6 BG2:BG3">
    <cfRule type="expression" dxfId="0" priority="1">
      <formula>$J2="Santé Individuelle"</formula>
    </cfRule>
  </conditionalFormatting>
  <dataValidations count="2">
    <dataValidation type="list" allowBlank="1" showInputMessage="1" showErrorMessage="1" sqref="DM10:DM401">
      <formula1>#REF!</formula1>
    </dataValidation>
    <dataValidation type="list" allowBlank="1" showInputMessage="1" showErrorMessage="1" sqref="DM2:DM9">
      <formula1>#REF!</formula1>
    </dataValidation>
  </dataValidations>
  <hyperlinks>
    <hyperlink ref="BB5" r:id="rId1"/>
    <hyperlink ref="BB7" r:id="rId2"/>
    <hyperlink ref="BB6" r:id="rId3"/>
    <hyperlink ref="BB4" r:id="rId4"/>
  </hyperlinks>
  <pageMargins left="0" right="0" top="0" bottom="0" header="0" footer="0"/>
  <pageSetup paperSize="9" orientation="landscape" verticalDpi="360" r:id="rId5"/>
  <drawing r:id="rId6"/>
  <extLst>
    <ext xmlns:x14="http://schemas.microsoft.com/office/spreadsheetml/2009/9/main" uri="{CCE6A557-97BC-4b89-ADB6-D9C93CAAB3DF}">
      <x14:dataValidations xmlns:xm="http://schemas.microsoft.com/office/excel/2006/main" count="25">
        <x14:dataValidation type="list" allowBlank="1" showInputMessage="1" showErrorMessage="1">
          <x14:formula1>
            <xm:f>Matrice!$B$43:$F$43</xm:f>
          </x14:formula1>
          <xm:sqref>A1</xm:sqref>
        </x14:dataValidation>
        <x14:dataValidation type="list" allowBlank="1" showInputMessage="1" showErrorMessage="1">
          <x14:formula1>
            <xm:f>Matrice!$B$16:$V$16</xm:f>
          </x14:formula1>
          <xm:sqref>AI1</xm:sqref>
        </x14:dataValidation>
        <x14:dataValidation type="list" allowBlank="1" showInputMessage="1" showErrorMessage="1">
          <x14:formula1>
            <xm:f>Matrice!$B$7:$L$7</xm:f>
          </x14:formula1>
          <xm:sqref>AB2:AB401</xm:sqref>
        </x14:dataValidation>
        <x14:dataValidation type="list" allowBlank="1" showInputMessage="1" showErrorMessage="1">
          <x14:formula1>
            <xm:f>Matrice!$B$8:$K$8</xm:f>
          </x14:formula1>
          <xm:sqref>AD2:AD401</xm:sqref>
        </x14:dataValidation>
        <x14:dataValidation type="list" allowBlank="1" showInputMessage="1" showErrorMessage="1">
          <x14:formula1>
            <xm:f>Matrice!$B$2:$O$2</xm:f>
          </x14:formula1>
          <xm:sqref>K2:K401</xm:sqref>
        </x14:dataValidation>
        <x14:dataValidation type="list" allowBlank="1" showInputMessage="1" showErrorMessage="1">
          <x14:formula1>
            <xm:f>Matrice!$B$1:$J$1</xm:f>
          </x14:formula1>
          <xm:sqref>J2:J401</xm:sqref>
        </x14:dataValidation>
        <x14:dataValidation type="list" allowBlank="1" showInputMessage="1" showErrorMessage="1">
          <x14:formula1>
            <xm:f>Matrice!$B$39:$J$39</xm:f>
          </x14:formula1>
          <xm:sqref>DA2:DA401</xm:sqref>
        </x14:dataValidation>
        <x14:dataValidation type="list" allowBlank="1" showInputMessage="1" showErrorMessage="1">
          <x14:formula1>
            <xm:f>Matrice!$B$38:$I$38</xm:f>
          </x14:formula1>
          <xm:sqref>DK2:DK401</xm:sqref>
        </x14:dataValidation>
        <x14:dataValidation type="list" allowBlank="1" showInputMessage="1" showErrorMessage="1">
          <x14:formula1>
            <xm:f>Matrice!$B$37:$I$37</xm:f>
          </x14:formula1>
          <xm:sqref>DJ2:DJ401</xm:sqref>
        </x14:dataValidation>
        <x14:dataValidation type="list" allowBlank="1" showInputMessage="1" showErrorMessage="1">
          <x14:formula1>
            <xm:f>Matrice!$B$36:$O$36</xm:f>
          </x14:formula1>
          <xm:sqref>DG2:DG401</xm:sqref>
        </x14:dataValidation>
        <x14:dataValidation type="list" allowBlank="1" showInputMessage="1" showErrorMessage="1">
          <x14:formula1>
            <xm:f>Matrice!$B$28:$H$28</xm:f>
          </x14:formula1>
          <xm:sqref>DD2:DD401</xm:sqref>
        </x14:dataValidation>
        <x14:dataValidation type="list" allowBlank="1" showInputMessage="1" showErrorMessage="1">
          <x14:formula1>
            <xm:f>Matrice!$B$32:$F$32</xm:f>
          </x14:formula1>
          <xm:sqref>DC2:DC401</xm:sqref>
        </x14:dataValidation>
        <x14:dataValidation type="list" allowBlank="1" showInputMessage="1" showErrorMessage="1">
          <x14:formula1>
            <xm:f>Matrice!$B$33:$E$33</xm:f>
          </x14:formula1>
          <xm:sqref>CW2:CW401</xm:sqref>
        </x14:dataValidation>
        <x14:dataValidation type="list" allowBlank="1" showInputMessage="1" showErrorMessage="1">
          <x14:formula1>
            <xm:f>Matrice!$C$25:$N$25</xm:f>
          </x14:formula1>
          <xm:sqref>CK2:CP401</xm:sqref>
        </x14:dataValidation>
        <x14:dataValidation type="list" allowBlank="1" showInputMessage="1" showErrorMessage="1">
          <x14:formula1>
            <xm:f>Matrice!$B$9:$O$9</xm:f>
          </x14:formula1>
          <xm:sqref>G2:G401</xm:sqref>
        </x14:dataValidation>
        <x14:dataValidation type="list" allowBlank="1" showInputMessage="1" showErrorMessage="1">
          <x14:formula1>
            <xm:f>Matrice!$B$23:$I$23</xm:f>
          </x14:formula1>
          <xm:sqref>AY2:AY401</xm:sqref>
        </x14:dataValidation>
        <x14:dataValidation type="list" allowBlank="1" showInputMessage="1" showErrorMessage="1">
          <x14:formula1>
            <xm:f>Matrice!$B$12:$M$12</xm:f>
          </x14:formula1>
          <xm:sqref>BH2:BI401</xm:sqref>
        </x14:dataValidation>
        <x14:dataValidation type="list" allowBlank="1" showInputMessage="1" showErrorMessage="1">
          <x14:formula1>
            <xm:f>Matrice!$B$4:$J$4</xm:f>
          </x14:formula1>
          <xm:sqref>S2:S401</xm:sqref>
        </x14:dataValidation>
        <x14:dataValidation type="list" allowBlank="1" showInputMessage="1" showErrorMessage="1">
          <x14:formula1>
            <xm:f>Matrice!$B$11:$J$11</xm:f>
          </x14:formula1>
          <xm:sqref>BN2:BN401 BK2:BK401 CI2:CI401 CC2:CC401 CF2:CF401 BZ2:BZ401 BW2:BW401 BT2:BT401 BQ2:BQ401</xm:sqref>
        </x14:dataValidation>
        <x14:dataValidation type="list" allowBlank="1" showInputMessage="1" showErrorMessage="1">
          <x14:formula1>
            <xm:f>Matrice!$B$49:$D$49</xm:f>
          </x14:formula1>
          <xm:sqref>F10:F401</xm:sqref>
        </x14:dataValidation>
        <x14:dataValidation type="list" allowBlank="1" showInputMessage="1" showErrorMessage="1">
          <x14:formula1>
            <xm:f>Matrice!$B$34:$I$34</xm:f>
          </x14:formula1>
          <xm:sqref>CX2:CX401</xm:sqref>
        </x14:dataValidation>
        <x14:dataValidation type="list" allowBlank="1" showInputMessage="1" showErrorMessage="1">
          <x14:formula1>
            <xm:f>Matrice!$B$35:$M$35</xm:f>
          </x14:formula1>
          <xm:sqref>CZ2:CZ401</xm:sqref>
        </x14:dataValidation>
        <x14:dataValidation type="list" allowBlank="1" showInputMessage="1" showErrorMessage="1">
          <x14:formula1>
            <xm:f>Matrice!$B$31:$V$31</xm:f>
          </x14:formula1>
          <xm:sqref>CU2:CU401</xm:sqref>
        </x14:dataValidation>
        <x14:dataValidation type="list" allowBlank="1" showInputMessage="1" showErrorMessage="1">
          <x14:formula1>
            <xm:f>Matrice!$B$3:$Y$3</xm:f>
          </x14:formula1>
          <xm:sqref>P2:P401</xm:sqref>
        </x14:dataValidation>
        <x14:dataValidation type="list" allowBlank="1" showInputMessage="1" showErrorMessage="1">
          <x14:formula1>
            <xm:f>'C:\Users\ERICK\OneDrive\1 - Support\1 - Bureau\Save\[Suivi Cients 16.xlsx]Matrice'!#REF!</xm:f>
          </x14:formula1>
          <xm:sqref>F2:F9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OQ52"/>
  <sheetViews>
    <sheetView topLeftCell="J1" zoomScale="85" zoomScaleNormal="85" workbookViewId="0">
      <selection activeCell="Q3" sqref="Q3"/>
    </sheetView>
  </sheetViews>
  <sheetFormatPr baseColWidth="10" defaultColWidth="11.42578125" defaultRowHeight="15.75" x14ac:dyDescent="0.25"/>
  <cols>
    <col min="1" max="1" width="17" style="1" bestFit="1" customWidth="1"/>
    <col min="2" max="2" width="2.140625" style="1" bestFit="1" customWidth="1"/>
    <col min="3" max="3" width="22.140625" style="1" bestFit="1" customWidth="1"/>
    <col min="4" max="4" width="20.140625" style="1" bestFit="1" customWidth="1"/>
    <col min="5" max="5" width="23.28515625" style="1" bestFit="1" customWidth="1"/>
    <col min="6" max="6" width="25.7109375" style="1" bestFit="1" customWidth="1"/>
    <col min="7" max="7" width="25" style="1" bestFit="1" customWidth="1"/>
    <col min="8" max="8" width="19.5703125" style="1" bestFit="1" customWidth="1"/>
    <col min="9" max="9" width="17.42578125" style="1" bestFit="1" customWidth="1"/>
    <col min="10" max="10" width="22" style="1" bestFit="1" customWidth="1"/>
    <col min="11" max="11" width="26.5703125" style="1" bestFit="1" customWidth="1"/>
    <col min="12" max="20" width="16.140625" style="1" bestFit="1" customWidth="1"/>
    <col min="21" max="56" width="17.42578125" style="1" bestFit="1" customWidth="1"/>
    <col min="57" max="58" width="18.85546875" style="1" bestFit="1" customWidth="1"/>
    <col min="59" max="59" width="24.7109375" style="1" bestFit="1" customWidth="1"/>
    <col min="60" max="60" width="18.85546875" style="1" bestFit="1" customWidth="1"/>
    <col min="61" max="61" width="24.7109375" style="1" bestFit="1" customWidth="1"/>
    <col min="62" max="62" width="18.85546875" style="1" bestFit="1" customWidth="1"/>
    <col min="63" max="63" width="24.7109375" style="1" bestFit="1" customWidth="1"/>
    <col min="64" max="65" width="18.85546875" style="1" bestFit="1" customWidth="1"/>
    <col min="66" max="72" width="19.28515625" style="1" bestFit="1" customWidth="1"/>
    <col min="73" max="78" width="21.42578125" style="1" bestFit="1" customWidth="1"/>
    <col min="79" max="106" width="19.42578125" style="1" bestFit="1" customWidth="1"/>
    <col min="107" max="151" width="16.42578125" style="1" bestFit="1" customWidth="1"/>
    <col min="152" max="157" width="21" style="1" bestFit="1" customWidth="1"/>
    <col min="158" max="158" width="19.5703125" style="1" bestFit="1" customWidth="1"/>
    <col min="159" max="198" width="17.42578125" style="1" bestFit="1" customWidth="1"/>
    <col min="199" max="208" width="12.5703125" style="1" bestFit="1" customWidth="1"/>
    <col min="209" max="212" width="21.140625" style="1" bestFit="1" customWidth="1"/>
    <col min="213" max="230" width="23" style="1" bestFit="1" customWidth="1"/>
    <col min="231" max="250" width="22" style="1" bestFit="1" customWidth="1"/>
    <col min="251" max="254" width="21.7109375" style="1" bestFit="1" customWidth="1"/>
    <col min="255" max="261" width="22.7109375" style="1" bestFit="1" customWidth="1"/>
    <col min="262" max="262" width="16.5703125" style="1" bestFit="1" customWidth="1"/>
    <col min="263" max="268" width="21.42578125" style="1" bestFit="1" customWidth="1"/>
    <col min="269" max="284" width="14.42578125" style="1" bestFit="1" customWidth="1"/>
    <col min="285" max="291" width="23.28515625" style="1" bestFit="1" customWidth="1"/>
    <col min="292" max="297" width="19" style="1" bestFit="1" customWidth="1"/>
    <col min="298" max="301" width="32.28515625" style="1" bestFit="1" customWidth="1"/>
    <col min="302" max="309" width="20.7109375" style="1" bestFit="1" customWidth="1"/>
    <col min="310" max="310" width="24.7109375" style="1" bestFit="1" customWidth="1"/>
    <col min="311" max="311" width="23" style="1" bestFit="1" customWidth="1"/>
    <col min="312" max="312" width="22.28515625" style="1" bestFit="1" customWidth="1"/>
    <col min="313" max="313" width="24.5703125" style="1" bestFit="1" customWidth="1"/>
    <col min="314" max="320" width="14.140625" style="1" bestFit="1" customWidth="1"/>
    <col min="321" max="321" width="13.85546875" style="1" bestFit="1" customWidth="1"/>
    <col min="322" max="322" width="18" style="1" bestFit="1" customWidth="1"/>
    <col min="323" max="323" width="17.28515625" style="1" bestFit="1" customWidth="1"/>
    <col min="324" max="324" width="17.42578125" style="1" bestFit="1" customWidth="1"/>
    <col min="325" max="325" width="19.140625" style="1" bestFit="1" customWidth="1"/>
    <col min="326" max="326" width="22.7109375" style="1" bestFit="1" customWidth="1"/>
    <col min="327" max="327" width="21.7109375" style="1" bestFit="1" customWidth="1"/>
    <col min="328" max="328" width="20.85546875" style="1" bestFit="1" customWidth="1"/>
    <col min="329" max="329" width="23.85546875" style="1" bestFit="1" customWidth="1"/>
    <col min="330" max="330" width="27" style="1" bestFit="1" customWidth="1"/>
    <col min="331" max="331" width="26.42578125" style="1" bestFit="1" customWidth="1"/>
    <col min="332" max="332" width="25.7109375" style="1" bestFit="1" customWidth="1"/>
    <col min="333" max="333" width="28.7109375" style="1" bestFit="1" customWidth="1"/>
    <col min="334" max="342" width="20" style="1" bestFit="1" customWidth="1"/>
    <col min="343" max="345" width="21.140625" style="1" bestFit="1" customWidth="1"/>
    <col min="346" max="350" width="28" style="1" bestFit="1" customWidth="1"/>
    <col min="351" max="351" width="11.85546875" style="1" bestFit="1" customWidth="1"/>
    <col min="352" max="352" width="13.5703125" style="1" bestFit="1" customWidth="1"/>
    <col min="353" max="357" width="21.7109375" style="1" bestFit="1" customWidth="1"/>
    <col min="358" max="362" width="13.5703125" style="1" bestFit="1" customWidth="1"/>
    <col min="363" max="367" width="21.7109375" style="1" bestFit="1" customWidth="1"/>
    <col min="368" max="368" width="21.140625" style="1" bestFit="1" customWidth="1"/>
    <col min="369" max="369" width="21.5703125" style="1" bestFit="1" customWidth="1"/>
    <col min="370" max="370" width="20.85546875" style="1" bestFit="1" customWidth="1"/>
    <col min="371" max="371" width="20.140625" style="1" bestFit="1" customWidth="1"/>
    <col min="372" max="372" width="23.140625" style="1" bestFit="1" customWidth="1"/>
    <col min="373" max="373" width="22.42578125" style="1" bestFit="1" customWidth="1"/>
    <col min="374" max="374" width="22.7109375" style="1" bestFit="1" customWidth="1"/>
    <col min="375" max="375" width="22.140625" style="1" bestFit="1" customWidth="1"/>
    <col min="376" max="376" width="21.28515625" style="1" bestFit="1" customWidth="1"/>
    <col min="377" max="377" width="24.28515625" style="1" bestFit="1" customWidth="1"/>
    <col min="378" max="378" width="27" style="1" bestFit="1" customWidth="1"/>
    <col min="379" max="379" width="26.140625" style="1" bestFit="1" customWidth="1"/>
    <col min="380" max="380" width="25.5703125" style="1" bestFit="1" customWidth="1"/>
    <col min="381" max="381" width="28.5703125" style="1" bestFit="1" customWidth="1"/>
    <col min="382" max="382" width="26" style="1" bestFit="1" customWidth="1"/>
    <col min="383" max="383" width="25" style="1" bestFit="1" customWidth="1"/>
    <col min="384" max="384" width="28" style="1" bestFit="1" customWidth="1"/>
    <col min="385" max="385" width="24.85546875" style="1" bestFit="1" customWidth="1"/>
    <col min="386" max="386" width="27.42578125" style="1" bestFit="1" customWidth="1"/>
    <col min="387" max="387" width="28.42578125" style="1" bestFit="1" customWidth="1"/>
    <col min="388" max="388" width="21.140625" style="1" bestFit="1" customWidth="1"/>
    <col min="389" max="390" width="20" style="1" bestFit="1" customWidth="1"/>
    <col min="391" max="400" width="17.5703125" style="1" bestFit="1" customWidth="1"/>
    <col min="401" max="401" width="22.28515625" style="1" bestFit="1" customWidth="1"/>
    <col min="402" max="404" width="22.85546875" style="1" bestFit="1" customWidth="1"/>
    <col min="405" max="407" width="22" style="1" bestFit="1" customWidth="1"/>
    <col min="408" max="16384" width="11.42578125" style="1"/>
  </cols>
  <sheetData>
    <row r="1" spans="1:96" x14ac:dyDescent="0.25">
      <c r="A1" s="4" t="s">
        <v>1</v>
      </c>
      <c r="B1" s="3"/>
      <c r="C1" s="1" t="s">
        <v>17</v>
      </c>
      <c r="D1" s="1" t="s">
        <v>14</v>
      </c>
      <c r="E1" s="1" t="s">
        <v>61</v>
      </c>
      <c r="F1" s="1" t="s">
        <v>10</v>
      </c>
      <c r="G1" s="1" t="s">
        <v>58</v>
      </c>
      <c r="H1" s="1" t="s">
        <v>59</v>
      </c>
      <c r="I1" s="1" t="s">
        <v>60</v>
      </c>
      <c r="J1" s="1" t="s">
        <v>53</v>
      </c>
    </row>
    <row r="2" spans="1:96" x14ac:dyDescent="0.25">
      <c r="A2" s="4" t="s">
        <v>2</v>
      </c>
      <c r="B2" s="3"/>
      <c r="C2" s="1" t="s">
        <v>25</v>
      </c>
      <c r="D2" s="1" t="s">
        <v>18</v>
      </c>
      <c r="E2" s="1" t="s">
        <v>88</v>
      </c>
      <c r="F2" s="1" t="s">
        <v>33</v>
      </c>
      <c r="G2" s="1" t="s">
        <v>11</v>
      </c>
      <c r="H2" s="1" t="s">
        <v>15</v>
      </c>
      <c r="I2" s="1" t="s">
        <v>41</v>
      </c>
      <c r="J2" s="1" t="s">
        <v>42</v>
      </c>
      <c r="K2" s="1" t="s">
        <v>43</v>
      </c>
      <c r="L2" s="1" t="s">
        <v>44</v>
      </c>
      <c r="M2" s="1" t="s">
        <v>40</v>
      </c>
      <c r="N2" s="1" t="s">
        <v>19</v>
      </c>
      <c r="O2" s="1" t="s">
        <v>45</v>
      </c>
    </row>
    <row r="3" spans="1:96" x14ac:dyDescent="0.25">
      <c r="A3" s="5" t="s">
        <v>28</v>
      </c>
      <c r="B3" s="3"/>
      <c r="C3" s="6" t="s">
        <v>69</v>
      </c>
      <c r="D3" s="6" t="s">
        <v>36</v>
      </c>
      <c r="E3" s="6" t="s">
        <v>62</v>
      </c>
      <c r="F3" s="6" t="s">
        <v>70</v>
      </c>
      <c r="G3" s="6" t="s">
        <v>115</v>
      </c>
      <c r="H3" s="7" t="s">
        <v>63</v>
      </c>
      <c r="I3" s="7" t="s">
        <v>66</v>
      </c>
      <c r="J3" s="6" t="s">
        <v>68</v>
      </c>
      <c r="K3" s="6" t="s">
        <v>64</v>
      </c>
      <c r="L3" s="6" t="s">
        <v>71</v>
      </c>
      <c r="M3" s="6" t="s">
        <v>65</v>
      </c>
      <c r="N3" s="6" t="s">
        <v>67</v>
      </c>
      <c r="O3" s="7" t="s">
        <v>35</v>
      </c>
      <c r="P3" s="1" t="s">
        <v>199</v>
      </c>
      <c r="Q3" s="1" t="s">
        <v>1049</v>
      </c>
      <c r="R3" s="1" t="s">
        <v>1050</v>
      </c>
      <c r="S3" s="1" t="s">
        <v>194</v>
      </c>
      <c r="T3" s="1" t="s">
        <v>195</v>
      </c>
      <c r="U3" s="1" t="s">
        <v>198</v>
      </c>
      <c r="V3" s="1" t="s">
        <v>196</v>
      </c>
      <c r="W3" s="1" t="s">
        <v>197</v>
      </c>
      <c r="X3" s="3"/>
      <c r="Y3" s="3"/>
    </row>
    <row r="4" spans="1:96" x14ac:dyDescent="0.25">
      <c r="A4" s="4" t="s">
        <v>8</v>
      </c>
      <c r="B4" s="3"/>
      <c r="C4" s="1" t="s">
        <v>13</v>
      </c>
      <c r="D4" s="1" t="s">
        <v>16</v>
      </c>
      <c r="E4" s="1" t="s">
        <v>83</v>
      </c>
      <c r="F4" s="1" t="s">
        <v>84</v>
      </c>
      <c r="G4" s="1" t="s">
        <v>116</v>
      </c>
      <c r="H4" s="1" t="s">
        <v>72</v>
      </c>
    </row>
    <row r="5" spans="1:96" x14ac:dyDescent="0.25">
      <c r="A5" s="8" t="s">
        <v>23</v>
      </c>
      <c r="B5" s="3"/>
      <c r="C5" s="3"/>
    </row>
    <row r="6" spans="1:96" x14ac:dyDescent="0.25">
      <c r="A6" s="9" t="s">
        <v>9</v>
      </c>
      <c r="B6" s="3"/>
      <c r="C6" s="3"/>
    </row>
    <row r="7" spans="1:96" x14ac:dyDescent="0.25">
      <c r="A7" s="4" t="s">
        <v>24</v>
      </c>
      <c r="B7" s="3"/>
      <c r="C7" s="1" t="s">
        <v>12</v>
      </c>
      <c r="D7" s="1" t="s">
        <v>27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</row>
    <row r="8" spans="1:96" x14ac:dyDescent="0.25">
      <c r="A8" s="5" t="s">
        <v>117</v>
      </c>
      <c r="B8" s="7"/>
      <c r="C8" s="1" t="s">
        <v>54</v>
      </c>
      <c r="D8" s="1" t="s">
        <v>55</v>
      </c>
      <c r="E8" s="1" t="s">
        <v>74</v>
      </c>
      <c r="F8" s="1" t="s">
        <v>56</v>
      </c>
      <c r="G8" s="1" t="s">
        <v>73</v>
      </c>
      <c r="H8" s="1" t="s">
        <v>66</v>
      </c>
      <c r="I8" s="1" t="s">
        <v>75</v>
      </c>
      <c r="J8" s="1" t="s">
        <v>57</v>
      </c>
      <c r="K8" s="1" t="s">
        <v>53</v>
      </c>
    </row>
    <row r="9" spans="1:96" x14ac:dyDescent="0.25">
      <c r="A9" s="5" t="s">
        <v>105</v>
      </c>
      <c r="B9" s="7"/>
      <c r="C9" s="1" t="s">
        <v>110</v>
      </c>
      <c r="D9" s="1" t="s">
        <v>112</v>
      </c>
      <c r="E9" s="1" t="s">
        <v>106</v>
      </c>
      <c r="F9" s="1" t="s">
        <v>107</v>
      </c>
      <c r="G9" s="1" t="s">
        <v>114</v>
      </c>
      <c r="H9" s="1" t="s">
        <v>111</v>
      </c>
      <c r="I9" s="1" t="s">
        <v>109</v>
      </c>
      <c r="J9" s="1" t="s">
        <v>109</v>
      </c>
      <c r="K9" s="1" t="s">
        <v>113</v>
      </c>
      <c r="L9" s="1" t="s">
        <v>108</v>
      </c>
      <c r="M9" s="1" t="s">
        <v>191</v>
      </c>
      <c r="N9" s="1" t="s">
        <v>193</v>
      </c>
      <c r="O9" s="1" t="s">
        <v>192</v>
      </c>
    </row>
    <row r="11" spans="1:96" x14ac:dyDescent="0.25">
      <c r="A11" s="5" t="s">
        <v>136</v>
      </c>
      <c r="B11" s="7"/>
      <c r="C11" s="1" t="s">
        <v>137</v>
      </c>
      <c r="D11" s="1" t="s">
        <v>138</v>
      </c>
      <c r="E11" s="1" t="s">
        <v>139</v>
      </c>
      <c r="F11" s="1" t="s">
        <v>140</v>
      </c>
      <c r="G11" s="1" t="s">
        <v>141</v>
      </c>
      <c r="H11" s="1" t="s">
        <v>142</v>
      </c>
      <c r="I11" s="1" t="s">
        <v>143</v>
      </c>
      <c r="J11" s="1" t="s">
        <v>424</v>
      </c>
    </row>
    <row r="12" spans="1:96" x14ac:dyDescent="0.25">
      <c r="A12" s="5" t="s">
        <v>144</v>
      </c>
      <c r="B12" s="7"/>
      <c r="C12" s="1">
        <v>0</v>
      </c>
      <c r="D12" s="1">
        <v>1</v>
      </c>
      <c r="E12" s="1">
        <v>2</v>
      </c>
      <c r="F12" s="1">
        <v>3</v>
      </c>
      <c r="G12" s="1">
        <v>4</v>
      </c>
      <c r="H12" s="1">
        <v>5</v>
      </c>
      <c r="I12" s="1">
        <v>6</v>
      </c>
      <c r="J12" s="1">
        <v>7</v>
      </c>
      <c r="K12" s="1">
        <v>8</v>
      </c>
      <c r="L12" s="1">
        <v>9</v>
      </c>
      <c r="M12" s="1">
        <v>10</v>
      </c>
    </row>
    <row r="14" spans="1:96" x14ac:dyDescent="0.25">
      <c r="A14" s="5" t="s">
        <v>201</v>
      </c>
      <c r="B14" s="7"/>
      <c r="C14" s="1">
        <v>1</v>
      </c>
      <c r="D14" s="1">
        <v>2</v>
      </c>
      <c r="E14" s="1">
        <v>3</v>
      </c>
      <c r="F14" s="1">
        <v>4</v>
      </c>
      <c r="G14" s="1">
        <v>5</v>
      </c>
      <c r="H14" s="1">
        <v>6</v>
      </c>
      <c r="I14" s="1">
        <v>7</v>
      </c>
      <c r="J14" s="1">
        <v>8</v>
      </c>
      <c r="K14" s="1">
        <v>9</v>
      </c>
      <c r="L14" s="1">
        <v>10</v>
      </c>
      <c r="M14" s="1">
        <v>11</v>
      </c>
      <c r="N14" s="1">
        <v>12</v>
      </c>
      <c r="O14" s="1">
        <v>13</v>
      </c>
      <c r="P14" s="1">
        <v>14</v>
      </c>
      <c r="Q14" s="1">
        <v>15</v>
      </c>
      <c r="R14" s="1">
        <v>16</v>
      </c>
      <c r="S14" s="1">
        <v>17</v>
      </c>
      <c r="T14" s="1">
        <v>18</v>
      </c>
      <c r="U14" s="1">
        <v>19</v>
      </c>
      <c r="V14" s="1">
        <v>20</v>
      </c>
      <c r="W14" s="1">
        <v>21</v>
      </c>
      <c r="X14" s="1">
        <v>22</v>
      </c>
      <c r="Y14" s="1">
        <v>23</v>
      </c>
      <c r="Z14" s="1">
        <v>24</v>
      </c>
      <c r="AA14" s="1">
        <v>25</v>
      </c>
      <c r="AB14" s="1">
        <v>26</v>
      </c>
      <c r="AC14" s="1">
        <v>27</v>
      </c>
      <c r="AD14" s="1">
        <v>28</v>
      </c>
      <c r="AE14" s="1">
        <v>29</v>
      </c>
      <c r="AF14" s="1">
        <v>30</v>
      </c>
      <c r="AG14" s="1">
        <v>31</v>
      </c>
      <c r="AH14" s="1">
        <v>32</v>
      </c>
      <c r="AI14" s="1">
        <v>33</v>
      </c>
      <c r="AJ14" s="1">
        <v>34</v>
      </c>
      <c r="AK14" s="1">
        <v>35</v>
      </c>
      <c r="AL14" s="1">
        <v>36</v>
      </c>
      <c r="AM14" s="1">
        <v>37</v>
      </c>
      <c r="AN14" s="1">
        <v>38</v>
      </c>
      <c r="AO14" s="1">
        <v>39</v>
      </c>
      <c r="AP14" s="1">
        <v>40</v>
      </c>
      <c r="AQ14" s="1">
        <v>41</v>
      </c>
      <c r="AR14" s="1">
        <v>42</v>
      </c>
      <c r="AS14" s="1">
        <v>43</v>
      </c>
      <c r="AT14" s="1">
        <v>44</v>
      </c>
      <c r="AU14" s="1">
        <v>45</v>
      </c>
      <c r="AV14" s="1">
        <v>46</v>
      </c>
      <c r="AW14" s="1">
        <v>47</v>
      </c>
      <c r="AX14" s="1">
        <v>48</v>
      </c>
      <c r="AY14" s="1">
        <v>49</v>
      </c>
      <c r="AZ14" s="1">
        <v>50</v>
      </c>
      <c r="BA14" s="1">
        <v>51</v>
      </c>
      <c r="BB14" s="1">
        <v>52</v>
      </c>
      <c r="BC14" s="1">
        <v>53</v>
      </c>
      <c r="BD14" s="1">
        <v>54</v>
      </c>
      <c r="BE14" s="1">
        <v>55</v>
      </c>
      <c r="BF14" s="1">
        <v>56</v>
      </c>
      <c r="BG14" s="1">
        <v>57</v>
      </c>
      <c r="BH14" s="1">
        <v>58</v>
      </c>
      <c r="BI14" s="1">
        <v>59</v>
      </c>
      <c r="BJ14" s="1">
        <v>60</v>
      </c>
      <c r="BK14" s="1">
        <v>61</v>
      </c>
      <c r="BL14" s="1">
        <v>62</v>
      </c>
      <c r="BM14" s="1">
        <v>63</v>
      </c>
      <c r="BN14" s="1">
        <v>64</v>
      </c>
      <c r="BO14" s="1">
        <v>65</v>
      </c>
      <c r="BP14" s="1">
        <v>66</v>
      </c>
      <c r="BQ14" s="1">
        <v>67</v>
      </c>
      <c r="BR14" s="1">
        <v>68</v>
      </c>
      <c r="BS14" s="1">
        <v>69</v>
      </c>
      <c r="BT14" s="1">
        <v>70</v>
      </c>
      <c r="BU14" s="1">
        <v>71</v>
      </c>
      <c r="BV14" s="1">
        <v>72</v>
      </c>
      <c r="BW14" s="1">
        <v>73</v>
      </c>
      <c r="BX14" s="1">
        <v>74</v>
      </c>
      <c r="BY14" s="1">
        <v>75</v>
      </c>
      <c r="BZ14" s="1">
        <v>76</v>
      </c>
      <c r="CA14" s="1">
        <v>77</v>
      </c>
      <c r="CB14" s="1">
        <v>78</v>
      </c>
      <c r="CC14" s="1">
        <v>79</v>
      </c>
      <c r="CD14" s="1">
        <v>80</v>
      </c>
      <c r="CE14" s="1">
        <v>81</v>
      </c>
      <c r="CF14" s="1">
        <v>82</v>
      </c>
      <c r="CG14" s="1">
        <v>83</v>
      </c>
      <c r="CH14" s="1">
        <v>84</v>
      </c>
      <c r="CI14" s="1">
        <v>85</v>
      </c>
      <c r="CJ14" s="1">
        <v>86</v>
      </c>
      <c r="CK14" s="1">
        <v>87</v>
      </c>
      <c r="CL14" s="1">
        <v>88</v>
      </c>
      <c r="CM14" s="1">
        <v>89</v>
      </c>
      <c r="CN14" s="1">
        <v>90</v>
      </c>
      <c r="CO14" s="1">
        <v>91</v>
      </c>
      <c r="CP14" s="1">
        <v>92</v>
      </c>
      <c r="CQ14" s="1">
        <v>93</v>
      </c>
      <c r="CR14" s="1">
        <v>94</v>
      </c>
    </row>
    <row r="15" spans="1:96" x14ac:dyDescent="0.25">
      <c r="A15" s="5" t="s">
        <v>203</v>
      </c>
      <c r="C15" s="2">
        <v>42370</v>
      </c>
      <c r="D15" s="2">
        <v>42401</v>
      </c>
      <c r="E15" s="2">
        <v>42430</v>
      </c>
      <c r="F15" s="2">
        <v>42461</v>
      </c>
      <c r="G15" s="2">
        <v>42491</v>
      </c>
      <c r="H15" s="2">
        <v>42522</v>
      </c>
      <c r="I15" s="2">
        <v>42552</v>
      </c>
      <c r="J15" s="2">
        <v>42583</v>
      </c>
      <c r="K15" s="2">
        <v>42614</v>
      </c>
      <c r="L15" s="2">
        <v>42644</v>
      </c>
      <c r="M15" s="2">
        <v>42675</v>
      </c>
      <c r="N15" s="2">
        <v>42705</v>
      </c>
      <c r="O15" s="2">
        <v>42736</v>
      </c>
      <c r="P15" s="2">
        <v>42767</v>
      </c>
      <c r="Q15" s="2">
        <v>42795</v>
      </c>
      <c r="R15" s="2">
        <v>42826</v>
      </c>
      <c r="S15" s="2">
        <v>42856</v>
      </c>
      <c r="T15" s="2">
        <v>42887</v>
      </c>
      <c r="U15" s="2">
        <v>42917</v>
      </c>
      <c r="V15" s="2">
        <v>42948</v>
      </c>
      <c r="W15" s="2">
        <v>42979</v>
      </c>
      <c r="X15" s="2">
        <v>43009</v>
      </c>
      <c r="Y15" s="2">
        <v>43040</v>
      </c>
      <c r="Z15" s="2">
        <v>43070</v>
      </c>
      <c r="AA15" s="2">
        <v>43101</v>
      </c>
      <c r="AB15" s="2">
        <v>43132</v>
      </c>
      <c r="AC15" s="2">
        <v>43160</v>
      </c>
      <c r="AD15" s="2">
        <v>43191</v>
      </c>
      <c r="AE15" s="2">
        <v>43221</v>
      </c>
      <c r="AF15" s="2">
        <v>43252</v>
      </c>
      <c r="AG15" s="2">
        <v>43282</v>
      </c>
      <c r="AH15" s="2">
        <v>43313</v>
      </c>
      <c r="AI15" s="2">
        <v>43344</v>
      </c>
      <c r="AJ15" s="2">
        <v>43374</v>
      </c>
      <c r="AK15" s="2">
        <v>43405</v>
      </c>
      <c r="AL15" s="2">
        <v>43435</v>
      </c>
      <c r="AM15" s="2">
        <v>43466</v>
      </c>
      <c r="AN15" s="2">
        <v>43497</v>
      </c>
      <c r="AO15" s="2">
        <v>43525</v>
      </c>
      <c r="AP15" s="2">
        <v>43556</v>
      </c>
      <c r="AQ15" s="2">
        <v>43586</v>
      </c>
      <c r="AR15" s="2">
        <v>43617</v>
      </c>
      <c r="AS15" s="2">
        <v>43647</v>
      </c>
      <c r="AT15" s="2">
        <v>43678</v>
      </c>
      <c r="AU15" s="2">
        <v>43709</v>
      </c>
      <c r="AV15" s="2">
        <v>43739</v>
      </c>
      <c r="AW15" s="2">
        <v>43770</v>
      </c>
      <c r="AX15" s="2">
        <v>43800</v>
      </c>
      <c r="AY15" s="2">
        <v>43831</v>
      </c>
      <c r="AZ15" s="2">
        <v>43862</v>
      </c>
      <c r="BA15" s="2">
        <v>43891</v>
      </c>
      <c r="BB15" s="2">
        <v>43922</v>
      </c>
      <c r="BC15" s="2">
        <v>43952</v>
      </c>
      <c r="BD15" s="2">
        <v>43983</v>
      </c>
      <c r="BE15" s="2">
        <v>44013</v>
      </c>
      <c r="BF15" s="2">
        <v>44044</v>
      </c>
      <c r="BG15" s="2">
        <v>44075</v>
      </c>
      <c r="BH15" s="2">
        <v>44105</v>
      </c>
      <c r="BI15" s="2">
        <v>44136</v>
      </c>
      <c r="BJ15" s="2">
        <v>44166</v>
      </c>
      <c r="BK15" s="2">
        <v>44197</v>
      </c>
      <c r="BL15" s="2">
        <v>44228</v>
      </c>
      <c r="BM15" s="2">
        <v>44256</v>
      </c>
      <c r="BN15" s="2">
        <v>44287</v>
      </c>
      <c r="BO15" s="2">
        <v>44317</v>
      </c>
      <c r="BP15" s="2">
        <v>44348</v>
      </c>
      <c r="BQ15" s="2">
        <v>44378</v>
      </c>
      <c r="BR15" s="2">
        <v>44409</v>
      </c>
      <c r="BS15" s="2">
        <v>44440</v>
      </c>
      <c r="BT15" s="2">
        <v>44470</v>
      </c>
      <c r="BU15" s="2">
        <v>44501</v>
      </c>
      <c r="BV15" s="2">
        <v>44531</v>
      </c>
      <c r="BW15" s="2">
        <v>44562</v>
      </c>
      <c r="BX15" s="2">
        <v>44593</v>
      </c>
      <c r="BY15" s="2">
        <v>44621</v>
      </c>
      <c r="BZ15" s="2">
        <v>44652</v>
      </c>
      <c r="CA15" s="2">
        <v>44682</v>
      </c>
      <c r="CB15" s="2">
        <v>44713</v>
      </c>
      <c r="CC15" s="2">
        <v>44743</v>
      </c>
      <c r="CD15" s="2">
        <v>44774</v>
      </c>
      <c r="CE15" s="2">
        <v>44805</v>
      </c>
      <c r="CF15" s="2">
        <v>44835</v>
      </c>
      <c r="CG15" s="2">
        <v>44866</v>
      </c>
      <c r="CH15" s="2">
        <v>44896</v>
      </c>
      <c r="CI15" s="2">
        <v>44927</v>
      </c>
      <c r="CJ15" s="2">
        <v>44958</v>
      </c>
      <c r="CK15" s="2">
        <v>44986</v>
      </c>
      <c r="CL15" s="2">
        <v>45017</v>
      </c>
      <c r="CM15" s="2">
        <v>45047</v>
      </c>
      <c r="CN15" s="2">
        <v>45078</v>
      </c>
      <c r="CO15" s="2">
        <v>45108</v>
      </c>
      <c r="CP15" s="2">
        <v>45139</v>
      </c>
      <c r="CQ15" s="2">
        <v>45170</v>
      </c>
      <c r="CR15" s="2"/>
    </row>
    <row r="16" spans="1:96" x14ac:dyDescent="0.25">
      <c r="A16" s="5" t="s">
        <v>420</v>
      </c>
      <c r="C16" s="13">
        <v>2016</v>
      </c>
      <c r="D16" s="13">
        <v>2017</v>
      </c>
      <c r="E16" s="13">
        <v>2018</v>
      </c>
      <c r="F16" s="13">
        <v>2019</v>
      </c>
      <c r="G16" s="13">
        <v>2020</v>
      </c>
      <c r="H16" s="13">
        <v>2021</v>
      </c>
      <c r="I16" s="13">
        <v>2022</v>
      </c>
      <c r="J16" s="13">
        <v>2023</v>
      </c>
      <c r="K16" s="13">
        <v>2024</v>
      </c>
      <c r="L16" s="13">
        <v>2025</v>
      </c>
      <c r="M16" s="13">
        <v>2026</v>
      </c>
      <c r="N16" s="13">
        <v>2027</v>
      </c>
      <c r="O16" s="13">
        <v>2028</v>
      </c>
      <c r="P16" s="13">
        <v>2029</v>
      </c>
      <c r="Q16" s="13">
        <v>2030</v>
      </c>
      <c r="R16" s="13">
        <v>2031</v>
      </c>
      <c r="S16" s="13">
        <v>2032</v>
      </c>
      <c r="T16" s="13">
        <v>2033</v>
      </c>
      <c r="U16" s="13">
        <v>2034</v>
      </c>
      <c r="V16" s="13">
        <v>2035</v>
      </c>
      <c r="W16" s="13">
        <v>2036</v>
      </c>
      <c r="X16" s="13">
        <v>2037</v>
      </c>
      <c r="Y16" s="13">
        <v>2038</v>
      </c>
      <c r="Z16" s="13">
        <v>2039</v>
      </c>
      <c r="AA16" s="13">
        <v>2040</v>
      </c>
      <c r="AB16" s="13">
        <v>2041</v>
      </c>
      <c r="AC16" s="13">
        <v>2042</v>
      </c>
      <c r="AD16" s="13">
        <v>2043</v>
      </c>
      <c r="AE16" s="13">
        <v>2044</v>
      </c>
      <c r="AF16" s="13">
        <v>2045</v>
      </c>
      <c r="AG16" s="13">
        <v>2046</v>
      </c>
      <c r="AH16" s="13">
        <v>2047</v>
      </c>
      <c r="AI16" s="13">
        <v>2048</v>
      </c>
      <c r="AJ16" s="13">
        <v>2049</v>
      </c>
      <c r="AK16" s="13">
        <v>2050</v>
      </c>
      <c r="AL16" s="13">
        <v>2051</v>
      </c>
      <c r="AM16" s="13">
        <v>2052</v>
      </c>
      <c r="AN16" s="13">
        <v>2053</v>
      </c>
      <c r="AO16" s="13">
        <v>2054</v>
      </c>
      <c r="AP16" s="13">
        <v>2055</v>
      </c>
      <c r="AQ16" s="13">
        <v>2056</v>
      </c>
      <c r="AR16" s="13">
        <v>2057</v>
      </c>
      <c r="AS16" s="13">
        <v>2058</v>
      </c>
      <c r="AT16" s="13">
        <v>2059</v>
      </c>
      <c r="AU16" s="13">
        <v>2060</v>
      </c>
      <c r="AV16" s="13">
        <v>2061</v>
      </c>
      <c r="AW16" s="13">
        <v>2062</v>
      </c>
      <c r="AX16" s="13">
        <v>2063</v>
      </c>
      <c r="AY16" s="13">
        <v>2064</v>
      </c>
      <c r="AZ16" s="13">
        <v>2065</v>
      </c>
      <c r="BA16" s="13">
        <v>2066</v>
      </c>
      <c r="BB16" s="13">
        <v>2067</v>
      </c>
      <c r="BC16" s="13">
        <v>2068</v>
      </c>
      <c r="BD16" s="13">
        <v>2069</v>
      </c>
      <c r="BE16" s="13">
        <v>2070</v>
      </c>
      <c r="BF16" s="13">
        <v>2071</v>
      </c>
      <c r="BG16" s="13">
        <v>2072</v>
      </c>
      <c r="BH16" s="13">
        <v>2073</v>
      </c>
      <c r="BI16" s="13">
        <v>2074</v>
      </c>
      <c r="BJ16" s="13">
        <v>2075</v>
      </c>
      <c r="BK16" s="13">
        <v>2076</v>
      </c>
      <c r="BL16" s="13">
        <v>2077</v>
      </c>
      <c r="BM16" s="13">
        <v>2078</v>
      </c>
      <c r="BN16" s="13">
        <v>2079</v>
      </c>
      <c r="BO16" s="13">
        <v>2080</v>
      </c>
      <c r="BP16" s="13">
        <v>2081</v>
      </c>
      <c r="BQ16" s="13">
        <v>2082</v>
      </c>
      <c r="BR16" s="13">
        <v>2083</v>
      </c>
      <c r="BS16" s="13">
        <v>2084</v>
      </c>
      <c r="BT16" s="13">
        <v>2085</v>
      </c>
      <c r="BU16" s="13">
        <v>2086</v>
      </c>
      <c r="BV16" s="13">
        <v>2087</v>
      </c>
      <c r="BW16" s="13">
        <v>2088</v>
      </c>
      <c r="BX16" s="13">
        <v>2089</v>
      </c>
      <c r="BY16" s="13">
        <v>2090</v>
      </c>
      <c r="BZ16" s="13">
        <v>2091</v>
      </c>
      <c r="CA16" s="13">
        <v>2092</v>
      </c>
      <c r="CB16" s="13">
        <v>2093</v>
      </c>
      <c r="CC16" s="13">
        <v>2094</v>
      </c>
      <c r="CD16" s="13">
        <v>2095</v>
      </c>
      <c r="CE16" s="13">
        <v>2096</v>
      </c>
      <c r="CF16" s="13">
        <v>2097</v>
      </c>
      <c r="CG16" s="13">
        <v>2098</v>
      </c>
      <c r="CH16" s="13">
        <v>2099</v>
      </c>
      <c r="CI16" s="13">
        <v>2100</v>
      </c>
      <c r="CJ16" s="13">
        <v>2101</v>
      </c>
      <c r="CK16" s="13">
        <v>2102</v>
      </c>
      <c r="CL16" s="13">
        <v>2103</v>
      </c>
      <c r="CM16" s="13">
        <v>2104</v>
      </c>
      <c r="CN16" s="13">
        <v>2105</v>
      </c>
      <c r="CO16" s="13">
        <v>2106</v>
      </c>
      <c r="CP16" s="13">
        <v>2107</v>
      </c>
      <c r="CQ16" s="13">
        <v>2108</v>
      </c>
      <c r="CR16" s="2"/>
    </row>
    <row r="17" spans="1:95" x14ac:dyDescent="0.25">
      <c r="A17" s="5" t="s">
        <v>202</v>
      </c>
      <c r="C17" s="13">
        <f t="shared" ref="C17:BN17" si="0">SUM(C15)</f>
        <v>42370</v>
      </c>
      <c r="D17" s="13">
        <f t="shared" si="0"/>
        <v>42401</v>
      </c>
      <c r="E17" s="13">
        <f t="shared" si="0"/>
        <v>42430</v>
      </c>
      <c r="F17" s="13">
        <f t="shared" si="0"/>
        <v>42461</v>
      </c>
      <c r="G17" s="13">
        <f t="shared" si="0"/>
        <v>42491</v>
      </c>
      <c r="H17" s="13">
        <f t="shared" si="0"/>
        <v>42522</v>
      </c>
      <c r="I17" s="13">
        <f t="shared" si="0"/>
        <v>42552</v>
      </c>
      <c r="J17" s="13">
        <f t="shared" si="0"/>
        <v>42583</v>
      </c>
      <c r="K17" s="13">
        <f t="shared" si="0"/>
        <v>42614</v>
      </c>
      <c r="L17" s="13">
        <f t="shared" si="0"/>
        <v>42644</v>
      </c>
      <c r="M17" s="13">
        <f t="shared" si="0"/>
        <v>42675</v>
      </c>
      <c r="N17" s="13">
        <f t="shared" si="0"/>
        <v>42705</v>
      </c>
      <c r="O17" s="13">
        <f t="shared" si="0"/>
        <v>42736</v>
      </c>
      <c r="P17" s="13">
        <f t="shared" si="0"/>
        <v>42767</v>
      </c>
      <c r="Q17" s="13">
        <f t="shared" si="0"/>
        <v>42795</v>
      </c>
      <c r="R17" s="13">
        <f t="shared" si="0"/>
        <v>42826</v>
      </c>
      <c r="S17" s="13">
        <f t="shared" si="0"/>
        <v>42856</v>
      </c>
      <c r="T17" s="13">
        <f t="shared" si="0"/>
        <v>42887</v>
      </c>
      <c r="U17" s="13">
        <f t="shared" si="0"/>
        <v>42917</v>
      </c>
      <c r="V17" s="13">
        <f t="shared" si="0"/>
        <v>42948</v>
      </c>
      <c r="W17" s="13">
        <f t="shared" si="0"/>
        <v>42979</v>
      </c>
      <c r="X17" s="13">
        <f t="shared" si="0"/>
        <v>43009</v>
      </c>
      <c r="Y17" s="13">
        <f t="shared" si="0"/>
        <v>43040</v>
      </c>
      <c r="Z17" s="13">
        <f t="shared" si="0"/>
        <v>43070</v>
      </c>
      <c r="AA17" s="13">
        <f t="shared" si="0"/>
        <v>43101</v>
      </c>
      <c r="AB17" s="13">
        <f t="shared" si="0"/>
        <v>43132</v>
      </c>
      <c r="AC17" s="13">
        <f t="shared" si="0"/>
        <v>43160</v>
      </c>
      <c r="AD17" s="13">
        <f t="shared" si="0"/>
        <v>43191</v>
      </c>
      <c r="AE17" s="13">
        <f t="shared" si="0"/>
        <v>43221</v>
      </c>
      <c r="AF17" s="13">
        <f t="shared" si="0"/>
        <v>43252</v>
      </c>
      <c r="AG17" s="13">
        <f t="shared" si="0"/>
        <v>43282</v>
      </c>
      <c r="AH17" s="13">
        <f t="shared" si="0"/>
        <v>43313</v>
      </c>
      <c r="AI17" s="13">
        <f t="shared" si="0"/>
        <v>43344</v>
      </c>
      <c r="AJ17" s="13">
        <f t="shared" si="0"/>
        <v>43374</v>
      </c>
      <c r="AK17" s="13">
        <f t="shared" si="0"/>
        <v>43405</v>
      </c>
      <c r="AL17" s="13">
        <f t="shared" si="0"/>
        <v>43435</v>
      </c>
      <c r="AM17" s="13">
        <f t="shared" si="0"/>
        <v>43466</v>
      </c>
      <c r="AN17" s="13">
        <f t="shared" si="0"/>
        <v>43497</v>
      </c>
      <c r="AO17" s="13">
        <f t="shared" si="0"/>
        <v>43525</v>
      </c>
      <c r="AP17" s="13">
        <f t="shared" si="0"/>
        <v>43556</v>
      </c>
      <c r="AQ17" s="13">
        <f t="shared" si="0"/>
        <v>43586</v>
      </c>
      <c r="AR17" s="13">
        <f t="shared" si="0"/>
        <v>43617</v>
      </c>
      <c r="AS17" s="13">
        <f t="shared" si="0"/>
        <v>43647</v>
      </c>
      <c r="AT17" s="13">
        <f t="shared" si="0"/>
        <v>43678</v>
      </c>
      <c r="AU17" s="13">
        <f t="shared" si="0"/>
        <v>43709</v>
      </c>
      <c r="AV17" s="13">
        <f t="shared" si="0"/>
        <v>43739</v>
      </c>
      <c r="AW17" s="13">
        <f t="shared" si="0"/>
        <v>43770</v>
      </c>
      <c r="AX17" s="13">
        <f t="shared" si="0"/>
        <v>43800</v>
      </c>
      <c r="AY17" s="13">
        <f t="shared" si="0"/>
        <v>43831</v>
      </c>
      <c r="AZ17" s="13">
        <f t="shared" si="0"/>
        <v>43862</v>
      </c>
      <c r="BA17" s="13">
        <f t="shared" si="0"/>
        <v>43891</v>
      </c>
      <c r="BB17" s="13">
        <f t="shared" si="0"/>
        <v>43922</v>
      </c>
      <c r="BC17" s="13">
        <f t="shared" si="0"/>
        <v>43952</v>
      </c>
      <c r="BD17" s="13">
        <f t="shared" si="0"/>
        <v>43983</v>
      </c>
      <c r="BE17" s="13">
        <f t="shared" si="0"/>
        <v>44013</v>
      </c>
      <c r="BF17" s="13">
        <f t="shared" si="0"/>
        <v>44044</v>
      </c>
      <c r="BG17" s="13">
        <f t="shared" si="0"/>
        <v>44075</v>
      </c>
      <c r="BH17" s="13">
        <f t="shared" si="0"/>
        <v>44105</v>
      </c>
      <c r="BI17" s="13">
        <f t="shared" si="0"/>
        <v>44136</v>
      </c>
      <c r="BJ17" s="13">
        <f t="shared" si="0"/>
        <v>44166</v>
      </c>
      <c r="BK17" s="13">
        <f t="shared" si="0"/>
        <v>44197</v>
      </c>
      <c r="BL17" s="13">
        <f t="shared" si="0"/>
        <v>44228</v>
      </c>
      <c r="BM17" s="13">
        <f t="shared" si="0"/>
        <v>44256</v>
      </c>
      <c r="BN17" s="13">
        <f t="shared" si="0"/>
        <v>44287</v>
      </c>
      <c r="BO17" s="13">
        <f t="shared" ref="BO17:CQ17" si="1">SUM(BO15)</f>
        <v>44317</v>
      </c>
      <c r="BP17" s="13">
        <f t="shared" si="1"/>
        <v>44348</v>
      </c>
      <c r="BQ17" s="13">
        <f t="shared" si="1"/>
        <v>44378</v>
      </c>
      <c r="BR17" s="13">
        <f t="shared" si="1"/>
        <v>44409</v>
      </c>
      <c r="BS17" s="13">
        <f t="shared" si="1"/>
        <v>44440</v>
      </c>
      <c r="BT17" s="13">
        <f t="shared" si="1"/>
        <v>44470</v>
      </c>
      <c r="BU17" s="13">
        <f t="shared" si="1"/>
        <v>44501</v>
      </c>
      <c r="BV17" s="13">
        <f t="shared" si="1"/>
        <v>44531</v>
      </c>
      <c r="BW17" s="13">
        <f t="shared" si="1"/>
        <v>44562</v>
      </c>
      <c r="BX17" s="13">
        <f t="shared" si="1"/>
        <v>44593</v>
      </c>
      <c r="BY17" s="13">
        <f t="shared" si="1"/>
        <v>44621</v>
      </c>
      <c r="BZ17" s="13">
        <f t="shared" si="1"/>
        <v>44652</v>
      </c>
      <c r="CA17" s="13">
        <f t="shared" si="1"/>
        <v>44682</v>
      </c>
      <c r="CB17" s="13">
        <f t="shared" si="1"/>
        <v>44713</v>
      </c>
      <c r="CC17" s="13">
        <f t="shared" si="1"/>
        <v>44743</v>
      </c>
      <c r="CD17" s="13">
        <f t="shared" si="1"/>
        <v>44774</v>
      </c>
      <c r="CE17" s="13">
        <f t="shared" si="1"/>
        <v>44805</v>
      </c>
      <c r="CF17" s="13">
        <f t="shared" si="1"/>
        <v>44835</v>
      </c>
      <c r="CG17" s="13">
        <f t="shared" si="1"/>
        <v>44866</v>
      </c>
      <c r="CH17" s="13">
        <f t="shared" si="1"/>
        <v>44896</v>
      </c>
      <c r="CI17" s="13">
        <f t="shared" si="1"/>
        <v>44927</v>
      </c>
      <c r="CJ17" s="13">
        <f t="shared" si="1"/>
        <v>44958</v>
      </c>
      <c r="CK17" s="13">
        <f t="shared" si="1"/>
        <v>44986</v>
      </c>
      <c r="CL17" s="13">
        <f t="shared" si="1"/>
        <v>45017</v>
      </c>
      <c r="CM17" s="13">
        <f t="shared" si="1"/>
        <v>45047</v>
      </c>
      <c r="CN17" s="13">
        <f t="shared" si="1"/>
        <v>45078</v>
      </c>
      <c r="CO17" s="13">
        <f t="shared" si="1"/>
        <v>45108</v>
      </c>
      <c r="CP17" s="13">
        <f t="shared" si="1"/>
        <v>45139</v>
      </c>
      <c r="CQ17" s="13">
        <f t="shared" si="1"/>
        <v>45170</v>
      </c>
    </row>
    <row r="18" spans="1:95" s="12" customFormat="1" x14ac:dyDescent="0.25">
      <c r="A18" s="11" t="s">
        <v>203</v>
      </c>
      <c r="C18" s="12">
        <v>42793</v>
      </c>
      <c r="D18" s="12">
        <v>42794</v>
      </c>
      <c r="E18" s="12">
        <v>42825</v>
      </c>
      <c r="F18" s="12">
        <v>42855</v>
      </c>
      <c r="G18" s="12">
        <v>42886</v>
      </c>
      <c r="H18" s="12">
        <v>42916</v>
      </c>
      <c r="I18" s="12">
        <v>42947</v>
      </c>
      <c r="J18" s="12">
        <v>42978</v>
      </c>
      <c r="K18" s="12">
        <v>43008</v>
      </c>
      <c r="L18" s="12">
        <v>43039</v>
      </c>
      <c r="M18" s="12">
        <v>43069</v>
      </c>
      <c r="N18" s="12">
        <v>43100</v>
      </c>
      <c r="O18" s="12">
        <v>43131</v>
      </c>
      <c r="P18" s="12">
        <v>43159</v>
      </c>
      <c r="Q18" s="12">
        <v>43190</v>
      </c>
      <c r="R18" s="12">
        <v>43220</v>
      </c>
      <c r="S18" s="12">
        <v>43251</v>
      </c>
      <c r="T18" s="12">
        <v>43281</v>
      </c>
      <c r="U18" s="12">
        <v>43312</v>
      </c>
      <c r="V18" s="12">
        <v>43343</v>
      </c>
      <c r="W18" s="12">
        <v>43373</v>
      </c>
      <c r="X18" s="12">
        <v>43404</v>
      </c>
      <c r="Y18" s="12">
        <v>43434</v>
      </c>
      <c r="Z18" s="12">
        <v>43465</v>
      </c>
      <c r="AA18" s="12">
        <v>43496</v>
      </c>
      <c r="AB18" s="12">
        <v>43524</v>
      </c>
      <c r="AC18" s="12">
        <v>43555</v>
      </c>
      <c r="AD18" s="12">
        <v>43585</v>
      </c>
      <c r="AE18" s="12">
        <v>43616</v>
      </c>
      <c r="AF18" s="12">
        <v>43646</v>
      </c>
      <c r="AG18" s="12">
        <v>43677</v>
      </c>
      <c r="AH18" s="12">
        <v>43708</v>
      </c>
      <c r="AI18" s="12">
        <v>43738</v>
      </c>
      <c r="AJ18" s="12">
        <v>43769</v>
      </c>
      <c r="AK18" s="12">
        <v>43799</v>
      </c>
      <c r="AL18" s="12">
        <v>43830</v>
      </c>
      <c r="AM18" s="12">
        <v>43861</v>
      </c>
      <c r="AN18" s="12">
        <v>43890</v>
      </c>
      <c r="AO18" s="12">
        <v>43921</v>
      </c>
      <c r="AP18" s="12">
        <v>43951</v>
      </c>
      <c r="AQ18" s="12">
        <v>43982</v>
      </c>
      <c r="AR18" s="12">
        <v>44012</v>
      </c>
      <c r="AS18" s="12">
        <v>44043</v>
      </c>
      <c r="AT18" s="12">
        <v>44074</v>
      </c>
      <c r="AU18" s="12">
        <v>44104</v>
      </c>
      <c r="AV18" s="12">
        <v>44135</v>
      </c>
      <c r="AW18" s="12">
        <v>44165</v>
      </c>
      <c r="AX18" s="12">
        <v>44196</v>
      </c>
      <c r="AY18" s="12">
        <v>44227</v>
      </c>
      <c r="AZ18" s="12">
        <v>44255</v>
      </c>
      <c r="BA18" s="12">
        <v>44286</v>
      </c>
      <c r="BB18" s="12">
        <v>44316</v>
      </c>
      <c r="BC18" s="12">
        <v>44347</v>
      </c>
      <c r="BD18" s="12">
        <v>44377</v>
      </c>
      <c r="BE18" s="12">
        <v>44408</v>
      </c>
      <c r="BF18" s="12">
        <v>44439</v>
      </c>
      <c r="BG18" s="12">
        <v>44469</v>
      </c>
      <c r="BH18" s="12">
        <v>44500</v>
      </c>
      <c r="BI18" s="12">
        <v>44530</v>
      </c>
      <c r="BJ18" s="12">
        <v>44561</v>
      </c>
      <c r="BK18" s="12">
        <v>44592</v>
      </c>
      <c r="BL18" s="12">
        <v>44620</v>
      </c>
      <c r="BM18" s="12">
        <v>44651</v>
      </c>
      <c r="BN18" s="12">
        <v>44681</v>
      </c>
      <c r="BO18" s="12">
        <v>44712</v>
      </c>
      <c r="BP18" s="12">
        <v>44742</v>
      </c>
      <c r="BQ18" s="12">
        <v>44773</v>
      </c>
      <c r="BR18" s="12">
        <v>44804</v>
      </c>
      <c r="BS18" s="12">
        <v>44834</v>
      </c>
      <c r="BT18" s="12">
        <v>44865</v>
      </c>
      <c r="BU18" s="12">
        <v>44895</v>
      </c>
      <c r="BV18" s="12">
        <v>44926</v>
      </c>
      <c r="BW18" s="12">
        <v>44957</v>
      </c>
      <c r="BX18" s="12">
        <v>44985</v>
      </c>
      <c r="BY18" s="12">
        <v>45016</v>
      </c>
      <c r="BZ18" s="12">
        <v>45046</v>
      </c>
      <c r="CA18" s="12">
        <v>45077</v>
      </c>
      <c r="CB18" s="12">
        <v>45107</v>
      </c>
      <c r="CC18" s="12">
        <v>45138</v>
      </c>
      <c r="CD18" s="12">
        <v>45169</v>
      </c>
      <c r="CE18" s="12">
        <v>45199</v>
      </c>
      <c r="CF18" s="12">
        <v>45230</v>
      </c>
      <c r="CG18" s="12">
        <v>45260</v>
      </c>
      <c r="CH18" s="12">
        <v>45291</v>
      </c>
      <c r="CI18" s="12">
        <v>45322</v>
      </c>
      <c r="CJ18" s="12">
        <v>45351</v>
      </c>
      <c r="CK18" s="12">
        <v>45382</v>
      </c>
      <c r="CL18" s="12">
        <v>45412</v>
      </c>
      <c r="CM18" s="12">
        <v>45443</v>
      </c>
      <c r="CN18" s="12">
        <v>45473</v>
      </c>
      <c r="CO18" s="12">
        <v>45504</v>
      </c>
      <c r="CP18" s="12">
        <v>45535</v>
      </c>
      <c r="CQ18" s="12">
        <v>45565</v>
      </c>
    </row>
    <row r="19" spans="1:95" x14ac:dyDescent="0.25">
      <c r="A19" s="5" t="s">
        <v>202</v>
      </c>
      <c r="C19" s="14">
        <f t="shared" ref="C19:AH19" si="2">C18</f>
        <v>42793</v>
      </c>
      <c r="D19" s="14">
        <f t="shared" si="2"/>
        <v>42794</v>
      </c>
      <c r="E19" s="14">
        <f t="shared" si="2"/>
        <v>42825</v>
      </c>
      <c r="F19" s="14">
        <f t="shared" si="2"/>
        <v>42855</v>
      </c>
      <c r="G19" s="14">
        <f t="shared" si="2"/>
        <v>42886</v>
      </c>
      <c r="H19" s="14">
        <f t="shared" si="2"/>
        <v>42916</v>
      </c>
      <c r="I19" s="14">
        <f t="shared" si="2"/>
        <v>42947</v>
      </c>
      <c r="J19" s="14">
        <f t="shared" si="2"/>
        <v>42978</v>
      </c>
      <c r="K19" s="14">
        <f t="shared" si="2"/>
        <v>43008</v>
      </c>
      <c r="L19" s="14">
        <f t="shared" si="2"/>
        <v>43039</v>
      </c>
      <c r="M19" s="14">
        <f t="shared" si="2"/>
        <v>43069</v>
      </c>
      <c r="N19" s="14">
        <f t="shared" si="2"/>
        <v>43100</v>
      </c>
      <c r="O19" s="14">
        <f t="shared" si="2"/>
        <v>43131</v>
      </c>
      <c r="P19" s="14">
        <f t="shared" si="2"/>
        <v>43159</v>
      </c>
      <c r="Q19" s="14">
        <f t="shared" si="2"/>
        <v>43190</v>
      </c>
      <c r="R19" s="14">
        <f t="shared" si="2"/>
        <v>43220</v>
      </c>
      <c r="S19" s="14">
        <f t="shared" si="2"/>
        <v>43251</v>
      </c>
      <c r="T19" s="14">
        <f t="shared" si="2"/>
        <v>43281</v>
      </c>
      <c r="U19" s="14">
        <f t="shared" si="2"/>
        <v>43312</v>
      </c>
      <c r="V19" s="14">
        <f t="shared" si="2"/>
        <v>43343</v>
      </c>
      <c r="W19" s="14">
        <f t="shared" si="2"/>
        <v>43373</v>
      </c>
      <c r="X19" s="14">
        <f t="shared" si="2"/>
        <v>43404</v>
      </c>
      <c r="Y19" s="14">
        <f t="shared" si="2"/>
        <v>43434</v>
      </c>
      <c r="Z19" s="14">
        <f t="shared" si="2"/>
        <v>43465</v>
      </c>
      <c r="AA19" s="14">
        <f t="shared" si="2"/>
        <v>43496</v>
      </c>
      <c r="AB19" s="14">
        <f t="shared" si="2"/>
        <v>43524</v>
      </c>
      <c r="AC19" s="14">
        <f t="shared" si="2"/>
        <v>43555</v>
      </c>
      <c r="AD19" s="14">
        <f t="shared" si="2"/>
        <v>43585</v>
      </c>
      <c r="AE19" s="14">
        <f t="shared" si="2"/>
        <v>43616</v>
      </c>
      <c r="AF19" s="14">
        <f t="shared" si="2"/>
        <v>43646</v>
      </c>
      <c r="AG19" s="14">
        <f t="shared" si="2"/>
        <v>43677</v>
      </c>
      <c r="AH19" s="14">
        <f t="shared" si="2"/>
        <v>43708</v>
      </c>
      <c r="AI19" s="14">
        <f t="shared" ref="AI19:BN19" si="3">AI18</f>
        <v>43738</v>
      </c>
      <c r="AJ19" s="14">
        <f t="shared" si="3"/>
        <v>43769</v>
      </c>
      <c r="AK19" s="14">
        <f t="shared" si="3"/>
        <v>43799</v>
      </c>
      <c r="AL19" s="14">
        <f t="shared" si="3"/>
        <v>43830</v>
      </c>
      <c r="AM19" s="14">
        <f t="shared" si="3"/>
        <v>43861</v>
      </c>
      <c r="AN19" s="14">
        <f t="shared" si="3"/>
        <v>43890</v>
      </c>
      <c r="AO19" s="14">
        <f t="shared" si="3"/>
        <v>43921</v>
      </c>
      <c r="AP19" s="14">
        <f t="shared" si="3"/>
        <v>43951</v>
      </c>
      <c r="AQ19" s="14">
        <f t="shared" si="3"/>
        <v>43982</v>
      </c>
      <c r="AR19" s="14">
        <f t="shared" si="3"/>
        <v>44012</v>
      </c>
      <c r="AS19" s="14">
        <f t="shared" si="3"/>
        <v>44043</v>
      </c>
      <c r="AT19" s="14">
        <f t="shared" si="3"/>
        <v>44074</v>
      </c>
      <c r="AU19" s="14">
        <f t="shared" si="3"/>
        <v>44104</v>
      </c>
      <c r="AV19" s="14">
        <f t="shared" si="3"/>
        <v>44135</v>
      </c>
      <c r="AW19" s="14">
        <f t="shared" si="3"/>
        <v>44165</v>
      </c>
      <c r="AX19" s="14">
        <f t="shared" si="3"/>
        <v>44196</v>
      </c>
      <c r="AY19" s="14">
        <f t="shared" si="3"/>
        <v>44227</v>
      </c>
      <c r="AZ19" s="14">
        <f t="shared" si="3"/>
        <v>44255</v>
      </c>
      <c r="BA19" s="14">
        <f t="shared" si="3"/>
        <v>44286</v>
      </c>
      <c r="BB19" s="14">
        <f t="shared" si="3"/>
        <v>44316</v>
      </c>
      <c r="BC19" s="14">
        <f t="shared" si="3"/>
        <v>44347</v>
      </c>
      <c r="BD19" s="14">
        <f t="shared" si="3"/>
        <v>44377</v>
      </c>
      <c r="BE19" s="14">
        <f t="shared" si="3"/>
        <v>44408</v>
      </c>
      <c r="BF19" s="14">
        <f t="shared" si="3"/>
        <v>44439</v>
      </c>
      <c r="BG19" s="14">
        <f t="shared" si="3"/>
        <v>44469</v>
      </c>
      <c r="BH19" s="14">
        <f t="shared" si="3"/>
        <v>44500</v>
      </c>
      <c r="BI19" s="14">
        <f t="shared" si="3"/>
        <v>44530</v>
      </c>
      <c r="BJ19" s="14">
        <f t="shared" si="3"/>
        <v>44561</v>
      </c>
      <c r="BK19" s="14">
        <f t="shared" si="3"/>
        <v>44592</v>
      </c>
      <c r="BL19" s="14">
        <f t="shared" si="3"/>
        <v>44620</v>
      </c>
      <c r="BM19" s="14">
        <f t="shared" si="3"/>
        <v>44651</v>
      </c>
      <c r="BN19" s="14">
        <f t="shared" si="3"/>
        <v>44681</v>
      </c>
      <c r="BO19" s="14">
        <f t="shared" ref="BO19:CQ19" si="4">BO18</f>
        <v>44712</v>
      </c>
      <c r="BP19" s="14">
        <f t="shared" si="4"/>
        <v>44742</v>
      </c>
      <c r="BQ19" s="14">
        <f t="shared" si="4"/>
        <v>44773</v>
      </c>
      <c r="BR19" s="14">
        <f t="shared" si="4"/>
        <v>44804</v>
      </c>
      <c r="BS19" s="14">
        <f t="shared" si="4"/>
        <v>44834</v>
      </c>
      <c r="BT19" s="14">
        <f t="shared" si="4"/>
        <v>44865</v>
      </c>
      <c r="BU19" s="14">
        <f t="shared" si="4"/>
        <v>44895</v>
      </c>
      <c r="BV19" s="14">
        <f t="shared" si="4"/>
        <v>44926</v>
      </c>
      <c r="BW19" s="14">
        <f t="shared" si="4"/>
        <v>44957</v>
      </c>
      <c r="BX19" s="14">
        <f t="shared" si="4"/>
        <v>44985</v>
      </c>
      <c r="BY19" s="14">
        <f t="shared" si="4"/>
        <v>45016</v>
      </c>
      <c r="BZ19" s="14">
        <f t="shared" si="4"/>
        <v>45046</v>
      </c>
      <c r="CA19" s="14">
        <f t="shared" si="4"/>
        <v>45077</v>
      </c>
      <c r="CB19" s="14">
        <f t="shared" si="4"/>
        <v>45107</v>
      </c>
      <c r="CC19" s="14">
        <f t="shared" si="4"/>
        <v>45138</v>
      </c>
      <c r="CD19" s="14">
        <f t="shared" si="4"/>
        <v>45169</v>
      </c>
      <c r="CE19" s="14">
        <f t="shared" si="4"/>
        <v>45199</v>
      </c>
      <c r="CF19" s="14">
        <f t="shared" si="4"/>
        <v>45230</v>
      </c>
      <c r="CG19" s="14">
        <f t="shared" si="4"/>
        <v>45260</v>
      </c>
      <c r="CH19" s="14">
        <f t="shared" si="4"/>
        <v>45291</v>
      </c>
      <c r="CI19" s="14">
        <f t="shared" si="4"/>
        <v>45322</v>
      </c>
      <c r="CJ19" s="14">
        <f t="shared" si="4"/>
        <v>45351</v>
      </c>
      <c r="CK19" s="14">
        <f t="shared" si="4"/>
        <v>45382</v>
      </c>
      <c r="CL19" s="14">
        <f t="shared" si="4"/>
        <v>45412</v>
      </c>
      <c r="CM19" s="14">
        <f t="shared" si="4"/>
        <v>45443</v>
      </c>
      <c r="CN19" s="14">
        <f t="shared" si="4"/>
        <v>45473</v>
      </c>
      <c r="CO19" s="14">
        <f t="shared" si="4"/>
        <v>45504</v>
      </c>
      <c r="CP19" s="14">
        <f t="shared" si="4"/>
        <v>45535</v>
      </c>
      <c r="CQ19" s="14">
        <f t="shared" si="4"/>
        <v>45565</v>
      </c>
    </row>
    <row r="20" spans="1:95" s="16" customFormat="1" ht="21" x14ac:dyDescent="0.25">
      <c r="A20" s="15"/>
      <c r="C20" s="17"/>
      <c r="D20" s="17">
        <v>42401</v>
      </c>
      <c r="E20" s="17">
        <v>42461</v>
      </c>
      <c r="F20" s="17">
        <v>42491</v>
      </c>
      <c r="G20" s="17">
        <v>42522</v>
      </c>
      <c r="H20" s="17">
        <v>42552</v>
      </c>
      <c r="I20" s="17">
        <v>42583</v>
      </c>
      <c r="J20" s="17">
        <v>42614</v>
      </c>
      <c r="K20" s="17">
        <v>42644</v>
      </c>
      <c r="L20" s="17">
        <v>42675</v>
      </c>
      <c r="M20" s="17">
        <v>42705</v>
      </c>
      <c r="N20" s="17">
        <v>42736</v>
      </c>
      <c r="O20" s="17">
        <v>42767</v>
      </c>
      <c r="P20" s="17">
        <v>42795</v>
      </c>
      <c r="Q20" s="17">
        <v>42826</v>
      </c>
      <c r="R20" s="17">
        <v>42856</v>
      </c>
      <c r="S20" s="17">
        <v>42887</v>
      </c>
      <c r="T20" s="17">
        <v>42917</v>
      </c>
      <c r="U20" s="17">
        <v>42948</v>
      </c>
      <c r="V20" s="17">
        <v>42979</v>
      </c>
      <c r="W20" s="17">
        <v>43009</v>
      </c>
      <c r="X20" s="17">
        <v>43040</v>
      </c>
      <c r="Y20" s="17">
        <v>43070</v>
      </c>
      <c r="Z20" s="17">
        <v>43101</v>
      </c>
      <c r="AA20" s="17">
        <v>43132</v>
      </c>
      <c r="AB20" s="17">
        <v>43160</v>
      </c>
      <c r="AC20" s="17">
        <v>43191</v>
      </c>
      <c r="AD20" s="17">
        <v>43221</v>
      </c>
      <c r="AE20" s="17">
        <v>43252</v>
      </c>
      <c r="AF20" s="17">
        <v>43282</v>
      </c>
      <c r="AG20" s="17">
        <v>43313</v>
      </c>
      <c r="AH20" s="17">
        <v>43344</v>
      </c>
      <c r="AI20" s="17">
        <v>43374</v>
      </c>
      <c r="AJ20" s="17">
        <v>43405</v>
      </c>
      <c r="AK20" s="17">
        <v>43435</v>
      </c>
      <c r="AL20" s="17">
        <v>43466</v>
      </c>
      <c r="AM20" s="17">
        <v>43497</v>
      </c>
      <c r="AN20" s="17">
        <v>43525</v>
      </c>
      <c r="AO20" s="17">
        <v>43556</v>
      </c>
      <c r="AP20" s="17">
        <v>43586</v>
      </c>
      <c r="AQ20" s="17">
        <v>43617</v>
      </c>
      <c r="AR20" s="17">
        <v>43647</v>
      </c>
      <c r="AS20" s="17">
        <v>43678</v>
      </c>
      <c r="AT20" s="17">
        <v>43709</v>
      </c>
      <c r="AU20" s="17">
        <v>43739</v>
      </c>
      <c r="AV20" s="17">
        <v>43770</v>
      </c>
      <c r="AW20" s="17">
        <v>43800</v>
      </c>
      <c r="AX20" s="17">
        <v>43831</v>
      </c>
      <c r="AY20" s="17">
        <v>43862</v>
      </c>
      <c r="AZ20" s="17">
        <v>43891</v>
      </c>
      <c r="BA20" s="17">
        <v>43922</v>
      </c>
      <c r="BB20" s="17">
        <v>43952</v>
      </c>
      <c r="BC20" s="17">
        <v>43983</v>
      </c>
      <c r="BD20" s="17">
        <v>44013</v>
      </c>
      <c r="BE20" s="17">
        <v>44044</v>
      </c>
      <c r="BF20" s="17">
        <v>44075</v>
      </c>
      <c r="BG20" s="17">
        <v>44105</v>
      </c>
      <c r="BH20" s="17">
        <v>44136</v>
      </c>
      <c r="BI20" s="17">
        <v>44166</v>
      </c>
      <c r="BJ20" s="17">
        <v>44197</v>
      </c>
      <c r="BK20" s="17">
        <v>44228</v>
      </c>
      <c r="BL20" s="17">
        <v>44256</v>
      </c>
      <c r="BM20" s="17">
        <v>44287</v>
      </c>
      <c r="BN20" s="17">
        <v>44317</v>
      </c>
      <c r="BO20" s="17">
        <v>44348</v>
      </c>
      <c r="BP20" s="17">
        <v>44378</v>
      </c>
      <c r="BQ20" s="17">
        <v>44409</v>
      </c>
      <c r="BR20" s="17">
        <v>44440</v>
      </c>
      <c r="BS20" s="17">
        <v>44470</v>
      </c>
      <c r="BT20" s="17">
        <v>44501</v>
      </c>
      <c r="BU20" s="17">
        <v>44531</v>
      </c>
      <c r="BV20" s="17">
        <v>44562</v>
      </c>
      <c r="BW20" s="17">
        <v>44593</v>
      </c>
      <c r="BX20" s="17">
        <v>44621</v>
      </c>
      <c r="BY20" s="17">
        <v>44652</v>
      </c>
      <c r="BZ20" s="17">
        <v>44682</v>
      </c>
      <c r="CA20" s="17">
        <v>44713</v>
      </c>
      <c r="CB20" s="17">
        <v>44743</v>
      </c>
      <c r="CC20" s="17">
        <v>44774</v>
      </c>
      <c r="CD20" s="17">
        <v>44805</v>
      </c>
      <c r="CE20" s="17">
        <v>44835</v>
      </c>
      <c r="CF20" s="17">
        <v>44866</v>
      </c>
      <c r="CG20" s="17">
        <v>44896</v>
      </c>
      <c r="CH20" s="17">
        <v>44927</v>
      </c>
      <c r="CI20" s="17">
        <v>44958</v>
      </c>
      <c r="CJ20" s="17">
        <v>44986</v>
      </c>
      <c r="CK20" s="17">
        <v>45017</v>
      </c>
      <c r="CL20" s="17">
        <v>45047</v>
      </c>
      <c r="CM20" s="17">
        <v>45078</v>
      </c>
      <c r="CN20" s="17">
        <v>45108</v>
      </c>
      <c r="CO20" s="17">
        <v>45139</v>
      </c>
      <c r="CP20" s="17">
        <v>45170</v>
      </c>
      <c r="CQ20" s="17">
        <v>45200</v>
      </c>
    </row>
    <row r="21" spans="1:95" x14ac:dyDescent="0.25">
      <c r="A21" s="5"/>
      <c r="C21" s="1" t="s">
        <v>321</v>
      </c>
      <c r="D21" s="1" t="s">
        <v>322</v>
      </c>
      <c r="E21" s="1" t="s">
        <v>323</v>
      </c>
      <c r="F21" s="1" t="s">
        <v>324</v>
      </c>
      <c r="G21" s="1" t="s">
        <v>325</v>
      </c>
      <c r="H21" s="1" t="s">
        <v>326</v>
      </c>
      <c r="I21" s="1" t="s">
        <v>327</v>
      </c>
      <c r="J21" s="1" t="s">
        <v>328</v>
      </c>
      <c r="K21" s="1" t="s">
        <v>329</v>
      </c>
      <c r="L21" s="1" t="s">
        <v>330</v>
      </c>
      <c r="M21" s="1" t="s">
        <v>331</v>
      </c>
      <c r="N21" s="1" t="s">
        <v>332</v>
      </c>
      <c r="O21" s="1" t="s">
        <v>333</v>
      </c>
      <c r="P21" s="1" t="s">
        <v>334</v>
      </c>
      <c r="Q21" s="1" t="s">
        <v>335</v>
      </c>
      <c r="R21" s="1" t="s">
        <v>336</v>
      </c>
      <c r="S21" s="1" t="s">
        <v>337</v>
      </c>
      <c r="T21" s="1" t="s">
        <v>338</v>
      </c>
      <c r="U21" s="1" t="s">
        <v>339</v>
      </c>
      <c r="V21" s="1" t="s">
        <v>340</v>
      </c>
      <c r="W21" s="1" t="s">
        <v>341</v>
      </c>
      <c r="X21" s="1" t="s">
        <v>342</v>
      </c>
      <c r="Y21" s="1" t="s">
        <v>343</v>
      </c>
      <c r="Z21" s="1" t="s">
        <v>344</v>
      </c>
      <c r="AA21" s="1" t="s">
        <v>345</v>
      </c>
      <c r="AB21" s="1" t="s">
        <v>346</v>
      </c>
      <c r="AC21" s="1" t="s">
        <v>347</v>
      </c>
      <c r="AD21" s="1" t="s">
        <v>348</v>
      </c>
      <c r="AE21" s="1" t="s">
        <v>349</v>
      </c>
      <c r="AF21" s="1" t="s">
        <v>350</v>
      </c>
      <c r="AG21" s="1" t="s">
        <v>351</v>
      </c>
      <c r="AH21" s="1" t="s">
        <v>352</v>
      </c>
      <c r="AI21" s="1" t="s">
        <v>353</v>
      </c>
      <c r="AJ21" s="1" t="s">
        <v>354</v>
      </c>
      <c r="AK21" s="1" t="s">
        <v>355</v>
      </c>
      <c r="AL21" s="1" t="s">
        <v>356</v>
      </c>
      <c r="AM21" s="1" t="s">
        <v>357</v>
      </c>
      <c r="AN21" s="1" t="s">
        <v>358</v>
      </c>
      <c r="AO21" s="1" t="s">
        <v>359</v>
      </c>
      <c r="AP21" s="1" t="s">
        <v>360</v>
      </c>
      <c r="AQ21" s="1" t="s">
        <v>361</v>
      </c>
      <c r="AR21" s="1" t="s">
        <v>362</v>
      </c>
      <c r="AS21" s="1" t="s">
        <v>363</v>
      </c>
      <c r="AT21" s="1" t="s">
        <v>364</v>
      </c>
      <c r="AU21" s="1" t="s">
        <v>365</v>
      </c>
      <c r="AV21" s="1" t="s">
        <v>366</v>
      </c>
      <c r="AW21" s="1" t="s">
        <v>367</v>
      </c>
      <c r="AX21" s="1" t="s">
        <v>368</v>
      </c>
      <c r="AY21" s="1" t="s">
        <v>369</v>
      </c>
      <c r="AZ21" s="1" t="s">
        <v>370</v>
      </c>
      <c r="BA21" s="1" t="s">
        <v>371</v>
      </c>
      <c r="BB21" s="1" t="s">
        <v>372</v>
      </c>
      <c r="BC21" s="1" t="s">
        <v>373</v>
      </c>
      <c r="BD21" s="1" t="s">
        <v>374</v>
      </c>
      <c r="BE21" s="1" t="s">
        <v>375</v>
      </c>
      <c r="BF21" s="1" t="s">
        <v>376</v>
      </c>
      <c r="BG21" s="1" t="s">
        <v>377</v>
      </c>
      <c r="BH21" s="1" t="s">
        <v>378</v>
      </c>
      <c r="BI21" s="1" t="s">
        <v>379</v>
      </c>
      <c r="BJ21" s="1" t="s">
        <v>380</v>
      </c>
      <c r="BK21" s="1" t="s">
        <v>381</v>
      </c>
      <c r="BL21" s="1" t="s">
        <v>382</v>
      </c>
      <c r="BM21" s="1" t="s">
        <v>383</v>
      </c>
      <c r="BN21" s="1" t="s">
        <v>384</v>
      </c>
      <c r="BO21" s="1" t="s">
        <v>385</v>
      </c>
      <c r="BP21" s="1" t="s">
        <v>386</v>
      </c>
      <c r="BQ21" s="1" t="s">
        <v>387</v>
      </c>
      <c r="BR21" s="1" t="s">
        <v>388</v>
      </c>
      <c r="BS21" s="1" t="s">
        <v>389</v>
      </c>
      <c r="BT21" s="1" t="s">
        <v>390</v>
      </c>
      <c r="BU21" s="1" t="s">
        <v>391</v>
      </c>
      <c r="BV21" s="1" t="s">
        <v>392</v>
      </c>
      <c r="BW21" s="1" t="s">
        <v>393</v>
      </c>
      <c r="BX21" s="1" t="s">
        <v>394</v>
      </c>
      <c r="BY21" s="1" t="s">
        <v>395</v>
      </c>
      <c r="BZ21" s="1" t="s">
        <v>396</v>
      </c>
      <c r="CA21" s="1" t="s">
        <v>397</v>
      </c>
      <c r="CB21" s="1" t="s">
        <v>398</v>
      </c>
      <c r="CC21" s="1" t="s">
        <v>399</v>
      </c>
      <c r="CD21" s="1" t="s">
        <v>400</v>
      </c>
      <c r="CE21" s="1" t="s">
        <v>401</v>
      </c>
      <c r="CF21" s="1" t="s">
        <v>402</v>
      </c>
      <c r="CG21" s="1" t="s">
        <v>403</v>
      </c>
      <c r="CH21" s="1" t="s">
        <v>404</v>
      </c>
      <c r="CI21" s="1" t="s">
        <v>405</v>
      </c>
      <c r="CJ21" s="1" t="s">
        <v>406</v>
      </c>
      <c r="CK21" s="1" t="s">
        <v>407</v>
      </c>
      <c r="CL21" s="1" t="s">
        <v>408</v>
      </c>
      <c r="CM21" s="1" t="s">
        <v>409</v>
      </c>
      <c r="CN21" s="1" t="s">
        <v>410</v>
      </c>
      <c r="CO21" s="1" t="s">
        <v>411</v>
      </c>
      <c r="CP21" s="1" t="s">
        <v>412</v>
      </c>
      <c r="CQ21" s="1" t="s">
        <v>413</v>
      </c>
    </row>
    <row r="23" spans="1:95" s="19" customFormat="1" x14ac:dyDescent="0.25">
      <c r="A23" s="20" t="s">
        <v>210</v>
      </c>
      <c r="C23" s="19" t="s">
        <v>204</v>
      </c>
      <c r="D23" s="19" t="s">
        <v>205</v>
      </c>
      <c r="E23" s="19" t="s">
        <v>206</v>
      </c>
      <c r="F23" s="19" t="s">
        <v>207</v>
      </c>
      <c r="G23" s="19" t="s">
        <v>208</v>
      </c>
      <c r="H23" s="19" t="s">
        <v>209</v>
      </c>
      <c r="I23" s="19" t="s">
        <v>280</v>
      </c>
    </row>
    <row r="25" spans="1:95" x14ac:dyDescent="0.25">
      <c r="A25" s="5" t="s">
        <v>233</v>
      </c>
      <c r="B25" s="7"/>
      <c r="C25" s="1">
        <v>0</v>
      </c>
      <c r="D25" s="1">
        <v>1</v>
      </c>
      <c r="E25" s="1">
        <v>2</v>
      </c>
      <c r="F25" s="1">
        <v>3</v>
      </c>
      <c r="G25" s="1">
        <v>4</v>
      </c>
      <c r="H25" s="1">
        <v>5</v>
      </c>
      <c r="I25" s="1">
        <v>6</v>
      </c>
      <c r="J25" s="1">
        <v>7</v>
      </c>
      <c r="K25" s="1">
        <v>8</v>
      </c>
      <c r="L25" s="1">
        <v>9</v>
      </c>
      <c r="M25" s="1">
        <v>10</v>
      </c>
      <c r="N25" s="1" t="s">
        <v>238</v>
      </c>
    </row>
    <row r="27" spans="1:95" x14ac:dyDescent="0.25">
      <c r="A27" s="5" t="s">
        <v>234</v>
      </c>
      <c r="C27" s="1" t="s">
        <v>216</v>
      </c>
      <c r="D27" s="1" t="s">
        <v>217</v>
      </c>
      <c r="E27" s="1" t="s">
        <v>218</v>
      </c>
      <c r="F27" s="1" t="s">
        <v>219</v>
      </c>
      <c r="G27" s="1" t="s">
        <v>220</v>
      </c>
      <c r="H27" s="1" t="s">
        <v>221</v>
      </c>
      <c r="I27" s="1" t="s">
        <v>222</v>
      </c>
      <c r="J27" s="1" t="s">
        <v>223</v>
      </c>
      <c r="K27" s="1" t="s">
        <v>224</v>
      </c>
      <c r="L27" s="1" t="s">
        <v>225</v>
      </c>
      <c r="M27" s="1" t="s">
        <v>226</v>
      </c>
      <c r="N27" s="1" t="s">
        <v>227</v>
      </c>
      <c r="O27" s="1" t="s">
        <v>228</v>
      </c>
    </row>
    <row r="28" spans="1:95" x14ac:dyDescent="0.25">
      <c r="A28" s="5"/>
      <c r="C28" s="1" t="s">
        <v>292</v>
      </c>
      <c r="D28" s="1" t="s">
        <v>293</v>
      </c>
      <c r="E28" s="1" t="s">
        <v>294</v>
      </c>
      <c r="F28" s="1" t="s">
        <v>295</v>
      </c>
      <c r="G28" s="1" t="s">
        <v>238</v>
      </c>
      <c r="H28" s="1" t="s">
        <v>280</v>
      </c>
    </row>
    <row r="29" spans="1:95" x14ac:dyDescent="0.25">
      <c r="A29" s="5" t="s">
        <v>232</v>
      </c>
      <c r="C29" s="1" t="s">
        <v>229</v>
      </c>
      <c r="D29" s="1" t="s">
        <v>26</v>
      </c>
      <c r="E29" s="1" t="s">
        <v>21</v>
      </c>
      <c r="F29" s="1" t="s">
        <v>20</v>
      </c>
      <c r="G29" s="1" t="s">
        <v>230</v>
      </c>
      <c r="H29" s="1" t="s">
        <v>231</v>
      </c>
      <c r="I29" s="1" t="s">
        <v>53</v>
      </c>
    </row>
    <row r="30" spans="1:95" x14ac:dyDescent="0.25">
      <c r="A30" s="5" t="s">
        <v>259</v>
      </c>
      <c r="C30" s="1" t="s">
        <v>235</v>
      </c>
      <c r="D30" s="1" t="s">
        <v>236</v>
      </c>
      <c r="E30" s="1" t="s">
        <v>237</v>
      </c>
      <c r="F30" s="1" t="s">
        <v>261</v>
      </c>
      <c r="G30" s="1" t="s">
        <v>265</v>
      </c>
      <c r="H30" s="1" t="s">
        <v>262</v>
      </c>
      <c r="I30" s="1" t="s">
        <v>264</v>
      </c>
      <c r="J30" s="1" t="s">
        <v>263</v>
      </c>
      <c r="K30" s="1" t="s">
        <v>268</v>
      </c>
      <c r="L30" s="1" t="s">
        <v>266</v>
      </c>
      <c r="M30" s="1" t="s">
        <v>267</v>
      </c>
      <c r="N30" s="1" t="s">
        <v>260</v>
      </c>
    </row>
    <row r="31" spans="1:95" x14ac:dyDescent="0.25">
      <c r="A31" s="5" t="s">
        <v>244</v>
      </c>
      <c r="C31" s="1" t="s">
        <v>80</v>
      </c>
      <c r="D31" s="1" t="s">
        <v>239</v>
      </c>
      <c r="E31" s="1" t="s">
        <v>245</v>
      </c>
      <c r="F31" s="1" t="s">
        <v>246</v>
      </c>
      <c r="G31" s="1" t="s">
        <v>247</v>
      </c>
      <c r="H31" s="1" t="s">
        <v>248</v>
      </c>
      <c r="I31" s="1" t="s">
        <v>249</v>
      </c>
      <c r="J31" s="1" t="s">
        <v>250</v>
      </c>
      <c r="K31" s="1" t="s">
        <v>251</v>
      </c>
      <c r="L31" s="1" t="s">
        <v>252</v>
      </c>
      <c r="M31" s="1" t="s">
        <v>253</v>
      </c>
      <c r="N31" s="1" t="s">
        <v>254</v>
      </c>
      <c r="O31" s="1" t="s">
        <v>257</v>
      </c>
      <c r="P31" s="1" t="s">
        <v>255</v>
      </c>
      <c r="Q31" s="1" t="s">
        <v>256</v>
      </c>
      <c r="R31" s="1" t="s">
        <v>258</v>
      </c>
      <c r="S31" s="1" t="s">
        <v>261</v>
      </c>
      <c r="T31" s="1" t="s">
        <v>240</v>
      </c>
      <c r="U31" s="1" t="s">
        <v>238</v>
      </c>
      <c r="V31" s="1" t="s">
        <v>280</v>
      </c>
    </row>
    <row r="32" spans="1:95" x14ac:dyDescent="0.25">
      <c r="A32" s="5"/>
      <c r="C32" s="1" t="s">
        <v>274</v>
      </c>
      <c r="D32" s="1" t="s">
        <v>296</v>
      </c>
      <c r="E32" s="1" t="s">
        <v>238</v>
      </c>
      <c r="F32" s="1" t="s">
        <v>280</v>
      </c>
    </row>
    <row r="33" spans="1:37" x14ac:dyDescent="0.25">
      <c r="A33" s="5" t="s">
        <v>272</v>
      </c>
      <c r="C33" s="1" t="s">
        <v>281</v>
      </c>
      <c r="D33" s="1" t="s">
        <v>282</v>
      </c>
      <c r="E33" s="1" t="s">
        <v>238</v>
      </c>
    </row>
    <row r="34" spans="1:37" x14ac:dyDescent="0.25">
      <c r="A34" s="5" t="s">
        <v>273</v>
      </c>
      <c r="C34" s="1" t="s">
        <v>414</v>
      </c>
      <c r="D34" s="1" t="s">
        <v>281</v>
      </c>
      <c r="E34" s="1" t="s">
        <v>307</v>
      </c>
      <c r="F34" s="1" t="s">
        <v>1034</v>
      </c>
      <c r="G34" s="1" t="s">
        <v>308</v>
      </c>
      <c r="H34" s="1" t="s">
        <v>282</v>
      </c>
      <c r="I34" s="1" t="s">
        <v>238</v>
      </c>
    </row>
    <row r="35" spans="1:37" x14ac:dyDescent="0.25">
      <c r="A35" s="5" t="s">
        <v>112</v>
      </c>
      <c r="C35" s="1" t="s">
        <v>287</v>
      </c>
      <c r="D35" s="1" t="s">
        <v>290</v>
      </c>
      <c r="E35" s="1" t="s">
        <v>288</v>
      </c>
      <c r="F35" s="1" t="s">
        <v>289</v>
      </c>
      <c r="G35" s="1" t="s">
        <v>286</v>
      </c>
      <c r="H35" s="1" t="s">
        <v>1035</v>
      </c>
      <c r="I35" s="1" t="s">
        <v>291</v>
      </c>
      <c r="J35" s="1" t="s">
        <v>284</v>
      </c>
      <c r="K35" s="1" t="s">
        <v>285</v>
      </c>
      <c r="L35" s="1" t="s">
        <v>238</v>
      </c>
      <c r="M35" s="1" t="s">
        <v>280</v>
      </c>
    </row>
    <row r="36" spans="1:37" ht="31.5" x14ac:dyDescent="0.25">
      <c r="A36" s="5" t="s">
        <v>297</v>
      </c>
      <c r="C36" s="1" t="s">
        <v>27</v>
      </c>
      <c r="D36" s="1" t="s">
        <v>298</v>
      </c>
      <c r="E36" s="1" t="s">
        <v>305</v>
      </c>
      <c r="F36" s="1" t="s">
        <v>299</v>
      </c>
      <c r="G36" s="1" t="s">
        <v>300</v>
      </c>
      <c r="H36" s="1" t="s">
        <v>301</v>
      </c>
      <c r="I36" s="1" t="s">
        <v>302</v>
      </c>
      <c r="J36" s="10" t="s">
        <v>303</v>
      </c>
      <c r="K36" s="10" t="s">
        <v>306</v>
      </c>
      <c r="L36" s="1" t="s">
        <v>304</v>
      </c>
      <c r="M36" s="1" t="s">
        <v>296</v>
      </c>
      <c r="N36" s="1" t="s">
        <v>238</v>
      </c>
      <c r="O36" s="1" t="s">
        <v>280</v>
      </c>
    </row>
    <row r="37" spans="1:37" x14ac:dyDescent="0.25">
      <c r="A37" s="5" t="s">
        <v>278</v>
      </c>
      <c r="C37" s="1" t="s">
        <v>281</v>
      </c>
      <c r="D37" s="1" t="s">
        <v>282</v>
      </c>
      <c r="E37" s="1" t="s">
        <v>311</v>
      </c>
      <c r="F37" s="1" t="s">
        <v>310</v>
      </c>
      <c r="G37" s="1" t="s">
        <v>312</v>
      </c>
      <c r="H37" s="1" t="s">
        <v>238</v>
      </c>
      <c r="I37" s="1" t="s">
        <v>280</v>
      </c>
    </row>
    <row r="38" spans="1:37" x14ac:dyDescent="0.25">
      <c r="A38" s="5" t="s">
        <v>279</v>
      </c>
      <c r="C38" s="1" t="s">
        <v>281</v>
      </c>
      <c r="D38" s="1" t="s">
        <v>282</v>
      </c>
      <c r="E38" s="1" t="s">
        <v>311</v>
      </c>
      <c r="F38" s="1" t="s">
        <v>310</v>
      </c>
      <c r="G38" s="1" t="s">
        <v>312</v>
      </c>
      <c r="H38" s="1" t="s">
        <v>238</v>
      </c>
      <c r="I38" s="1" t="s">
        <v>280</v>
      </c>
    </row>
    <row r="39" spans="1:37" x14ac:dyDescent="0.25">
      <c r="A39" s="5" t="s">
        <v>314</v>
      </c>
      <c r="C39" s="1" t="s">
        <v>282</v>
      </c>
      <c r="D39" s="1" t="s">
        <v>315</v>
      </c>
      <c r="E39" s="1" t="s">
        <v>317</v>
      </c>
      <c r="F39" s="1" t="s">
        <v>318</v>
      </c>
      <c r="G39" s="1" t="s">
        <v>319</v>
      </c>
      <c r="H39" s="1" t="s">
        <v>316</v>
      </c>
      <c r="I39" s="1" t="s">
        <v>238</v>
      </c>
      <c r="J39" s="1" t="s">
        <v>280</v>
      </c>
    </row>
    <row r="41" spans="1:37" x14ac:dyDescent="0.25">
      <c r="A41" s="5" t="s">
        <v>415</v>
      </c>
      <c r="B41" s="7"/>
      <c r="C41" s="1">
        <v>0</v>
      </c>
      <c r="D41" s="1">
        <v>1</v>
      </c>
      <c r="E41" s="1">
        <v>2</v>
      </c>
      <c r="F41" s="1">
        <v>3</v>
      </c>
      <c r="G41" s="1">
        <v>4</v>
      </c>
      <c r="H41" s="1">
        <v>5</v>
      </c>
      <c r="I41" s="1">
        <v>6</v>
      </c>
      <c r="J41" s="1">
        <v>7</v>
      </c>
      <c r="K41" s="1">
        <v>8</v>
      </c>
      <c r="L41" s="1">
        <v>9</v>
      </c>
      <c r="M41" s="1">
        <v>10</v>
      </c>
      <c r="N41" s="1">
        <v>11</v>
      </c>
      <c r="O41" s="1">
        <v>12</v>
      </c>
    </row>
    <row r="43" spans="1:37" x14ac:dyDescent="0.25">
      <c r="A43" s="5" t="s">
        <v>416</v>
      </c>
      <c r="C43" s="1" t="s">
        <v>421</v>
      </c>
      <c r="D43" s="1" t="s">
        <v>423</v>
      </c>
      <c r="E43" s="1" t="s">
        <v>422</v>
      </c>
      <c r="F43" s="1" t="s">
        <v>418</v>
      </c>
    </row>
    <row r="45" spans="1:37" x14ac:dyDescent="0.25">
      <c r="A45" s="5" t="s">
        <v>420</v>
      </c>
      <c r="B45" s="7"/>
      <c r="C45" s="1">
        <v>2016</v>
      </c>
      <c r="D45" s="1">
        <v>2017</v>
      </c>
      <c r="E45" s="1">
        <v>2018</v>
      </c>
      <c r="F45" s="1">
        <v>2019</v>
      </c>
      <c r="G45" s="1">
        <v>2020</v>
      </c>
      <c r="H45" s="1">
        <v>2021</v>
      </c>
      <c r="I45" s="1">
        <v>2022</v>
      </c>
      <c r="J45" s="1">
        <v>2023</v>
      </c>
      <c r="K45" s="1">
        <v>2024</v>
      </c>
      <c r="L45" s="1">
        <v>2025</v>
      </c>
      <c r="Q45" s="1">
        <v>2032</v>
      </c>
      <c r="R45" s="1">
        <v>2033</v>
      </c>
      <c r="S45" s="1">
        <v>2034</v>
      </c>
      <c r="T45" s="1">
        <v>2014</v>
      </c>
      <c r="U45" s="1">
        <v>2015</v>
      </c>
      <c r="AF45" s="1">
        <v>2026</v>
      </c>
      <c r="AG45" s="1">
        <v>2027</v>
      </c>
      <c r="AH45" s="1">
        <v>2028</v>
      </c>
      <c r="AI45" s="1">
        <v>2029</v>
      </c>
      <c r="AJ45" s="1">
        <v>2030</v>
      </c>
      <c r="AK45" s="1">
        <v>2031</v>
      </c>
    </row>
    <row r="46" spans="1:37" x14ac:dyDescent="0.25">
      <c r="C46" s="18">
        <v>41640</v>
      </c>
      <c r="D46" s="18">
        <v>42005</v>
      </c>
      <c r="E46" s="18">
        <v>42370</v>
      </c>
      <c r="F46" s="18">
        <v>42736</v>
      </c>
      <c r="G46" s="18">
        <v>43101</v>
      </c>
      <c r="H46" s="18">
        <v>43466</v>
      </c>
      <c r="I46" s="18">
        <v>43831</v>
      </c>
      <c r="J46" s="18">
        <v>44197</v>
      </c>
      <c r="K46" s="18">
        <v>44562</v>
      </c>
      <c r="L46" s="18">
        <v>44927</v>
      </c>
      <c r="T46" s="18">
        <v>40909</v>
      </c>
      <c r="U46" s="18">
        <v>41275</v>
      </c>
      <c r="AF46" s="18">
        <v>45292</v>
      </c>
      <c r="AG46" s="18">
        <v>45658</v>
      </c>
      <c r="AH46" s="18">
        <v>46023</v>
      </c>
      <c r="AI46" s="18">
        <v>46388</v>
      </c>
    </row>
    <row r="47" spans="1:37" x14ac:dyDescent="0.25">
      <c r="C47" s="13">
        <v>41639.933333333298</v>
      </c>
      <c r="D47" s="13">
        <v>42005.166666666701</v>
      </c>
      <c r="E47" s="13">
        <v>42370</v>
      </c>
      <c r="F47" s="13">
        <v>42736</v>
      </c>
      <c r="G47" s="13">
        <v>43101</v>
      </c>
      <c r="H47" s="13">
        <v>43466</v>
      </c>
      <c r="I47" s="13">
        <v>43831</v>
      </c>
      <c r="J47" s="13">
        <v>44197</v>
      </c>
      <c r="K47" s="13">
        <v>44562</v>
      </c>
      <c r="L47" s="13">
        <v>44927</v>
      </c>
      <c r="T47" s="13">
        <v>40909.466666666704</v>
      </c>
      <c r="U47" s="13">
        <v>41274.699999999997</v>
      </c>
      <c r="AF47" s="13">
        <v>45292</v>
      </c>
      <c r="AG47" s="13">
        <v>45658</v>
      </c>
      <c r="AH47" s="13">
        <v>46023</v>
      </c>
      <c r="AI47" s="13">
        <v>46388</v>
      </c>
    </row>
    <row r="49" spans="1:407" x14ac:dyDescent="0.25">
      <c r="A49" s="5" t="s">
        <v>442</v>
      </c>
      <c r="B49" s="7"/>
      <c r="C49" s="1" t="s">
        <v>444</v>
      </c>
      <c r="D49" s="1" t="s">
        <v>443</v>
      </c>
    </row>
    <row r="51" spans="1:407" x14ac:dyDescent="0.25">
      <c r="A51" s="5" t="s">
        <v>804</v>
      </c>
      <c r="B51" s="7"/>
      <c r="C51" s="1" t="s">
        <v>445</v>
      </c>
      <c r="D51" s="1" t="s">
        <v>174</v>
      </c>
      <c r="E51" s="1" t="s">
        <v>446</v>
      </c>
      <c r="F51" s="1" t="s">
        <v>447</v>
      </c>
      <c r="G51" s="1" t="s">
        <v>448</v>
      </c>
      <c r="H51" s="1" t="s">
        <v>449</v>
      </c>
      <c r="I51" s="1" t="s">
        <v>450</v>
      </c>
      <c r="J51" s="1" t="s">
        <v>451</v>
      </c>
      <c r="K51" s="1" t="s">
        <v>452</v>
      </c>
      <c r="L51" s="1" t="s">
        <v>453</v>
      </c>
      <c r="M51" s="1" t="s">
        <v>454</v>
      </c>
      <c r="N51" s="1" t="s">
        <v>427</v>
      </c>
      <c r="O51" s="1" t="s">
        <v>455</v>
      </c>
      <c r="P51" s="1" t="s">
        <v>456</v>
      </c>
      <c r="Q51" s="1" t="s">
        <v>457</v>
      </c>
      <c r="R51" s="1" t="s">
        <v>458</v>
      </c>
      <c r="S51" s="1" t="s">
        <v>428</v>
      </c>
      <c r="T51" s="1" t="s">
        <v>459</v>
      </c>
      <c r="U51" s="1" t="s">
        <v>460</v>
      </c>
      <c r="V51" s="1" t="s">
        <v>176</v>
      </c>
      <c r="W51" s="1" t="s">
        <v>461</v>
      </c>
      <c r="X51" s="1" t="s">
        <v>432</v>
      </c>
      <c r="Y51" s="1" t="s">
        <v>462</v>
      </c>
      <c r="Z51" s="1" t="s">
        <v>463</v>
      </c>
      <c r="AA51" s="1" t="s">
        <v>464</v>
      </c>
      <c r="AB51" s="1" t="s">
        <v>465</v>
      </c>
      <c r="AC51" s="1" t="s">
        <v>466</v>
      </c>
      <c r="AD51" s="1" t="s">
        <v>467</v>
      </c>
      <c r="AE51" s="1" t="s">
        <v>178</v>
      </c>
      <c r="AF51" s="1" t="s">
        <v>468</v>
      </c>
      <c r="AG51" s="1" t="s">
        <v>469</v>
      </c>
      <c r="AH51" s="1" t="s">
        <v>470</v>
      </c>
      <c r="AI51" s="1" t="s">
        <v>471</v>
      </c>
      <c r="AJ51" s="1" t="s">
        <v>472</v>
      </c>
      <c r="AK51" s="1" t="s">
        <v>473</v>
      </c>
      <c r="AL51" s="1" t="s">
        <v>474</v>
      </c>
      <c r="AM51" s="1" t="s">
        <v>475</v>
      </c>
      <c r="AN51" s="1" t="s">
        <v>476</v>
      </c>
      <c r="AO51" s="1" t="s">
        <v>477</v>
      </c>
      <c r="AP51" s="1" t="s">
        <v>478</v>
      </c>
      <c r="AQ51" s="1" t="s">
        <v>479</v>
      </c>
      <c r="AR51" s="1" t="s">
        <v>480</v>
      </c>
      <c r="AS51" s="1" t="s">
        <v>481</v>
      </c>
      <c r="AT51" s="1" t="s">
        <v>482</v>
      </c>
      <c r="AU51" s="1" t="s">
        <v>483</v>
      </c>
      <c r="AV51" s="1" t="s">
        <v>484</v>
      </c>
      <c r="AW51" s="1" t="s">
        <v>485</v>
      </c>
      <c r="AX51" s="1" t="s">
        <v>486</v>
      </c>
      <c r="AY51" s="1" t="s">
        <v>487</v>
      </c>
      <c r="AZ51" s="1" t="s">
        <v>177</v>
      </c>
      <c r="BA51" s="1" t="s">
        <v>488</v>
      </c>
      <c r="BB51" s="1" t="s">
        <v>489</v>
      </c>
      <c r="BC51" s="1" t="s">
        <v>490</v>
      </c>
      <c r="BD51" s="1" t="s">
        <v>491</v>
      </c>
      <c r="BE51" s="1" t="s">
        <v>492</v>
      </c>
      <c r="BF51" s="1" t="s">
        <v>493</v>
      </c>
      <c r="BG51" s="1" t="s">
        <v>494</v>
      </c>
      <c r="BH51" s="1" t="s">
        <v>430</v>
      </c>
      <c r="BI51" s="1" t="s">
        <v>495</v>
      </c>
      <c r="BJ51" s="1" t="s">
        <v>496</v>
      </c>
      <c r="BK51" s="1" t="s">
        <v>497</v>
      </c>
      <c r="BL51" s="1" t="s">
        <v>173</v>
      </c>
      <c r="BM51" s="1" t="s">
        <v>92</v>
      </c>
      <c r="BN51" s="1" t="s">
        <v>82</v>
      </c>
      <c r="BO51" s="1" t="s">
        <v>425</v>
      </c>
      <c r="BP51" s="1" t="s">
        <v>81</v>
      </c>
      <c r="BQ51" s="1" t="s">
        <v>91</v>
      </c>
      <c r="BR51" s="1" t="s">
        <v>498</v>
      </c>
      <c r="BS51" s="1" t="s">
        <v>499</v>
      </c>
      <c r="BT51" s="1" t="s">
        <v>500</v>
      </c>
      <c r="BU51" s="1" t="s">
        <v>501</v>
      </c>
      <c r="BV51" s="1" t="s">
        <v>175</v>
      </c>
      <c r="BW51" s="1" t="s">
        <v>502</v>
      </c>
      <c r="BX51" s="1" t="s">
        <v>503</v>
      </c>
      <c r="BY51" s="1" t="s">
        <v>504</v>
      </c>
      <c r="BZ51" s="1" t="s">
        <v>505</v>
      </c>
      <c r="CA51" s="1" t="s">
        <v>506</v>
      </c>
      <c r="CB51" s="1" t="s">
        <v>507</v>
      </c>
      <c r="CC51" s="1" t="s">
        <v>508</v>
      </c>
      <c r="CD51" s="1" t="s">
        <v>509</v>
      </c>
      <c r="CE51" s="1" t="s">
        <v>510</v>
      </c>
      <c r="CF51" s="1" t="s">
        <v>511</v>
      </c>
      <c r="CG51" s="1" t="s">
        <v>512</v>
      </c>
      <c r="CH51" s="1" t="s">
        <v>513</v>
      </c>
      <c r="CI51" s="1" t="s">
        <v>514</v>
      </c>
      <c r="CJ51" s="1" t="s">
        <v>515</v>
      </c>
      <c r="CK51" s="1" t="s">
        <v>516</v>
      </c>
      <c r="CL51" s="1" t="s">
        <v>517</v>
      </c>
      <c r="CM51" s="1" t="s">
        <v>518</v>
      </c>
      <c r="CN51" s="1" t="s">
        <v>101</v>
      </c>
      <c r="CO51" s="1" t="s">
        <v>519</v>
      </c>
      <c r="CP51" s="1" t="s">
        <v>520</v>
      </c>
      <c r="CQ51" s="1" t="s">
        <v>438</v>
      </c>
      <c r="CR51" s="1" t="s">
        <v>521</v>
      </c>
      <c r="CS51" s="1" t="s">
        <v>522</v>
      </c>
      <c r="CT51" s="1" t="s">
        <v>523</v>
      </c>
      <c r="CU51" s="1" t="s">
        <v>524</v>
      </c>
      <c r="CV51" s="1" t="s">
        <v>525</v>
      </c>
      <c r="CW51" s="1" t="s">
        <v>526</v>
      </c>
      <c r="CX51" s="1" t="s">
        <v>527</v>
      </c>
      <c r="CY51" s="1" t="s">
        <v>528</v>
      </c>
      <c r="CZ51" s="1" t="s">
        <v>529</v>
      </c>
      <c r="DA51" s="1" t="s">
        <v>530</v>
      </c>
      <c r="DB51" s="1" t="s">
        <v>531</v>
      </c>
      <c r="DC51" s="1" t="s">
        <v>34</v>
      </c>
      <c r="DD51" s="1" t="s">
        <v>532</v>
      </c>
      <c r="DE51" s="1" t="s">
        <v>93</v>
      </c>
      <c r="DF51" s="1" t="s">
        <v>533</v>
      </c>
      <c r="DG51" s="1" t="s">
        <v>534</v>
      </c>
      <c r="DH51" s="1" t="s">
        <v>535</v>
      </c>
      <c r="DI51" s="1" t="s">
        <v>536</v>
      </c>
      <c r="DJ51" s="1" t="s">
        <v>537</v>
      </c>
      <c r="DK51" s="1" t="s">
        <v>538</v>
      </c>
      <c r="DL51" s="1" t="s">
        <v>539</v>
      </c>
      <c r="DM51" s="1" t="s">
        <v>540</v>
      </c>
      <c r="DN51" s="1" t="s">
        <v>541</v>
      </c>
      <c r="DO51" s="1" t="s">
        <v>542</v>
      </c>
      <c r="DP51" s="1" t="s">
        <v>543</v>
      </c>
      <c r="DQ51" s="1" t="s">
        <v>436</v>
      </c>
      <c r="DR51" s="1" t="s">
        <v>437</v>
      </c>
      <c r="DS51" s="1" t="s">
        <v>435</v>
      </c>
      <c r="DT51" s="1" t="s">
        <v>544</v>
      </c>
      <c r="DU51" s="1" t="s">
        <v>545</v>
      </c>
      <c r="DV51" s="1" t="s">
        <v>546</v>
      </c>
      <c r="DW51" s="1" t="s">
        <v>547</v>
      </c>
      <c r="DX51" s="1" t="s">
        <v>548</v>
      </c>
      <c r="DY51" s="1" t="s">
        <v>549</v>
      </c>
      <c r="DZ51" s="1" t="s">
        <v>550</v>
      </c>
      <c r="EA51" s="1" t="s">
        <v>100</v>
      </c>
      <c r="EB51" s="1" t="s">
        <v>551</v>
      </c>
      <c r="EC51" s="1" t="s">
        <v>552</v>
      </c>
      <c r="ED51" s="1" t="s">
        <v>553</v>
      </c>
      <c r="EE51" s="1" t="s">
        <v>554</v>
      </c>
      <c r="EF51" s="1" t="s">
        <v>555</v>
      </c>
      <c r="EG51" s="1" t="s">
        <v>556</v>
      </c>
      <c r="EH51" s="1" t="s">
        <v>557</v>
      </c>
      <c r="EI51" s="1" t="s">
        <v>558</v>
      </c>
      <c r="EJ51" s="1" t="s">
        <v>559</v>
      </c>
      <c r="EK51" s="1" t="s">
        <v>560</v>
      </c>
      <c r="EL51" s="1" t="s">
        <v>561</v>
      </c>
      <c r="EM51" s="1" t="s">
        <v>562</v>
      </c>
      <c r="EN51" s="1" t="s">
        <v>563</v>
      </c>
      <c r="EO51" s="1" t="s">
        <v>564</v>
      </c>
      <c r="EP51" s="1" t="s">
        <v>565</v>
      </c>
      <c r="EQ51" s="1" t="s">
        <v>566</v>
      </c>
      <c r="ER51" s="1" t="s">
        <v>567</v>
      </c>
      <c r="ES51" s="1" t="s">
        <v>568</v>
      </c>
      <c r="ET51" s="1" t="s">
        <v>569</v>
      </c>
      <c r="EU51" s="1" t="s">
        <v>570</v>
      </c>
      <c r="EV51" s="1" t="s">
        <v>571</v>
      </c>
      <c r="EW51" s="1" t="s">
        <v>572</v>
      </c>
      <c r="EX51" s="1" t="s">
        <v>573</v>
      </c>
      <c r="EY51" s="1" t="s">
        <v>574</v>
      </c>
      <c r="EZ51" s="1" t="s">
        <v>575</v>
      </c>
      <c r="FA51" s="1" t="s">
        <v>576</v>
      </c>
      <c r="FB51" s="1" t="s">
        <v>434</v>
      </c>
      <c r="FC51" s="1" t="s">
        <v>98</v>
      </c>
      <c r="FD51" s="1" t="s">
        <v>577</v>
      </c>
      <c r="FE51" s="1" t="s">
        <v>32</v>
      </c>
      <c r="FF51" s="1" t="s">
        <v>578</v>
      </c>
      <c r="FG51" s="1" t="s">
        <v>579</v>
      </c>
      <c r="FH51" s="1" t="s">
        <v>580</v>
      </c>
      <c r="FI51" s="1" t="s">
        <v>581</v>
      </c>
      <c r="FJ51" s="1" t="s">
        <v>582</v>
      </c>
      <c r="FK51" s="1" t="s">
        <v>433</v>
      </c>
      <c r="FL51" s="1" t="s">
        <v>583</v>
      </c>
      <c r="FM51" s="1" t="s">
        <v>584</v>
      </c>
      <c r="FN51" s="1" t="s">
        <v>585</v>
      </c>
      <c r="FO51" s="1" t="s">
        <v>586</v>
      </c>
      <c r="FP51" s="1" t="s">
        <v>587</v>
      </c>
      <c r="FQ51" s="1" t="s">
        <v>588</v>
      </c>
      <c r="FR51" s="1" t="s">
        <v>589</v>
      </c>
      <c r="FS51" s="1" t="s">
        <v>590</v>
      </c>
      <c r="FT51" s="1" t="s">
        <v>591</v>
      </c>
      <c r="FU51" s="1" t="s">
        <v>592</v>
      </c>
      <c r="FV51" s="1" t="s">
        <v>593</v>
      </c>
      <c r="FW51" s="1" t="s">
        <v>594</v>
      </c>
      <c r="FX51" s="1" t="s">
        <v>595</v>
      </c>
      <c r="FY51" s="1" t="s">
        <v>596</v>
      </c>
      <c r="FZ51" s="1" t="s">
        <v>597</v>
      </c>
      <c r="GA51" s="1" t="s">
        <v>598</v>
      </c>
      <c r="GB51" s="1" t="s">
        <v>599</v>
      </c>
      <c r="GC51" s="1" t="s">
        <v>600</v>
      </c>
      <c r="GD51" s="1" t="s">
        <v>601</v>
      </c>
      <c r="GE51" s="1" t="s">
        <v>602</v>
      </c>
      <c r="GF51" s="1" t="s">
        <v>603</v>
      </c>
      <c r="GG51" s="1" t="s">
        <v>604</v>
      </c>
      <c r="GH51" s="1" t="s">
        <v>605</v>
      </c>
      <c r="GI51" s="1" t="s">
        <v>606</v>
      </c>
      <c r="GJ51" s="1" t="s">
        <v>607</v>
      </c>
      <c r="GK51" s="1" t="s">
        <v>37</v>
      </c>
      <c r="GL51" s="1" t="s">
        <v>608</v>
      </c>
      <c r="GM51" s="1" t="s">
        <v>609</v>
      </c>
      <c r="GN51" s="1" t="s">
        <v>610</v>
      </c>
      <c r="GO51" s="1" t="s">
        <v>611</v>
      </c>
      <c r="GP51" s="1" t="s">
        <v>612</v>
      </c>
      <c r="GQ51" s="1" t="s">
        <v>613</v>
      </c>
      <c r="GR51" s="1" t="s">
        <v>614</v>
      </c>
      <c r="GS51" s="1" t="s">
        <v>615</v>
      </c>
      <c r="GT51" s="1" t="s">
        <v>616</v>
      </c>
      <c r="GU51" s="1" t="s">
        <v>617</v>
      </c>
      <c r="GV51" s="1" t="s">
        <v>618</v>
      </c>
      <c r="GW51" s="1" t="s">
        <v>619</v>
      </c>
      <c r="GX51" s="1" t="s">
        <v>620</v>
      </c>
      <c r="GY51" s="1" t="s">
        <v>95</v>
      </c>
      <c r="GZ51" s="1" t="s">
        <v>621</v>
      </c>
      <c r="HA51" s="1" t="s">
        <v>181</v>
      </c>
      <c r="HB51" s="1" t="s">
        <v>180</v>
      </c>
      <c r="HC51" s="1" t="s">
        <v>179</v>
      </c>
      <c r="HD51" s="1" t="s">
        <v>184</v>
      </c>
      <c r="HE51" s="1" t="s">
        <v>622</v>
      </c>
      <c r="HF51" s="1" t="s">
        <v>623</v>
      </c>
      <c r="HG51" s="1" t="s">
        <v>624</v>
      </c>
      <c r="HH51" s="1" t="s">
        <v>625</v>
      </c>
      <c r="HI51" s="1" t="s">
        <v>626</v>
      </c>
      <c r="HJ51" s="1" t="s">
        <v>627</v>
      </c>
      <c r="HK51" s="1" t="s">
        <v>628</v>
      </c>
      <c r="HL51" s="1" t="s">
        <v>629</v>
      </c>
      <c r="HM51" s="1" t="s">
        <v>630</v>
      </c>
      <c r="HN51" s="1" t="s">
        <v>31</v>
      </c>
      <c r="HO51" s="1" t="s">
        <v>631</v>
      </c>
      <c r="HP51" s="1" t="s">
        <v>632</v>
      </c>
      <c r="HQ51" s="1" t="s">
        <v>633</v>
      </c>
      <c r="HR51" s="1" t="s">
        <v>634</v>
      </c>
      <c r="HS51" s="1" t="s">
        <v>635</v>
      </c>
      <c r="HT51" s="1" t="s">
        <v>636</v>
      </c>
      <c r="HU51" s="1" t="s">
        <v>637</v>
      </c>
      <c r="HV51" s="1" t="s">
        <v>638</v>
      </c>
      <c r="HW51" s="1" t="s">
        <v>94</v>
      </c>
      <c r="HX51" s="1" t="s">
        <v>639</v>
      </c>
      <c r="HY51" s="1" t="s">
        <v>640</v>
      </c>
      <c r="HZ51" s="1" t="s">
        <v>641</v>
      </c>
      <c r="IA51" s="1" t="s">
        <v>642</v>
      </c>
      <c r="IB51" s="1" t="s">
        <v>643</v>
      </c>
      <c r="IC51" s="1" t="s">
        <v>644</v>
      </c>
      <c r="ID51" s="1" t="s">
        <v>645</v>
      </c>
      <c r="IE51" s="1" t="s">
        <v>646</v>
      </c>
      <c r="IF51" s="1" t="s">
        <v>647</v>
      </c>
      <c r="IG51" s="1" t="s">
        <v>648</v>
      </c>
      <c r="IH51" s="1" t="s">
        <v>649</v>
      </c>
      <c r="II51" s="1" t="s">
        <v>650</v>
      </c>
      <c r="IJ51" s="1" t="s">
        <v>651</v>
      </c>
      <c r="IK51" s="1" t="s">
        <v>652</v>
      </c>
      <c r="IL51" s="1" t="s">
        <v>653</v>
      </c>
      <c r="IM51" s="1" t="s">
        <v>654</v>
      </c>
      <c r="IN51" s="1" t="s">
        <v>655</v>
      </c>
      <c r="IO51" s="1" t="s">
        <v>656</v>
      </c>
      <c r="IP51" s="1" t="s">
        <v>657</v>
      </c>
      <c r="IQ51" s="1" t="s">
        <v>658</v>
      </c>
      <c r="IR51" s="1" t="s">
        <v>183</v>
      </c>
      <c r="IS51" s="1" t="s">
        <v>182</v>
      </c>
      <c r="IT51" s="1" t="s">
        <v>659</v>
      </c>
      <c r="IU51" s="1" t="s">
        <v>660</v>
      </c>
      <c r="IV51" s="1" t="s">
        <v>661</v>
      </c>
      <c r="IW51" s="1" t="s">
        <v>662</v>
      </c>
      <c r="IX51" s="1" t="s">
        <v>663</v>
      </c>
      <c r="IY51" s="1" t="s">
        <v>664</v>
      </c>
      <c r="IZ51" s="1" t="s">
        <v>185</v>
      </c>
      <c r="JA51" s="1" t="s">
        <v>665</v>
      </c>
      <c r="JB51" s="1" t="s">
        <v>666</v>
      </c>
      <c r="JC51" s="1" t="s">
        <v>441</v>
      </c>
      <c r="JD51" s="1" t="s">
        <v>667</v>
      </c>
      <c r="JE51" s="1" t="s">
        <v>668</v>
      </c>
      <c r="JF51" s="1" t="s">
        <v>669</v>
      </c>
      <c r="JG51" s="1" t="s">
        <v>670</v>
      </c>
      <c r="JH51" s="1" t="s">
        <v>671</v>
      </c>
      <c r="JI51" s="1" t="s">
        <v>672</v>
      </c>
      <c r="JJ51" s="1" t="s">
        <v>673</v>
      </c>
      <c r="JK51" s="1" t="s">
        <v>674</v>
      </c>
      <c r="JL51" s="1" t="s">
        <v>675</v>
      </c>
      <c r="JM51" s="1" t="s">
        <v>676</v>
      </c>
      <c r="JN51" s="1" t="s">
        <v>677</v>
      </c>
      <c r="JO51" s="1" t="s">
        <v>678</v>
      </c>
      <c r="JP51" s="1" t="s">
        <v>679</v>
      </c>
      <c r="JQ51" s="1" t="s">
        <v>680</v>
      </c>
      <c r="JR51" s="1" t="s">
        <v>681</v>
      </c>
      <c r="JS51" s="1" t="s">
        <v>682</v>
      </c>
      <c r="JT51" s="1" t="s">
        <v>683</v>
      </c>
      <c r="JU51" s="1" t="s">
        <v>684</v>
      </c>
      <c r="JV51" s="1" t="s">
        <v>685</v>
      </c>
      <c r="JW51" s="1" t="s">
        <v>686</v>
      </c>
      <c r="JX51" s="1" t="s">
        <v>687</v>
      </c>
      <c r="JY51" s="1" t="s">
        <v>688</v>
      </c>
      <c r="JZ51" s="1" t="s">
        <v>689</v>
      </c>
      <c r="KA51" s="1" t="s">
        <v>690</v>
      </c>
      <c r="KB51" s="1" t="s">
        <v>691</v>
      </c>
      <c r="KC51" s="1" t="s">
        <v>692</v>
      </c>
      <c r="KD51" s="1" t="s">
        <v>693</v>
      </c>
      <c r="KE51" s="1" t="s">
        <v>694</v>
      </c>
      <c r="KF51" s="1" t="s">
        <v>695</v>
      </c>
      <c r="KG51" s="1" t="s">
        <v>696</v>
      </c>
      <c r="KH51" s="1" t="s">
        <v>697</v>
      </c>
      <c r="KI51" s="1" t="s">
        <v>698</v>
      </c>
      <c r="KJ51" s="1" t="s">
        <v>699</v>
      </c>
      <c r="KK51" s="1" t="s">
        <v>700</v>
      </c>
      <c r="KL51" s="1" t="s">
        <v>701</v>
      </c>
      <c r="KM51" s="1" t="s">
        <v>702</v>
      </c>
      <c r="KN51" s="1" t="s">
        <v>703</v>
      </c>
      <c r="KO51" s="1" t="s">
        <v>704</v>
      </c>
      <c r="KP51" s="1" t="s">
        <v>705</v>
      </c>
      <c r="KQ51" s="1" t="s">
        <v>706</v>
      </c>
      <c r="KR51" s="1" t="s">
        <v>707</v>
      </c>
      <c r="KS51" s="1" t="s">
        <v>708</v>
      </c>
      <c r="KT51" s="1" t="s">
        <v>709</v>
      </c>
      <c r="KU51" s="1" t="s">
        <v>710</v>
      </c>
      <c r="KV51" s="1" t="s">
        <v>711</v>
      </c>
      <c r="KW51" s="1" t="s">
        <v>440</v>
      </c>
      <c r="KX51" s="1" t="s">
        <v>712</v>
      </c>
      <c r="KY51" s="1" t="s">
        <v>713</v>
      </c>
      <c r="KZ51" s="1" t="s">
        <v>714</v>
      </c>
      <c r="LA51" s="1" t="s">
        <v>715</v>
      </c>
      <c r="LB51" s="1" t="s">
        <v>716</v>
      </c>
      <c r="LC51" s="1" t="s">
        <v>439</v>
      </c>
      <c r="LD51" s="1" t="s">
        <v>717</v>
      </c>
      <c r="LE51" s="1" t="s">
        <v>718</v>
      </c>
      <c r="LF51" s="1" t="s">
        <v>719</v>
      </c>
      <c r="LG51" s="1" t="s">
        <v>720</v>
      </c>
      <c r="LH51" s="1" t="s">
        <v>721</v>
      </c>
      <c r="LI51" s="1" t="s">
        <v>722</v>
      </c>
      <c r="LJ51" s="1" t="s">
        <v>723</v>
      </c>
      <c r="LK51" s="1" t="s">
        <v>724</v>
      </c>
      <c r="LL51" s="1" t="s">
        <v>725</v>
      </c>
      <c r="LM51" s="1" t="s">
        <v>726</v>
      </c>
      <c r="LN51" s="1" t="s">
        <v>727</v>
      </c>
      <c r="LO51" s="1" t="s">
        <v>728</v>
      </c>
      <c r="LP51" s="1" t="s">
        <v>729</v>
      </c>
      <c r="LQ51" s="1" t="s">
        <v>730</v>
      </c>
      <c r="LR51" s="1" t="s">
        <v>731</v>
      </c>
      <c r="LS51" s="1" t="s">
        <v>732</v>
      </c>
      <c r="LT51" s="1" t="s">
        <v>733</v>
      </c>
      <c r="LU51" s="1" t="s">
        <v>734</v>
      </c>
      <c r="LV51" s="1" t="s">
        <v>735</v>
      </c>
      <c r="LW51" s="1" t="s">
        <v>736</v>
      </c>
      <c r="LX51" s="1" t="s">
        <v>737</v>
      </c>
      <c r="LY51" s="1" t="s">
        <v>738</v>
      </c>
      <c r="LZ51" s="1" t="s">
        <v>739</v>
      </c>
      <c r="MA51" s="1" t="s">
        <v>740</v>
      </c>
      <c r="MB51" s="1" t="s">
        <v>741</v>
      </c>
      <c r="MC51" s="1" t="s">
        <v>742</v>
      </c>
      <c r="MD51" s="1" t="s">
        <v>743</v>
      </c>
      <c r="ME51" s="1" t="s">
        <v>744</v>
      </c>
      <c r="MF51" s="1" t="s">
        <v>745</v>
      </c>
      <c r="MG51" s="1" t="s">
        <v>746</v>
      </c>
      <c r="MH51" s="1" t="s">
        <v>735</v>
      </c>
      <c r="MI51" s="1" t="s">
        <v>736</v>
      </c>
      <c r="MJ51" s="1" t="s">
        <v>737</v>
      </c>
      <c r="MK51" s="1" t="s">
        <v>738</v>
      </c>
      <c r="ML51" s="1" t="s">
        <v>739</v>
      </c>
      <c r="MM51" s="1" t="s">
        <v>747</v>
      </c>
      <c r="MN51" s="1" t="s">
        <v>748</v>
      </c>
      <c r="MO51" s="1" t="s">
        <v>749</v>
      </c>
      <c r="MP51" s="1" t="s">
        <v>750</v>
      </c>
      <c r="MQ51" s="1" t="s">
        <v>751</v>
      </c>
      <c r="MR51" s="1" t="s">
        <v>752</v>
      </c>
      <c r="MS51" s="1" t="s">
        <v>753</v>
      </c>
      <c r="MT51" s="1" t="s">
        <v>754</v>
      </c>
      <c r="MU51" s="1" t="s">
        <v>755</v>
      </c>
      <c r="MV51" s="1" t="s">
        <v>756</v>
      </c>
      <c r="MW51" s="1" t="s">
        <v>757</v>
      </c>
      <c r="MX51" s="1" t="s">
        <v>758</v>
      </c>
      <c r="MY51" s="1" t="s">
        <v>759</v>
      </c>
      <c r="MZ51" s="1" t="s">
        <v>760</v>
      </c>
      <c r="NA51" s="1" t="s">
        <v>761</v>
      </c>
      <c r="NB51" s="1" t="s">
        <v>762</v>
      </c>
      <c r="NC51" s="1" t="s">
        <v>763</v>
      </c>
      <c r="ND51" s="1" t="s">
        <v>764</v>
      </c>
      <c r="NE51" s="1" t="s">
        <v>765</v>
      </c>
      <c r="NF51" s="1" t="s">
        <v>766</v>
      </c>
      <c r="NG51" s="1" t="s">
        <v>767</v>
      </c>
      <c r="NH51" s="1" t="s">
        <v>768</v>
      </c>
      <c r="NI51" s="1" t="s">
        <v>769</v>
      </c>
      <c r="NJ51" s="1" t="s">
        <v>770</v>
      </c>
      <c r="NK51" s="1" t="s">
        <v>771</v>
      </c>
      <c r="NL51" s="1" t="s">
        <v>772</v>
      </c>
      <c r="NM51" s="1" t="s">
        <v>773</v>
      </c>
      <c r="NN51" s="1" t="s">
        <v>774</v>
      </c>
      <c r="NO51" s="1" t="s">
        <v>775</v>
      </c>
      <c r="NP51" s="1" t="s">
        <v>776</v>
      </c>
      <c r="NQ51" s="1" t="s">
        <v>777</v>
      </c>
      <c r="NR51" s="1" t="s">
        <v>778</v>
      </c>
      <c r="NS51" s="1" t="s">
        <v>779</v>
      </c>
      <c r="NT51" s="1" t="s">
        <v>780</v>
      </c>
      <c r="NU51" s="1" t="s">
        <v>781</v>
      </c>
      <c r="NV51" s="1" t="s">
        <v>782</v>
      </c>
      <c r="NW51" s="1" t="s">
        <v>783</v>
      </c>
      <c r="NX51" s="1" t="s">
        <v>784</v>
      </c>
      <c r="NY51" s="1" t="s">
        <v>785</v>
      </c>
      <c r="NZ51" s="1" t="s">
        <v>786</v>
      </c>
      <c r="OA51" s="1" t="s">
        <v>787</v>
      </c>
      <c r="OB51" s="1" t="s">
        <v>788</v>
      </c>
      <c r="OC51" s="1" t="s">
        <v>789</v>
      </c>
      <c r="OD51" s="1" t="s">
        <v>790</v>
      </c>
      <c r="OE51" s="1" t="s">
        <v>791</v>
      </c>
      <c r="OF51" s="1" t="s">
        <v>792</v>
      </c>
      <c r="OG51" s="1" t="s">
        <v>793</v>
      </c>
      <c r="OH51" s="1" t="s">
        <v>794</v>
      </c>
      <c r="OI51" s="1" t="s">
        <v>795</v>
      </c>
      <c r="OJ51" s="1" t="s">
        <v>796</v>
      </c>
      <c r="OK51" s="1" t="s">
        <v>797</v>
      </c>
      <c r="OL51" s="1" t="s">
        <v>798</v>
      </c>
      <c r="OM51" s="1" t="s">
        <v>799</v>
      </c>
      <c r="ON51" s="1" t="s">
        <v>800</v>
      </c>
      <c r="OO51" s="1" t="s">
        <v>801</v>
      </c>
      <c r="OP51" s="1" t="s">
        <v>802</v>
      </c>
      <c r="OQ51" s="1" t="s">
        <v>803</v>
      </c>
    </row>
    <row r="52" spans="1:407" x14ac:dyDescent="0.25">
      <c r="C52" s="1" t="s">
        <v>869</v>
      </c>
      <c r="D52" s="1" t="s">
        <v>870</v>
      </c>
      <c r="E52" s="1" t="s">
        <v>870</v>
      </c>
      <c r="F52" s="1" t="s">
        <v>870</v>
      </c>
      <c r="G52" s="1" t="s">
        <v>870</v>
      </c>
      <c r="H52" s="1" t="s">
        <v>871</v>
      </c>
      <c r="I52" s="1" t="s">
        <v>871</v>
      </c>
      <c r="J52" s="1" t="s">
        <v>871</v>
      </c>
      <c r="K52" s="1" t="s">
        <v>871</v>
      </c>
      <c r="L52" s="1" t="s">
        <v>805</v>
      </c>
      <c r="M52" s="1" t="s">
        <v>805</v>
      </c>
      <c r="N52" s="1" t="s">
        <v>805</v>
      </c>
      <c r="O52" s="1" t="s">
        <v>805</v>
      </c>
      <c r="P52" s="1" t="s">
        <v>805</v>
      </c>
      <c r="Q52" s="1" t="s">
        <v>805</v>
      </c>
      <c r="R52" s="1" t="s">
        <v>805</v>
      </c>
      <c r="S52" s="1" t="s">
        <v>805</v>
      </c>
      <c r="T52" s="1" t="s">
        <v>805</v>
      </c>
      <c r="U52" s="1" t="s">
        <v>872</v>
      </c>
      <c r="V52" s="1" t="s">
        <v>872</v>
      </c>
      <c r="W52" s="1" t="s">
        <v>872</v>
      </c>
      <c r="X52" s="1" t="s">
        <v>872</v>
      </c>
      <c r="Y52" s="1" t="s">
        <v>872</v>
      </c>
      <c r="Z52" s="1" t="s">
        <v>872</v>
      </c>
      <c r="AA52" s="1" t="s">
        <v>872</v>
      </c>
      <c r="AB52" s="1" t="s">
        <v>872</v>
      </c>
      <c r="AC52" s="1" t="s">
        <v>872</v>
      </c>
      <c r="AD52" s="1" t="s">
        <v>873</v>
      </c>
      <c r="AE52" s="1" t="s">
        <v>873</v>
      </c>
      <c r="AF52" s="1" t="s">
        <v>873</v>
      </c>
      <c r="AG52" s="1" t="s">
        <v>873</v>
      </c>
      <c r="AH52" s="1" t="s">
        <v>873</v>
      </c>
      <c r="AI52" s="1" t="s">
        <v>873</v>
      </c>
      <c r="AJ52" s="1" t="s">
        <v>873</v>
      </c>
      <c r="AK52" s="1" t="s">
        <v>873</v>
      </c>
      <c r="AL52" s="1" t="s">
        <v>873</v>
      </c>
      <c r="AM52" s="1" t="s">
        <v>874</v>
      </c>
      <c r="AN52" s="1" t="s">
        <v>874</v>
      </c>
      <c r="AO52" s="1" t="s">
        <v>874</v>
      </c>
      <c r="AP52" s="1" t="s">
        <v>874</v>
      </c>
      <c r="AQ52" s="1" t="s">
        <v>874</v>
      </c>
      <c r="AR52" s="1" t="s">
        <v>874</v>
      </c>
      <c r="AS52" s="1" t="s">
        <v>874</v>
      </c>
      <c r="AT52" s="1" t="s">
        <v>874</v>
      </c>
      <c r="AU52" s="1" t="s">
        <v>874</v>
      </c>
      <c r="AV52" s="1" t="s">
        <v>875</v>
      </c>
      <c r="AW52" s="1" t="s">
        <v>875</v>
      </c>
      <c r="AX52" s="1" t="s">
        <v>875</v>
      </c>
      <c r="AY52" s="1" t="s">
        <v>875</v>
      </c>
      <c r="AZ52" s="1" t="s">
        <v>875</v>
      </c>
      <c r="BA52" s="1" t="s">
        <v>875</v>
      </c>
      <c r="BB52" s="1" t="s">
        <v>875</v>
      </c>
      <c r="BC52" s="1" t="s">
        <v>875</v>
      </c>
      <c r="BD52" s="1" t="s">
        <v>875</v>
      </c>
      <c r="BE52" s="1" t="s">
        <v>876</v>
      </c>
      <c r="BF52" s="1" t="s">
        <v>877</v>
      </c>
      <c r="BG52" s="1" t="s">
        <v>878</v>
      </c>
      <c r="BH52" s="1" t="s">
        <v>879</v>
      </c>
      <c r="BI52" s="1" t="s">
        <v>880</v>
      </c>
      <c r="BJ52" s="1" t="s">
        <v>881</v>
      </c>
      <c r="BK52" s="1" t="s">
        <v>882</v>
      </c>
      <c r="BL52" s="1" t="s">
        <v>883</v>
      </c>
      <c r="BM52" s="1" t="s">
        <v>884</v>
      </c>
      <c r="BN52" s="1" t="s">
        <v>885</v>
      </c>
      <c r="BO52" s="1" t="s">
        <v>886</v>
      </c>
      <c r="BP52" s="1" t="s">
        <v>887</v>
      </c>
      <c r="BQ52" s="1" t="s">
        <v>888</v>
      </c>
      <c r="BR52" s="1" t="s">
        <v>889</v>
      </c>
      <c r="BS52" s="1" t="s">
        <v>890</v>
      </c>
      <c r="BT52" s="1" t="s">
        <v>891</v>
      </c>
      <c r="BU52" s="1" t="s">
        <v>892</v>
      </c>
      <c r="BV52" s="1" t="s">
        <v>893</v>
      </c>
      <c r="BW52" s="1" t="s">
        <v>894</v>
      </c>
      <c r="BX52" s="1" t="s">
        <v>895</v>
      </c>
      <c r="BY52" s="1" t="s">
        <v>896</v>
      </c>
      <c r="BZ52" s="1" t="s">
        <v>897</v>
      </c>
      <c r="CA52" s="1" t="s">
        <v>806</v>
      </c>
      <c r="CB52" s="1" t="s">
        <v>807</v>
      </c>
      <c r="CC52" s="1" t="s">
        <v>807</v>
      </c>
      <c r="CD52" s="1" t="s">
        <v>808</v>
      </c>
      <c r="CE52" s="1" t="s">
        <v>808</v>
      </c>
      <c r="CF52" s="1" t="s">
        <v>809</v>
      </c>
      <c r="CG52" s="1" t="s">
        <v>809</v>
      </c>
      <c r="CH52" s="1" t="s">
        <v>810</v>
      </c>
      <c r="CI52" s="1" t="s">
        <v>810</v>
      </c>
      <c r="CJ52" s="1" t="s">
        <v>811</v>
      </c>
      <c r="CK52" s="1" t="s">
        <v>811</v>
      </c>
      <c r="CL52" s="1" t="s">
        <v>812</v>
      </c>
      <c r="CM52" s="1" t="s">
        <v>813</v>
      </c>
      <c r="CN52" s="1" t="s">
        <v>813</v>
      </c>
      <c r="CO52" s="1" t="s">
        <v>813</v>
      </c>
      <c r="CP52" s="1" t="s">
        <v>813</v>
      </c>
      <c r="CQ52" s="1" t="s">
        <v>814</v>
      </c>
      <c r="CR52" s="1" t="s">
        <v>814</v>
      </c>
      <c r="CS52" s="1" t="s">
        <v>814</v>
      </c>
      <c r="CT52" s="1" t="s">
        <v>814</v>
      </c>
      <c r="CU52" s="1" t="s">
        <v>815</v>
      </c>
      <c r="CV52" s="1" t="s">
        <v>815</v>
      </c>
      <c r="CW52" s="1" t="s">
        <v>815</v>
      </c>
      <c r="CX52" s="1" t="s">
        <v>815</v>
      </c>
      <c r="CY52" s="1" t="s">
        <v>816</v>
      </c>
      <c r="CZ52" s="1" t="s">
        <v>816</v>
      </c>
      <c r="DA52" s="1" t="s">
        <v>816</v>
      </c>
      <c r="DB52" s="1" t="s">
        <v>816</v>
      </c>
      <c r="DC52" s="1" t="s">
        <v>817</v>
      </c>
      <c r="DD52" s="1" t="s">
        <v>817</v>
      </c>
      <c r="DE52" s="1" t="s">
        <v>817</v>
      </c>
      <c r="DF52" s="1" t="s">
        <v>817</v>
      </c>
      <c r="DG52" s="1" t="s">
        <v>817</v>
      </c>
      <c r="DH52" s="1" t="s">
        <v>817</v>
      </c>
      <c r="DI52" s="1" t="s">
        <v>817</v>
      </c>
      <c r="DJ52" s="1" t="s">
        <v>817</v>
      </c>
      <c r="DK52" s="1" t="s">
        <v>817</v>
      </c>
      <c r="DL52" s="1" t="s">
        <v>818</v>
      </c>
      <c r="DM52" s="1" t="s">
        <v>818</v>
      </c>
      <c r="DN52" s="1" t="s">
        <v>818</v>
      </c>
      <c r="DO52" s="1" t="s">
        <v>818</v>
      </c>
      <c r="DP52" s="1" t="s">
        <v>818</v>
      </c>
      <c r="DQ52" s="1" t="s">
        <v>818</v>
      </c>
      <c r="DR52" s="1" t="s">
        <v>818</v>
      </c>
      <c r="DS52" s="1" t="s">
        <v>818</v>
      </c>
      <c r="DT52" s="1" t="s">
        <v>818</v>
      </c>
      <c r="DU52" s="1" t="s">
        <v>819</v>
      </c>
      <c r="DV52" s="1" t="s">
        <v>819</v>
      </c>
      <c r="DW52" s="1" t="s">
        <v>819</v>
      </c>
      <c r="DX52" s="1" t="s">
        <v>819</v>
      </c>
      <c r="DY52" s="1" t="s">
        <v>819</v>
      </c>
      <c r="DZ52" s="1" t="s">
        <v>819</v>
      </c>
      <c r="EA52" s="1" t="s">
        <v>819</v>
      </c>
      <c r="EB52" s="1" t="s">
        <v>819</v>
      </c>
      <c r="EC52" s="1" t="s">
        <v>819</v>
      </c>
      <c r="ED52" s="1" t="s">
        <v>820</v>
      </c>
      <c r="EE52" s="1" t="s">
        <v>820</v>
      </c>
      <c r="EF52" s="1" t="s">
        <v>820</v>
      </c>
      <c r="EG52" s="1" t="s">
        <v>820</v>
      </c>
      <c r="EH52" s="1" t="s">
        <v>820</v>
      </c>
      <c r="EI52" s="1" t="s">
        <v>820</v>
      </c>
      <c r="EJ52" s="1" t="s">
        <v>820</v>
      </c>
      <c r="EK52" s="1" t="s">
        <v>820</v>
      </c>
      <c r="EL52" s="1" t="s">
        <v>820</v>
      </c>
      <c r="EM52" s="1" t="s">
        <v>821</v>
      </c>
      <c r="EN52" s="1" t="s">
        <v>821</v>
      </c>
      <c r="EO52" s="1" t="s">
        <v>821</v>
      </c>
      <c r="EP52" s="1" t="s">
        <v>821</v>
      </c>
      <c r="EQ52" s="1" t="s">
        <v>821</v>
      </c>
      <c r="ER52" s="1" t="s">
        <v>821</v>
      </c>
      <c r="ES52" s="1" t="s">
        <v>821</v>
      </c>
      <c r="ET52" s="1" t="s">
        <v>821</v>
      </c>
      <c r="EU52" s="1" t="s">
        <v>821</v>
      </c>
      <c r="EV52" s="1" t="s">
        <v>822</v>
      </c>
      <c r="EW52" s="1" t="s">
        <v>822</v>
      </c>
      <c r="EX52" s="1" t="s">
        <v>823</v>
      </c>
      <c r="EY52" s="1" t="s">
        <v>823</v>
      </c>
      <c r="EZ52" s="1" t="s">
        <v>824</v>
      </c>
      <c r="FA52" s="1" t="s">
        <v>824</v>
      </c>
      <c r="FB52" s="1" t="s">
        <v>825</v>
      </c>
      <c r="FC52" s="1" t="s">
        <v>826</v>
      </c>
      <c r="FD52" s="1" t="s">
        <v>826</v>
      </c>
      <c r="FE52" s="1" t="s">
        <v>826</v>
      </c>
      <c r="FF52" s="1" t="s">
        <v>826</v>
      </c>
      <c r="FG52" s="1" t="s">
        <v>826</v>
      </c>
      <c r="FH52" s="1" t="s">
        <v>826</v>
      </c>
      <c r="FI52" s="1" t="s">
        <v>826</v>
      </c>
      <c r="FJ52" s="1" t="s">
        <v>826</v>
      </c>
      <c r="FK52" s="1" t="s">
        <v>827</v>
      </c>
      <c r="FL52" s="1" t="s">
        <v>827</v>
      </c>
      <c r="FM52" s="1" t="s">
        <v>827</v>
      </c>
      <c r="FN52" s="1" t="s">
        <v>827</v>
      </c>
      <c r="FO52" s="1" t="s">
        <v>827</v>
      </c>
      <c r="FP52" s="1" t="s">
        <v>827</v>
      </c>
      <c r="FQ52" s="1" t="s">
        <v>827</v>
      </c>
      <c r="FR52" s="1" t="s">
        <v>827</v>
      </c>
      <c r="FS52" s="1" t="s">
        <v>828</v>
      </c>
      <c r="FT52" s="1" t="s">
        <v>828</v>
      </c>
      <c r="FU52" s="1" t="s">
        <v>828</v>
      </c>
      <c r="FV52" s="1" t="s">
        <v>828</v>
      </c>
      <c r="FW52" s="1" t="s">
        <v>828</v>
      </c>
      <c r="FX52" s="1" t="s">
        <v>828</v>
      </c>
      <c r="FY52" s="1" t="s">
        <v>828</v>
      </c>
      <c r="FZ52" s="1" t="s">
        <v>828</v>
      </c>
      <c r="GA52" s="1" t="s">
        <v>829</v>
      </c>
      <c r="GB52" s="1" t="s">
        <v>829</v>
      </c>
      <c r="GC52" s="1" t="s">
        <v>829</v>
      </c>
      <c r="GD52" s="1" t="s">
        <v>829</v>
      </c>
      <c r="GE52" s="1" t="s">
        <v>829</v>
      </c>
      <c r="GF52" s="1" t="s">
        <v>829</v>
      </c>
      <c r="GG52" s="1" t="s">
        <v>829</v>
      </c>
      <c r="GH52" s="1" t="s">
        <v>829</v>
      </c>
      <c r="GI52" s="1" t="s">
        <v>830</v>
      </c>
      <c r="GJ52" s="1" t="s">
        <v>830</v>
      </c>
      <c r="GK52" s="1" t="s">
        <v>830</v>
      </c>
      <c r="GL52" s="1" t="s">
        <v>830</v>
      </c>
      <c r="GM52" s="1" t="s">
        <v>830</v>
      </c>
      <c r="GN52" s="1" t="s">
        <v>830</v>
      </c>
      <c r="GO52" s="1" t="s">
        <v>830</v>
      </c>
      <c r="GP52" s="1" t="s">
        <v>830</v>
      </c>
      <c r="GQ52" s="1" t="s">
        <v>831</v>
      </c>
      <c r="GR52" s="1" t="s">
        <v>831</v>
      </c>
      <c r="GS52" s="1" t="s">
        <v>832</v>
      </c>
      <c r="GT52" s="1" t="s">
        <v>832</v>
      </c>
      <c r="GU52" s="1" t="s">
        <v>833</v>
      </c>
      <c r="GV52" s="1" t="s">
        <v>833</v>
      </c>
      <c r="GW52" s="1" t="s">
        <v>834</v>
      </c>
      <c r="GX52" s="1" t="s">
        <v>834</v>
      </c>
      <c r="GY52" s="1" t="s">
        <v>835</v>
      </c>
      <c r="GZ52" s="1" t="s">
        <v>835</v>
      </c>
      <c r="HA52" s="1" t="s">
        <v>898</v>
      </c>
      <c r="HB52" s="1" t="s">
        <v>899</v>
      </c>
      <c r="HC52" s="1" t="s">
        <v>900</v>
      </c>
      <c r="HD52" s="1" t="s">
        <v>901</v>
      </c>
      <c r="HE52" s="1" t="s">
        <v>902</v>
      </c>
      <c r="HF52" s="1" t="s">
        <v>902</v>
      </c>
      <c r="HG52" s="1" t="s">
        <v>902</v>
      </c>
      <c r="HH52" s="1" t="s">
        <v>903</v>
      </c>
      <c r="HI52" s="1" t="s">
        <v>903</v>
      </c>
      <c r="HJ52" s="1" t="s">
        <v>903</v>
      </c>
      <c r="HK52" s="1" t="s">
        <v>904</v>
      </c>
      <c r="HL52" s="1" t="s">
        <v>904</v>
      </c>
      <c r="HM52" s="1" t="s">
        <v>904</v>
      </c>
      <c r="HN52" s="1" t="s">
        <v>905</v>
      </c>
      <c r="HO52" s="1" t="s">
        <v>905</v>
      </c>
      <c r="HP52" s="1" t="s">
        <v>905</v>
      </c>
      <c r="HQ52" s="1" t="s">
        <v>906</v>
      </c>
      <c r="HR52" s="1" t="s">
        <v>906</v>
      </c>
      <c r="HS52" s="1" t="s">
        <v>906</v>
      </c>
      <c r="HT52" s="1" t="s">
        <v>907</v>
      </c>
      <c r="HU52" s="1" t="s">
        <v>907</v>
      </c>
      <c r="HV52" s="1" t="s">
        <v>907</v>
      </c>
      <c r="HW52" s="1" t="s">
        <v>908</v>
      </c>
      <c r="HX52" s="1" t="s">
        <v>908</v>
      </c>
      <c r="HY52" s="1" t="s">
        <v>908</v>
      </c>
      <c r="HZ52" s="1" t="s">
        <v>908</v>
      </c>
      <c r="IA52" s="1" t="s">
        <v>909</v>
      </c>
      <c r="IB52" s="1" t="s">
        <v>909</v>
      </c>
      <c r="IC52" s="1" t="s">
        <v>909</v>
      </c>
      <c r="ID52" s="1" t="s">
        <v>909</v>
      </c>
      <c r="IE52" s="1" t="s">
        <v>910</v>
      </c>
      <c r="IF52" s="1" t="s">
        <v>910</v>
      </c>
      <c r="IG52" s="1" t="s">
        <v>910</v>
      </c>
      <c r="IH52" s="1" t="s">
        <v>910</v>
      </c>
      <c r="II52" s="1" t="s">
        <v>911</v>
      </c>
      <c r="IJ52" s="1" t="s">
        <v>911</v>
      </c>
      <c r="IK52" s="1" t="s">
        <v>911</v>
      </c>
      <c r="IL52" s="1" t="s">
        <v>911</v>
      </c>
      <c r="IM52" s="1" t="s">
        <v>912</v>
      </c>
      <c r="IN52" s="1" t="s">
        <v>912</v>
      </c>
      <c r="IO52" s="1" t="s">
        <v>912</v>
      </c>
      <c r="IP52" s="1" t="s">
        <v>912</v>
      </c>
      <c r="IQ52" s="1" t="s">
        <v>913</v>
      </c>
      <c r="IR52" s="1" t="s">
        <v>914</v>
      </c>
      <c r="IS52" s="1" t="s">
        <v>915</v>
      </c>
      <c r="IT52" s="1" t="s">
        <v>916</v>
      </c>
      <c r="IU52" s="1" t="s">
        <v>917</v>
      </c>
      <c r="IV52" s="1" t="s">
        <v>918</v>
      </c>
      <c r="IW52" s="1" t="s">
        <v>919</v>
      </c>
      <c r="IX52" s="1" t="s">
        <v>920</v>
      </c>
      <c r="IY52" s="1" t="s">
        <v>921</v>
      </c>
      <c r="IZ52" s="1" t="s">
        <v>922</v>
      </c>
      <c r="JA52" s="1" t="s">
        <v>923</v>
      </c>
      <c r="JB52" s="1" t="s">
        <v>924</v>
      </c>
      <c r="JC52" s="1" t="s">
        <v>925</v>
      </c>
      <c r="JD52" s="1" t="s">
        <v>925</v>
      </c>
      <c r="JE52" s="1" t="s">
        <v>926</v>
      </c>
      <c r="JF52" s="1" t="s">
        <v>926</v>
      </c>
      <c r="JG52" s="1" t="s">
        <v>926</v>
      </c>
      <c r="JH52" s="1" t="s">
        <v>926</v>
      </c>
      <c r="JI52" s="1" t="s">
        <v>927</v>
      </c>
      <c r="JJ52" s="1" t="s">
        <v>927</v>
      </c>
      <c r="JK52" s="1" t="s">
        <v>927</v>
      </c>
      <c r="JL52" s="1" t="s">
        <v>927</v>
      </c>
      <c r="JM52" s="1" t="s">
        <v>928</v>
      </c>
      <c r="JN52" s="1" t="s">
        <v>928</v>
      </c>
      <c r="JO52" s="1" t="s">
        <v>928</v>
      </c>
      <c r="JP52" s="1" t="s">
        <v>928</v>
      </c>
      <c r="JQ52" s="1" t="s">
        <v>929</v>
      </c>
      <c r="JR52" s="1" t="s">
        <v>929</v>
      </c>
      <c r="JS52" s="1" t="s">
        <v>929</v>
      </c>
      <c r="JT52" s="1" t="s">
        <v>929</v>
      </c>
      <c r="JU52" s="1" t="s">
        <v>930</v>
      </c>
      <c r="JV52" s="1" t="s">
        <v>930</v>
      </c>
      <c r="JW52" s="1" t="s">
        <v>930</v>
      </c>
      <c r="JX52" s="1" t="s">
        <v>930</v>
      </c>
      <c r="JY52" s="1" t="s">
        <v>836</v>
      </c>
      <c r="JZ52" s="1" t="s">
        <v>837</v>
      </c>
      <c r="KA52" s="1" t="s">
        <v>838</v>
      </c>
      <c r="KB52" s="1" t="s">
        <v>839</v>
      </c>
      <c r="KC52" s="1" t="s">
        <v>840</v>
      </c>
      <c r="KD52" s="1" t="s">
        <v>841</v>
      </c>
      <c r="KE52" s="1" t="s">
        <v>842</v>
      </c>
      <c r="KF52" s="1" t="s">
        <v>843</v>
      </c>
      <c r="KG52" s="1" t="s">
        <v>844</v>
      </c>
      <c r="KH52" s="1" t="s">
        <v>845</v>
      </c>
      <c r="KI52" s="1" t="s">
        <v>846</v>
      </c>
      <c r="KJ52" s="1" t="s">
        <v>847</v>
      </c>
      <c r="KK52" s="1" t="s">
        <v>848</v>
      </c>
      <c r="KL52" s="1" t="s">
        <v>849</v>
      </c>
      <c r="KM52" s="1" t="s">
        <v>850</v>
      </c>
      <c r="KN52" s="1" t="s">
        <v>851</v>
      </c>
      <c r="KO52" s="1" t="s">
        <v>852</v>
      </c>
      <c r="KP52" s="1" t="s">
        <v>853</v>
      </c>
      <c r="KQ52" s="1" t="s">
        <v>854</v>
      </c>
      <c r="KR52" s="1" t="s">
        <v>855</v>
      </c>
      <c r="KS52" s="1" t="s">
        <v>856</v>
      </c>
      <c r="KT52" s="1" t="s">
        <v>853</v>
      </c>
      <c r="KU52" s="1" t="s">
        <v>854</v>
      </c>
      <c r="KV52" s="1" t="s">
        <v>855</v>
      </c>
      <c r="KW52" s="1" t="s">
        <v>856</v>
      </c>
      <c r="KX52" s="1" t="s">
        <v>857</v>
      </c>
      <c r="KY52" s="1" t="s">
        <v>858</v>
      </c>
      <c r="KZ52" s="1" t="s">
        <v>859</v>
      </c>
      <c r="LA52" s="1" t="s">
        <v>860</v>
      </c>
      <c r="LB52" s="1" t="s">
        <v>861</v>
      </c>
      <c r="LC52" s="1" t="s">
        <v>862</v>
      </c>
      <c r="LD52" s="1" t="s">
        <v>863</v>
      </c>
      <c r="LE52" s="1" t="s">
        <v>864</v>
      </c>
      <c r="LF52" s="1" t="s">
        <v>865</v>
      </c>
      <c r="LG52" s="1" t="s">
        <v>866</v>
      </c>
      <c r="LH52" s="1" t="s">
        <v>867</v>
      </c>
      <c r="LI52" s="1" t="s">
        <v>868</v>
      </c>
      <c r="LJ52" s="1" t="s">
        <v>931</v>
      </c>
      <c r="LK52" s="1" t="s">
        <v>932</v>
      </c>
      <c r="LL52" s="1" t="s">
        <v>933</v>
      </c>
      <c r="LM52" s="1" t="s">
        <v>934</v>
      </c>
      <c r="LN52" s="1" t="s">
        <v>935</v>
      </c>
      <c r="LO52" s="1" t="s">
        <v>936</v>
      </c>
      <c r="LP52" s="1" t="s">
        <v>937</v>
      </c>
      <c r="LQ52" s="1" t="s">
        <v>938</v>
      </c>
      <c r="LR52" s="1" t="s">
        <v>939</v>
      </c>
      <c r="LS52" s="1" t="s">
        <v>940</v>
      </c>
      <c r="LT52" s="1" t="s">
        <v>941</v>
      </c>
      <c r="LU52" s="1" t="s">
        <v>942</v>
      </c>
      <c r="LV52" s="1" t="s">
        <v>943</v>
      </c>
      <c r="LW52" s="1" t="s">
        <v>944</v>
      </c>
      <c r="LX52" s="1" t="s">
        <v>945</v>
      </c>
      <c r="LY52" s="1" t="s">
        <v>946</v>
      </c>
      <c r="LZ52" s="1" t="s">
        <v>947</v>
      </c>
      <c r="MA52" s="1" t="s">
        <v>948</v>
      </c>
      <c r="MB52" s="1" t="s">
        <v>949</v>
      </c>
      <c r="MC52" s="1" t="s">
        <v>950</v>
      </c>
      <c r="MD52" s="1" t="s">
        <v>951</v>
      </c>
      <c r="ME52" s="1" t="s">
        <v>952</v>
      </c>
      <c r="MF52" s="1" t="s">
        <v>953</v>
      </c>
      <c r="MG52" s="1" t="s">
        <v>954</v>
      </c>
      <c r="MH52" s="1" t="s">
        <v>955</v>
      </c>
      <c r="MI52" s="1" t="s">
        <v>956</v>
      </c>
      <c r="MJ52" s="1" t="s">
        <v>957</v>
      </c>
      <c r="MK52" s="1" t="s">
        <v>958</v>
      </c>
      <c r="ML52" s="1" t="s">
        <v>959</v>
      </c>
      <c r="MM52" s="1" t="s">
        <v>960</v>
      </c>
      <c r="MN52" s="1" t="s">
        <v>961</v>
      </c>
      <c r="MO52" s="1" t="s">
        <v>962</v>
      </c>
      <c r="MP52" s="1" t="s">
        <v>963</v>
      </c>
      <c r="MQ52" s="1" t="s">
        <v>964</v>
      </c>
      <c r="MR52" s="1" t="s">
        <v>965</v>
      </c>
      <c r="MS52" s="1" t="s">
        <v>966</v>
      </c>
      <c r="MT52" s="1" t="s">
        <v>967</v>
      </c>
      <c r="MU52" s="1" t="s">
        <v>968</v>
      </c>
      <c r="MV52" s="1" t="s">
        <v>969</v>
      </c>
      <c r="MW52" s="1" t="s">
        <v>970</v>
      </c>
      <c r="MX52" s="1" t="s">
        <v>971</v>
      </c>
      <c r="MY52" s="1" t="s">
        <v>972</v>
      </c>
      <c r="MZ52" s="1" t="s">
        <v>973</v>
      </c>
      <c r="NA52" s="1" t="s">
        <v>974</v>
      </c>
      <c r="NB52" s="1" t="s">
        <v>975</v>
      </c>
      <c r="NC52" s="1" t="s">
        <v>976</v>
      </c>
      <c r="ND52" s="1" t="s">
        <v>977</v>
      </c>
      <c r="NE52" s="1" t="s">
        <v>978</v>
      </c>
      <c r="NF52" s="1" t="s">
        <v>979</v>
      </c>
      <c r="NG52" s="1" t="s">
        <v>980</v>
      </c>
      <c r="NH52" s="1" t="s">
        <v>981</v>
      </c>
      <c r="NI52" s="1" t="s">
        <v>982</v>
      </c>
      <c r="NJ52" s="1" t="s">
        <v>983</v>
      </c>
      <c r="NK52" s="1" t="s">
        <v>984</v>
      </c>
      <c r="NL52" s="1" t="s">
        <v>985</v>
      </c>
      <c r="NM52" s="1" t="s">
        <v>986</v>
      </c>
      <c r="NN52" s="1" t="s">
        <v>987</v>
      </c>
      <c r="NO52" s="1" t="s">
        <v>988</v>
      </c>
      <c r="NP52" s="1" t="s">
        <v>989</v>
      </c>
      <c r="NQ52" s="1" t="s">
        <v>990</v>
      </c>
      <c r="NR52" s="1" t="s">
        <v>991</v>
      </c>
      <c r="NS52" s="1" t="s">
        <v>992</v>
      </c>
      <c r="NT52" s="1" t="s">
        <v>993</v>
      </c>
      <c r="NU52" s="1" t="s">
        <v>994</v>
      </c>
      <c r="NV52" s="1" t="s">
        <v>995</v>
      </c>
      <c r="NW52" s="1" t="s">
        <v>996</v>
      </c>
      <c r="NX52" s="1" t="s">
        <v>997</v>
      </c>
      <c r="NY52" s="1" t="s">
        <v>998</v>
      </c>
      <c r="NZ52" s="1" t="s">
        <v>998</v>
      </c>
      <c r="OA52" s="1" t="s">
        <v>999</v>
      </c>
      <c r="OB52" s="1" t="s">
        <v>999</v>
      </c>
      <c r="OC52" s="1" t="s">
        <v>1000</v>
      </c>
      <c r="OD52" s="1" t="s">
        <v>1000</v>
      </c>
      <c r="OE52" s="1" t="s">
        <v>1001</v>
      </c>
      <c r="OF52" s="1" t="s">
        <v>1001</v>
      </c>
      <c r="OG52" s="1" t="s">
        <v>1002</v>
      </c>
      <c r="OH52" s="1" t="s">
        <v>1002</v>
      </c>
      <c r="OI52" s="1" t="s">
        <v>1003</v>
      </c>
      <c r="OJ52" s="1" t="s">
        <v>1003</v>
      </c>
      <c r="OK52" s="1" t="s">
        <v>1004</v>
      </c>
      <c r="OL52" s="1" t="s">
        <v>1005</v>
      </c>
      <c r="OM52" s="1" t="s">
        <v>1006</v>
      </c>
      <c r="ON52" s="1" t="s">
        <v>1007</v>
      </c>
      <c r="OO52" s="1" t="s">
        <v>1008</v>
      </c>
      <c r="OP52" s="1" t="s">
        <v>1009</v>
      </c>
      <c r="OQ52" s="1" t="s">
        <v>1010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Q41"/>
  <sheetViews>
    <sheetView workbookViewId="0">
      <selection activeCell="I2" sqref="I2:J21"/>
    </sheetView>
  </sheetViews>
  <sheetFormatPr baseColWidth="10" defaultColWidth="9.140625" defaultRowHeight="15" x14ac:dyDescent="0.25"/>
  <cols>
    <col min="1" max="1" width="15.7109375" style="123" customWidth="1"/>
    <col min="2" max="2" width="10.7109375" style="123" customWidth="1"/>
    <col min="3" max="3" width="11.7109375" style="123" customWidth="1"/>
    <col min="4" max="4" width="18.7109375" style="155" customWidth="1"/>
    <col min="5" max="6" width="15.7109375" style="123" customWidth="1"/>
    <col min="7" max="7" width="10.7109375" style="123" customWidth="1"/>
    <col min="8" max="8" width="11.7109375" style="123" customWidth="1"/>
    <col min="9" max="9" width="18.7109375" style="123" customWidth="1"/>
    <col min="10" max="10" width="15.7109375" style="123" customWidth="1"/>
    <col min="11" max="13" width="9.140625" style="123"/>
    <col min="14" max="14" width="9" style="123" customWidth="1"/>
    <col min="18" max="16384" width="9.140625" style="123"/>
  </cols>
  <sheetData>
    <row r="1" spans="1:10" ht="24.75" customHeight="1" thickBot="1" x14ac:dyDescent="0.3">
      <c r="A1" s="417" t="s">
        <v>1087</v>
      </c>
      <c r="B1" s="418"/>
      <c r="C1" s="418"/>
      <c r="D1" s="418"/>
      <c r="E1" s="419"/>
      <c r="F1" s="420" t="s">
        <v>1088</v>
      </c>
      <c r="G1" s="421"/>
      <c r="H1" s="421"/>
      <c r="I1" s="418"/>
      <c r="J1" s="419"/>
    </row>
    <row r="2" spans="1:10" ht="15" customHeight="1" x14ac:dyDescent="0.25">
      <c r="A2" s="422" t="s">
        <v>25</v>
      </c>
      <c r="B2" s="425" t="s">
        <v>1089</v>
      </c>
      <c r="C2" s="428">
        <v>92658</v>
      </c>
      <c r="D2" s="124" t="s">
        <v>77</v>
      </c>
      <c r="E2" s="125" t="s">
        <v>1090</v>
      </c>
      <c r="F2" s="430" t="s">
        <v>15</v>
      </c>
      <c r="G2" s="433"/>
      <c r="H2" s="436">
        <v>68261</v>
      </c>
      <c r="I2" s="160" t="s">
        <v>77</v>
      </c>
      <c r="J2" s="161" t="s">
        <v>1091</v>
      </c>
    </row>
    <row r="3" spans="1:10" ht="15" customHeight="1" thickBot="1" x14ac:dyDescent="0.3">
      <c r="A3" s="423"/>
      <c r="B3" s="426"/>
      <c r="C3" s="429"/>
      <c r="D3" s="126" t="s">
        <v>1092</v>
      </c>
      <c r="E3" s="127" t="s">
        <v>1093</v>
      </c>
      <c r="F3" s="431"/>
      <c r="G3" s="434"/>
      <c r="H3" s="437"/>
      <c r="I3" s="162" t="s">
        <v>1094</v>
      </c>
      <c r="J3" s="163" t="s">
        <v>1095</v>
      </c>
    </row>
    <row r="4" spans="1:10" ht="15" customHeight="1" x14ac:dyDescent="0.25">
      <c r="A4" s="423"/>
      <c r="B4" s="426"/>
      <c r="C4" s="429"/>
      <c r="D4" s="126" t="s">
        <v>1096</v>
      </c>
      <c r="E4" s="127" t="s">
        <v>1097</v>
      </c>
      <c r="F4" s="431"/>
      <c r="G4" s="434"/>
      <c r="H4" s="437"/>
      <c r="I4" s="160" t="s">
        <v>1098</v>
      </c>
      <c r="J4" s="161" t="s">
        <v>1099</v>
      </c>
    </row>
    <row r="5" spans="1:10" ht="15" customHeight="1" thickBot="1" x14ac:dyDescent="0.3">
      <c r="A5" s="423"/>
      <c r="B5" s="426"/>
      <c r="C5" s="429"/>
      <c r="D5" s="126" t="s">
        <v>1100</v>
      </c>
      <c r="E5" s="127" t="s">
        <v>1101</v>
      </c>
      <c r="F5" s="432"/>
      <c r="G5" s="435"/>
      <c r="H5" s="438"/>
      <c r="I5" s="162"/>
      <c r="J5" s="163"/>
    </row>
    <row r="6" spans="1:10" ht="15" customHeight="1" thickBot="1" x14ac:dyDescent="0.3">
      <c r="A6" s="423"/>
      <c r="B6" s="426"/>
      <c r="C6" s="429"/>
      <c r="D6" s="128" t="s">
        <v>1102</v>
      </c>
      <c r="E6" s="129" t="s">
        <v>1103</v>
      </c>
      <c r="F6" s="439" t="s">
        <v>40</v>
      </c>
      <c r="G6" s="442"/>
      <c r="H6" s="445" t="s">
        <v>1104</v>
      </c>
      <c r="I6" s="168" t="s">
        <v>1175</v>
      </c>
      <c r="J6" s="169" t="s">
        <v>1174</v>
      </c>
    </row>
    <row r="7" spans="1:10" ht="15" customHeight="1" thickBot="1" x14ac:dyDescent="0.3">
      <c r="A7" s="423"/>
      <c r="B7" s="426"/>
      <c r="C7" s="448">
        <v>79170</v>
      </c>
      <c r="D7" s="130" t="s">
        <v>1107</v>
      </c>
      <c r="E7" s="131" t="s">
        <v>1108</v>
      </c>
      <c r="F7" s="440"/>
      <c r="G7" s="443"/>
      <c r="H7" s="446"/>
      <c r="I7" s="170"/>
      <c r="J7" s="171"/>
    </row>
    <row r="8" spans="1:10" ht="15" customHeight="1" thickBot="1" x14ac:dyDescent="0.3">
      <c r="A8" s="423"/>
      <c r="B8" s="426"/>
      <c r="C8" s="448"/>
      <c r="D8" s="128" t="s">
        <v>103</v>
      </c>
      <c r="E8" s="129" t="s">
        <v>1109</v>
      </c>
      <c r="F8" s="440"/>
      <c r="G8" s="443"/>
      <c r="H8" s="446"/>
      <c r="I8" s="168" t="s">
        <v>1105</v>
      </c>
      <c r="J8" s="169" t="s">
        <v>1106</v>
      </c>
    </row>
    <row r="9" spans="1:10" ht="15" customHeight="1" thickBot="1" x14ac:dyDescent="0.3">
      <c r="A9" s="423"/>
      <c r="B9" s="426"/>
      <c r="C9" s="448"/>
      <c r="D9" s="130" t="s">
        <v>1110</v>
      </c>
      <c r="E9" s="131" t="s">
        <v>1111</v>
      </c>
      <c r="F9" s="441"/>
      <c r="G9" s="444"/>
      <c r="H9" s="447"/>
      <c r="I9" s="170"/>
      <c r="J9" s="171"/>
    </row>
    <row r="10" spans="1:10" ht="15" customHeight="1" x14ac:dyDescent="0.25">
      <c r="A10" s="423"/>
      <c r="B10" s="426"/>
      <c r="C10" s="448"/>
      <c r="D10" s="126" t="s">
        <v>1112</v>
      </c>
      <c r="E10" s="127" t="s">
        <v>1113</v>
      </c>
      <c r="F10" s="450" t="s">
        <v>19</v>
      </c>
      <c r="G10" s="453"/>
      <c r="H10" s="456">
        <v>42634</v>
      </c>
      <c r="I10" s="164" t="s">
        <v>1114</v>
      </c>
      <c r="J10" s="165" t="s">
        <v>1115</v>
      </c>
    </row>
    <row r="11" spans="1:10" ht="15" customHeight="1" thickBot="1" x14ac:dyDescent="0.3">
      <c r="A11" s="424"/>
      <c r="B11" s="427"/>
      <c r="C11" s="449"/>
      <c r="D11" s="128" t="s">
        <v>86</v>
      </c>
      <c r="E11" s="129" t="s">
        <v>1116</v>
      </c>
      <c r="F11" s="451"/>
      <c r="G11" s="454"/>
      <c r="H11" s="457"/>
      <c r="I11" s="166" t="s">
        <v>1117</v>
      </c>
      <c r="J11" s="167" t="s">
        <v>1118</v>
      </c>
    </row>
    <row r="12" spans="1:10" ht="15" customHeight="1" thickBot="1" x14ac:dyDescent="0.3">
      <c r="A12" s="459" t="s">
        <v>18</v>
      </c>
      <c r="B12" s="483"/>
      <c r="C12" s="486" t="s">
        <v>1119</v>
      </c>
      <c r="D12" s="132" t="s">
        <v>77</v>
      </c>
      <c r="E12" s="133" t="s">
        <v>1120</v>
      </c>
      <c r="F12" s="451"/>
      <c r="G12" s="454"/>
      <c r="H12" s="457"/>
      <c r="I12" s="164" t="s">
        <v>1121</v>
      </c>
      <c r="J12" s="165" t="s">
        <v>1122</v>
      </c>
    </row>
    <row r="13" spans="1:10" ht="15" customHeight="1" thickBot="1" x14ac:dyDescent="0.3">
      <c r="A13" s="460"/>
      <c r="B13" s="484"/>
      <c r="C13" s="487"/>
      <c r="D13" s="134" t="s">
        <v>1123</v>
      </c>
      <c r="E13" s="135" t="s">
        <v>1124</v>
      </c>
      <c r="F13" s="452"/>
      <c r="G13" s="455"/>
      <c r="H13" s="458"/>
      <c r="I13" s="166"/>
      <c r="J13" s="167"/>
    </row>
    <row r="14" spans="1:10" ht="15" customHeight="1" x14ac:dyDescent="0.25">
      <c r="A14" s="460"/>
      <c r="B14" s="484"/>
      <c r="C14" s="487"/>
      <c r="D14" s="136" t="s">
        <v>1125</v>
      </c>
      <c r="E14" s="137" t="s">
        <v>1126</v>
      </c>
      <c r="F14" s="489" t="s">
        <v>1127</v>
      </c>
      <c r="G14" s="492"/>
      <c r="H14" s="480" t="s">
        <v>1128</v>
      </c>
      <c r="I14" s="172" t="s">
        <v>77</v>
      </c>
      <c r="J14" s="173" t="s">
        <v>1129</v>
      </c>
    </row>
    <row r="15" spans="1:10" ht="15" customHeight="1" x14ac:dyDescent="0.25">
      <c r="A15" s="460"/>
      <c r="B15" s="484"/>
      <c r="C15" s="487"/>
      <c r="D15" s="156" t="s">
        <v>1130</v>
      </c>
      <c r="E15" s="157" t="s">
        <v>1131</v>
      </c>
      <c r="F15" s="490"/>
      <c r="G15" s="493"/>
      <c r="H15" s="481"/>
      <c r="I15" s="174"/>
      <c r="J15" s="175"/>
    </row>
    <row r="16" spans="1:10" ht="15" customHeight="1" thickBot="1" x14ac:dyDescent="0.3">
      <c r="A16" s="461"/>
      <c r="B16" s="485"/>
      <c r="C16" s="488"/>
      <c r="D16" s="158"/>
      <c r="E16" s="159"/>
      <c r="F16" s="490"/>
      <c r="G16" s="493"/>
      <c r="H16" s="481"/>
      <c r="I16" s="174"/>
      <c r="J16" s="175"/>
    </row>
    <row r="17" spans="1:10" ht="15" customHeight="1" thickBot="1" x14ac:dyDescent="0.3">
      <c r="A17" s="468" t="s">
        <v>11</v>
      </c>
      <c r="B17" s="471"/>
      <c r="C17" s="474">
        <v>50524</v>
      </c>
      <c r="D17" s="138" t="s">
        <v>1132</v>
      </c>
      <c r="E17" s="139" t="s">
        <v>1133</v>
      </c>
      <c r="F17" s="491"/>
      <c r="G17" s="494"/>
      <c r="H17" s="482"/>
      <c r="I17" s="176"/>
      <c r="J17" s="177"/>
    </row>
    <row r="18" spans="1:10" ht="15" customHeight="1" x14ac:dyDescent="0.25">
      <c r="A18" s="469"/>
      <c r="B18" s="472"/>
      <c r="C18" s="475"/>
      <c r="D18" s="140" t="s">
        <v>1134</v>
      </c>
      <c r="E18" s="141" t="s">
        <v>1135</v>
      </c>
      <c r="F18" s="477" t="s">
        <v>1136</v>
      </c>
      <c r="G18" s="495"/>
      <c r="H18" s="462" t="s">
        <v>1137</v>
      </c>
      <c r="I18" s="178" t="s">
        <v>77</v>
      </c>
      <c r="J18" s="179" t="s">
        <v>1138</v>
      </c>
    </row>
    <row r="19" spans="1:10" ht="15" customHeight="1" x14ac:dyDescent="0.25">
      <c r="A19" s="469"/>
      <c r="B19" s="472"/>
      <c r="C19" s="475"/>
      <c r="D19" s="142" t="s">
        <v>97</v>
      </c>
      <c r="E19" s="143" t="s">
        <v>1139</v>
      </c>
      <c r="F19" s="478"/>
      <c r="G19" s="496"/>
      <c r="H19" s="463"/>
      <c r="I19" s="180"/>
      <c r="J19" s="181"/>
    </row>
    <row r="20" spans="1:10" ht="15" customHeight="1" thickBot="1" x14ac:dyDescent="0.3">
      <c r="A20" s="469"/>
      <c r="B20" s="472"/>
      <c r="C20" s="475"/>
      <c r="D20" s="144" t="s">
        <v>1140</v>
      </c>
      <c r="E20" s="145" t="s">
        <v>1141</v>
      </c>
      <c r="F20" s="478"/>
      <c r="G20" s="496"/>
      <c r="H20" s="463"/>
      <c r="I20" s="180"/>
      <c r="J20" s="181"/>
    </row>
    <row r="21" spans="1:10" ht="15" customHeight="1" thickBot="1" x14ac:dyDescent="0.3">
      <c r="A21" s="470"/>
      <c r="B21" s="473"/>
      <c r="C21" s="476"/>
      <c r="D21" s="146" t="s">
        <v>1142</v>
      </c>
      <c r="E21" s="147" t="s">
        <v>1143</v>
      </c>
      <c r="F21" s="479"/>
      <c r="G21" s="497"/>
      <c r="H21" s="464"/>
      <c r="I21" s="182"/>
      <c r="J21" s="183"/>
    </row>
    <row r="22" spans="1:10" ht="15" customHeight="1" thickBot="1" x14ac:dyDescent="0.3">
      <c r="A22" s="148"/>
      <c r="B22" s="148"/>
      <c r="C22" s="148"/>
      <c r="D22" s="148"/>
      <c r="E22" s="149"/>
      <c r="F22" s="149"/>
      <c r="G22" s="149"/>
      <c r="H22" s="149"/>
      <c r="I22" s="149"/>
      <c r="J22" s="149"/>
    </row>
    <row r="23" spans="1:10" ht="15" customHeight="1" thickBot="1" x14ac:dyDescent="0.3">
      <c r="A23" s="465" t="s">
        <v>1144</v>
      </c>
      <c r="B23" s="466"/>
      <c r="C23" s="466"/>
      <c r="D23" s="466"/>
      <c r="E23" s="467"/>
      <c r="F23" s="465" t="s">
        <v>1145</v>
      </c>
      <c r="G23" s="466"/>
      <c r="H23" s="466"/>
      <c r="I23" s="466"/>
      <c r="J23" s="467"/>
    </row>
    <row r="24" spans="1:10" ht="15" customHeight="1" x14ac:dyDescent="0.25">
      <c r="A24" s="498" t="s">
        <v>1146</v>
      </c>
      <c r="B24" s="499"/>
      <c r="C24" s="499"/>
      <c r="D24" s="500"/>
      <c r="E24" s="150" t="s">
        <v>1147</v>
      </c>
      <c r="F24" s="501" t="s">
        <v>1148</v>
      </c>
      <c r="G24" s="499"/>
      <c r="H24" s="502" t="s">
        <v>1149</v>
      </c>
      <c r="I24" s="503"/>
      <c r="J24" s="504"/>
    </row>
    <row r="25" spans="1:10" ht="15" customHeight="1" x14ac:dyDescent="0.25">
      <c r="A25" s="505" t="s">
        <v>80</v>
      </c>
      <c r="B25" s="506"/>
      <c r="C25" s="506"/>
      <c r="D25" s="507"/>
      <c r="E25" s="151" t="s">
        <v>1150</v>
      </c>
      <c r="F25" s="508" t="s">
        <v>1151</v>
      </c>
      <c r="G25" s="506"/>
      <c r="H25" s="509" t="s">
        <v>1152</v>
      </c>
      <c r="I25" s="510"/>
      <c r="J25" s="511"/>
    </row>
    <row r="26" spans="1:10" ht="15" customHeight="1" thickBot="1" x14ac:dyDescent="0.3">
      <c r="A26" s="512" t="s">
        <v>1153</v>
      </c>
      <c r="B26" s="513"/>
      <c r="C26" s="513"/>
      <c r="D26" s="514"/>
      <c r="E26" s="152" t="s">
        <v>1154</v>
      </c>
      <c r="F26" s="508" t="s">
        <v>1155</v>
      </c>
      <c r="G26" s="506"/>
      <c r="H26" s="509" t="s">
        <v>1156</v>
      </c>
      <c r="I26" s="510"/>
      <c r="J26" s="511"/>
    </row>
    <row r="27" spans="1:10" ht="15" customHeight="1" x14ac:dyDescent="0.25">
      <c r="A27" s="498" t="s">
        <v>1157</v>
      </c>
      <c r="B27" s="499"/>
      <c r="C27" s="499"/>
      <c r="D27" s="500"/>
      <c r="E27" s="150" t="s">
        <v>1158</v>
      </c>
      <c r="F27" s="508" t="s">
        <v>1159</v>
      </c>
      <c r="G27" s="506"/>
      <c r="H27" s="509" t="s">
        <v>1160</v>
      </c>
      <c r="I27" s="510"/>
      <c r="J27" s="511"/>
    </row>
    <row r="28" spans="1:10" ht="15" customHeight="1" thickBot="1" x14ac:dyDescent="0.3">
      <c r="A28" s="512" t="s">
        <v>1161</v>
      </c>
      <c r="B28" s="513"/>
      <c r="C28" s="513"/>
      <c r="D28" s="514"/>
      <c r="E28" s="152" t="s">
        <v>1162</v>
      </c>
      <c r="F28" s="526" t="s">
        <v>1163</v>
      </c>
      <c r="G28" s="513"/>
      <c r="H28" s="527" t="s">
        <v>1164</v>
      </c>
      <c r="I28" s="528"/>
      <c r="J28" s="529"/>
    </row>
    <row r="29" spans="1:10" ht="15" customHeight="1" thickBot="1" x14ac:dyDescent="0.3">
      <c r="A29" s="530" t="s">
        <v>1165</v>
      </c>
      <c r="B29" s="519"/>
      <c r="C29" s="519"/>
      <c r="D29" s="531"/>
      <c r="E29" s="153" t="s">
        <v>1166</v>
      </c>
      <c r="F29" s="532" t="s">
        <v>1167</v>
      </c>
      <c r="G29" s="533"/>
      <c r="H29" s="533"/>
      <c r="I29" s="533"/>
      <c r="J29" s="534"/>
    </row>
    <row r="30" spans="1:10" ht="15" customHeight="1" thickBot="1" x14ac:dyDescent="0.3">
      <c r="A30" s="515" t="s">
        <v>1168</v>
      </c>
      <c r="B30" s="516"/>
      <c r="C30" s="516"/>
      <c r="D30" s="517"/>
      <c r="E30" s="154" t="s">
        <v>1169</v>
      </c>
      <c r="F30" s="518" t="s">
        <v>1170</v>
      </c>
      <c r="G30" s="519"/>
      <c r="H30" s="520" t="s">
        <v>1171</v>
      </c>
      <c r="I30" s="521"/>
      <c r="J30" s="522"/>
    </row>
    <row r="31" spans="1:10" ht="15" customHeight="1" thickBot="1" x14ac:dyDescent="0.3">
      <c r="A31" s="512"/>
      <c r="B31" s="513"/>
      <c r="C31" s="513"/>
      <c r="D31" s="514"/>
      <c r="E31" s="152" t="s">
        <v>1172</v>
      </c>
      <c r="F31" s="518" t="s">
        <v>1173</v>
      </c>
      <c r="G31" s="519"/>
      <c r="H31" s="523">
        <v>3311</v>
      </c>
      <c r="I31" s="524"/>
      <c r="J31" s="525"/>
    </row>
    <row r="32" spans="1:10" ht="15" customHeight="1" x14ac:dyDescent="0.25">
      <c r="D32" s="123"/>
    </row>
    <row r="33" spans="1:4" ht="15" customHeight="1" x14ac:dyDescent="0.25">
      <c r="D33" s="123"/>
    </row>
    <row r="34" spans="1:4" ht="15" customHeight="1" x14ac:dyDescent="0.25">
      <c r="D34" s="123"/>
    </row>
    <row r="35" spans="1:4" ht="15" customHeight="1" x14ac:dyDescent="0.25">
      <c r="D35" s="123"/>
    </row>
    <row r="36" spans="1:4" ht="15" customHeight="1" x14ac:dyDescent="0.25">
      <c r="D36" s="123"/>
    </row>
    <row r="37" spans="1:4" ht="15" customHeight="1" x14ac:dyDescent="0.25">
      <c r="D37" s="123"/>
    </row>
    <row r="38" spans="1:4" ht="15" customHeight="1" x14ac:dyDescent="0.25">
      <c r="A38" s="148"/>
      <c r="B38" s="148"/>
      <c r="C38" s="148"/>
      <c r="D38" s="148"/>
    </row>
    <row r="39" spans="1:4" ht="15" customHeight="1" x14ac:dyDescent="0.25">
      <c r="D39" s="123"/>
    </row>
    <row r="40" spans="1:4" ht="15" customHeight="1" x14ac:dyDescent="0.25">
      <c r="D40" s="123"/>
    </row>
    <row r="41" spans="1:4" ht="15" customHeight="1" x14ac:dyDescent="0.25">
      <c r="D41" s="123"/>
    </row>
  </sheetData>
  <mergeCells count="51">
    <mergeCell ref="A28:D28"/>
    <mergeCell ref="F28:G28"/>
    <mergeCell ref="H28:J28"/>
    <mergeCell ref="A29:D29"/>
    <mergeCell ref="F29:J29"/>
    <mergeCell ref="A30:D31"/>
    <mergeCell ref="F30:G30"/>
    <mergeCell ref="H30:J30"/>
    <mergeCell ref="F31:G31"/>
    <mergeCell ref="H31:J31"/>
    <mergeCell ref="A26:D26"/>
    <mergeCell ref="F26:G26"/>
    <mergeCell ref="H26:J26"/>
    <mergeCell ref="A27:D27"/>
    <mergeCell ref="F27:G27"/>
    <mergeCell ref="H27:J27"/>
    <mergeCell ref="A24:D24"/>
    <mergeCell ref="F24:G24"/>
    <mergeCell ref="H24:J24"/>
    <mergeCell ref="A25:D25"/>
    <mergeCell ref="F25:G25"/>
    <mergeCell ref="H25:J25"/>
    <mergeCell ref="H18:H21"/>
    <mergeCell ref="A23:E23"/>
    <mergeCell ref="F23:J23"/>
    <mergeCell ref="A17:A21"/>
    <mergeCell ref="B17:B21"/>
    <mergeCell ref="C17:C21"/>
    <mergeCell ref="F18:F21"/>
    <mergeCell ref="H14:H17"/>
    <mergeCell ref="B12:B16"/>
    <mergeCell ref="C12:C16"/>
    <mergeCell ref="F14:F17"/>
    <mergeCell ref="G14:G17"/>
    <mergeCell ref="G18:G21"/>
    <mergeCell ref="A1:E1"/>
    <mergeCell ref="F1:J1"/>
    <mergeCell ref="A2:A11"/>
    <mergeCell ref="B2:B11"/>
    <mergeCell ref="C2:C6"/>
    <mergeCell ref="F2:F5"/>
    <mergeCell ref="G2:G5"/>
    <mergeCell ref="H2:H5"/>
    <mergeCell ref="F6:F9"/>
    <mergeCell ref="G6:G9"/>
    <mergeCell ref="H6:H9"/>
    <mergeCell ref="C7:C11"/>
    <mergeCell ref="F10:F13"/>
    <mergeCell ref="G10:G13"/>
    <mergeCell ref="H10:H13"/>
    <mergeCell ref="A12:A1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42</vt:i4>
      </vt:variant>
    </vt:vector>
  </HeadingPairs>
  <TitlesOfParts>
    <vt:vector size="47" baseType="lpstr">
      <vt:lpstr>Recherche</vt:lpstr>
      <vt:lpstr>Mutuelles</vt:lpstr>
      <vt:lpstr>Complet</vt:lpstr>
      <vt:lpstr>Matrice</vt:lpstr>
      <vt:lpstr>Matrice Tel</vt:lpstr>
      <vt:lpstr>agepro</vt:lpstr>
      <vt:lpstr>Complet!année</vt:lpstr>
      <vt:lpstr>Complet!annéecomplet</vt:lpstr>
      <vt:lpstr>aprilentre</vt:lpstr>
      <vt:lpstr>aprilpart</vt:lpstr>
      <vt:lpstr>Complet!assurance</vt:lpstr>
      <vt:lpstr>avecro</vt:lpstr>
      <vt:lpstr>blabla</vt:lpstr>
      <vt:lpstr>Complet!Campagne</vt:lpstr>
      <vt:lpstr>capdec</vt:lpstr>
      <vt:lpstr>Codesrenforts</vt:lpstr>
      <vt:lpstr>completall</vt:lpstr>
      <vt:lpstr>fraispro</vt:lpstr>
      <vt:lpstr>franchise</vt:lpstr>
      <vt:lpstr>Complet!Infoman</vt:lpstr>
      <vt:lpstr>invalidité</vt:lpstr>
      <vt:lpstr>Complet!mens</vt:lpstr>
      <vt:lpstr>MutuellesF</vt:lpstr>
      <vt:lpstr>MutuellesRenforts</vt:lpstr>
      <vt:lpstr>nompren</vt:lpstr>
      <vt:lpstr>optdos</vt:lpstr>
      <vt:lpstr>optpsy</vt:lpstr>
      <vt:lpstr>prevapriltel</vt:lpstr>
      <vt:lpstr>prevaviva</vt:lpstr>
      <vt:lpstr>prevcipres</vt:lpstr>
      <vt:lpstr>refcheck</vt:lpstr>
      <vt:lpstr>refclient</vt:lpstr>
      <vt:lpstr>regime</vt:lpstr>
      <vt:lpstr>renteconj</vt:lpstr>
      <vt:lpstr>renteed</vt:lpstr>
      <vt:lpstr>salairepro</vt:lpstr>
      <vt:lpstr>santéindivalptis</vt:lpstr>
      <vt:lpstr>santéindivapril</vt:lpstr>
      <vt:lpstr>santéindivasaf</vt:lpstr>
      <vt:lpstr>santéindivceg</vt:lpstr>
      <vt:lpstr>santéindivneo</vt:lpstr>
      <vt:lpstr>slinterm</vt:lpstr>
      <vt:lpstr>Complet!tarif2016</vt:lpstr>
      <vt:lpstr>Complet!tarif2017</vt:lpstr>
      <vt:lpstr>Complet!tarif2019</vt:lpstr>
      <vt:lpstr>Complet!tarif2020</vt:lpstr>
      <vt:lpstr>Complet!typecomm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2018-06-08T18:56:11Z</dcterms:modified>
</cp:coreProperties>
</file>