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2.xml" ContentType="application/vnd.openxmlformats-officedocument.spreadsheetml.comments+xml"/>
  <Override PartName="/xl/drawings/drawing9.xml" ContentType="application/vnd.openxmlformats-officedocument.drawing+xml"/>
  <Override PartName="/xl/comments3.xml" ContentType="application/vnd.openxmlformats-officedocument.spreadsheetml.comments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elli_andre\Desktop\"/>
    </mc:Choice>
  </mc:AlternateContent>
  <bookViews>
    <workbookView xWindow="240" yWindow="456" windowWidth="17400" windowHeight="9972" activeTab="2"/>
  </bookViews>
  <sheets>
    <sheet name="Macro" sheetId="13" r:id="rId1"/>
    <sheet name="Interdire écriture cellules" sheetId="14" r:id="rId2"/>
    <sheet name="ESSAI" sheetId="1" r:id="rId3"/>
    <sheet name="Feuil5" sheetId="19" r:id="rId4"/>
    <sheet name="Macule" sheetId="8" r:id="rId5"/>
    <sheet name="Film Neutre" sheetId="2" r:id="rId6"/>
    <sheet name="Film Thermo" sheetId="3" r:id="rId7"/>
    <sheet name="Film Etirable" sheetId="9" r:id="rId8"/>
    <sheet name="Sacs" sheetId="10" r:id="rId9"/>
    <sheet name="Colle" sheetId="4" r:id="rId10"/>
    <sheet name="Cartons" sheetId="5" r:id="rId11"/>
    <sheet name="Colorant" sheetId="11" r:id="rId12"/>
    <sheet name="Bande papier" sheetId="6" r:id="rId13"/>
    <sheet name="Fardeaux" sheetId="7" r:id="rId14"/>
    <sheet name="MAJ document" sheetId="12" r:id="rId15"/>
  </sheets>
  <definedNames>
    <definedName name="_xlnm.Print_Titles" localSheetId="12">'Bande papier'!$2:$2</definedName>
    <definedName name="_xlnm.Print_Titles" localSheetId="10">Cartons!$2:$2</definedName>
    <definedName name="_xlnm.Print_Titles" localSheetId="9">Colle!$2:$2</definedName>
    <definedName name="_xlnm.Print_Titles" localSheetId="11">Colorant!$2:$2</definedName>
    <definedName name="_xlnm.Print_Titles" localSheetId="2">ESSAI!$2:$2</definedName>
    <definedName name="_xlnm.Print_Titles" localSheetId="13">Fardeaux!$2:$2</definedName>
    <definedName name="_xlnm.Print_Titles" localSheetId="7">'Film Etirable'!$2:$2</definedName>
    <definedName name="_xlnm.Print_Titles" localSheetId="5">'Film Neutre'!$2:$2</definedName>
    <definedName name="_xlnm.Print_Titles" localSheetId="6">'Film Thermo'!$2:$2</definedName>
    <definedName name="_xlnm.Print_Titles" localSheetId="4">Macule!$2:$2</definedName>
    <definedName name="_xlnm.Print_Titles" localSheetId="8">Sacs!$2:$2</definedName>
    <definedName name="_xlnm.Print_Area" localSheetId="12">'Bande papier'!$A$1:$F$13</definedName>
    <definedName name="_xlnm.Print_Area" localSheetId="10">Cartons!$A$1:$F$53</definedName>
    <definedName name="_xlnm.Print_Area" localSheetId="9">Colle!$A$1:$F$12</definedName>
    <definedName name="_xlnm.Print_Area" localSheetId="11">Colorant!$A$2:$F$19</definedName>
    <definedName name="_xlnm.Print_Area" localSheetId="2">ESSAI!$A$1:$I$32</definedName>
    <definedName name="_xlnm.Print_Area" localSheetId="7">'Film Etirable'!$A$1:$I$26</definedName>
    <definedName name="_xlnm.Print_Area" localSheetId="5">'Film Neutre'!$A$1:$I$22</definedName>
    <definedName name="_xlnm.Print_Area" localSheetId="6">'Film Thermo'!$A$1:$I$34</definedName>
    <definedName name="_xlnm.Print_Area" localSheetId="4">Macule!$A$1:$I$28</definedName>
    <definedName name="_xlnm.Print_Area" localSheetId="8">Sacs!$A$1:$I$24</definedName>
  </definedNames>
  <calcPr calcId="171027"/>
</workbook>
</file>

<file path=xl/calcChain.xml><?xml version="1.0" encoding="utf-8"?>
<calcChain xmlns="http://schemas.openxmlformats.org/spreadsheetml/2006/main">
  <c r="H17" i="1" l="1"/>
  <c r="G3" i="1"/>
  <c r="H15" i="1"/>
  <c r="H19" i="1"/>
  <c r="G17" i="6" l="1"/>
  <c r="G15" i="6"/>
  <c r="G13" i="6"/>
  <c r="G11" i="6"/>
  <c r="G7" i="6"/>
  <c r="G5" i="6"/>
  <c r="G3" i="6"/>
  <c r="H39" i="11"/>
  <c r="G33" i="11"/>
  <c r="G31" i="11"/>
  <c r="G29" i="11"/>
  <c r="G21" i="11"/>
  <c r="G17" i="11"/>
  <c r="G15" i="11"/>
  <c r="G13" i="11"/>
  <c r="G11" i="11"/>
  <c r="H11" i="11" s="1"/>
  <c r="G9" i="11"/>
  <c r="G7" i="11"/>
  <c r="H7" i="11" s="1"/>
  <c r="G5" i="11"/>
  <c r="H5" i="11" s="1"/>
  <c r="G36" i="5"/>
  <c r="H36" i="5"/>
  <c r="H35" i="11"/>
  <c r="H37" i="11"/>
  <c r="H9" i="11"/>
  <c r="H13" i="11"/>
  <c r="H15" i="11"/>
  <c r="H17" i="11"/>
  <c r="H19" i="11"/>
  <c r="H21" i="11"/>
  <c r="H23" i="11"/>
  <c r="H25" i="11"/>
  <c r="H27" i="11"/>
  <c r="H29" i="11"/>
  <c r="H31" i="11"/>
  <c r="H33" i="11"/>
  <c r="G3" i="11"/>
  <c r="H3" i="11" s="1"/>
  <c r="G86" i="5"/>
  <c r="G84" i="5"/>
  <c r="G82" i="5"/>
  <c r="H82" i="5" s="1"/>
  <c r="G80" i="5"/>
  <c r="G79" i="5"/>
  <c r="G78" i="5"/>
  <c r="G76" i="5"/>
  <c r="H76" i="5" s="1"/>
  <c r="G74" i="5"/>
  <c r="G72" i="5"/>
  <c r="G70" i="5"/>
  <c r="G68" i="5"/>
  <c r="H68" i="5" s="1"/>
  <c r="G66" i="5"/>
  <c r="G64" i="5"/>
  <c r="G63" i="5"/>
  <c r="G62" i="5"/>
  <c r="H62" i="5" s="1"/>
  <c r="G60" i="5"/>
  <c r="H60" i="5" s="1"/>
  <c r="G58" i="5"/>
  <c r="G56" i="5"/>
  <c r="G54" i="5"/>
  <c r="G52" i="5"/>
  <c r="G50" i="5"/>
  <c r="G48" i="5"/>
  <c r="G46" i="5"/>
  <c r="G44" i="5"/>
  <c r="G42" i="5"/>
  <c r="G40" i="5"/>
  <c r="G38" i="5"/>
  <c r="G34" i="5"/>
  <c r="G32" i="5"/>
  <c r="G30" i="5"/>
  <c r="G28" i="5"/>
  <c r="G26" i="5"/>
  <c r="G24" i="5"/>
  <c r="G22" i="5"/>
  <c r="G21" i="5"/>
  <c r="G20" i="5"/>
  <c r="G19" i="5"/>
  <c r="G17" i="5"/>
  <c r="G15" i="5"/>
  <c r="G13" i="5"/>
  <c r="G11" i="5"/>
  <c r="H11" i="5" s="1"/>
  <c r="G9" i="5"/>
  <c r="G7" i="5"/>
  <c r="H7" i="5" s="1"/>
  <c r="G5" i="5"/>
  <c r="H5" i="5" s="1"/>
  <c r="H9" i="5"/>
  <c r="H13" i="5"/>
  <c r="H15" i="5"/>
  <c r="H17" i="5"/>
  <c r="H22" i="5"/>
  <c r="H24" i="5"/>
  <c r="H26" i="5"/>
  <c r="H28" i="5"/>
  <c r="H30" i="5"/>
  <c r="H32" i="5"/>
  <c r="H34" i="5"/>
  <c r="H38" i="5"/>
  <c r="H40" i="5"/>
  <c r="H42" i="5"/>
  <c r="H44" i="5"/>
  <c r="H46" i="5"/>
  <c r="H48" i="5"/>
  <c r="H50" i="5"/>
  <c r="H52" i="5"/>
  <c r="H54" i="5"/>
  <c r="H56" i="5"/>
  <c r="H58" i="5"/>
  <c r="H64" i="5"/>
  <c r="H66" i="5"/>
  <c r="H70" i="5"/>
  <c r="H72" i="5"/>
  <c r="H74" i="5"/>
  <c r="H78" i="5"/>
  <c r="H80" i="5"/>
  <c r="H84" i="5"/>
  <c r="H88" i="5"/>
  <c r="H90" i="5"/>
  <c r="H92" i="5"/>
  <c r="H94" i="5"/>
  <c r="H96" i="5"/>
  <c r="H98" i="5"/>
  <c r="H100" i="5"/>
  <c r="H102" i="5"/>
  <c r="H104" i="5"/>
  <c r="H106" i="5"/>
  <c r="G3" i="5"/>
  <c r="H3" i="5" s="1"/>
  <c r="H19" i="5" l="1"/>
  <c r="H86" i="5"/>
  <c r="H11" i="4"/>
  <c r="G11" i="4"/>
  <c r="G9" i="4"/>
  <c r="G7" i="4"/>
  <c r="G5" i="4"/>
  <c r="H5" i="4" s="1"/>
  <c r="H7" i="4"/>
  <c r="H9" i="4"/>
  <c r="H13" i="4"/>
  <c r="H15" i="4"/>
  <c r="H17" i="4"/>
  <c r="H3" i="4"/>
  <c r="G3" i="4"/>
  <c r="H7" i="10"/>
  <c r="H3" i="9"/>
  <c r="G15" i="10"/>
  <c r="G17" i="10"/>
  <c r="G13" i="10"/>
  <c r="G7" i="10"/>
  <c r="G5" i="10"/>
  <c r="G4" i="10"/>
  <c r="G3" i="10"/>
  <c r="H3" i="10" s="1"/>
  <c r="H19" i="10"/>
  <c r="H21" i="10"/>
  <c r="H23" i="10"/>
  <c r="H5" i="10"/>
  <c r="H9" i="10"/>
  <c r="H11" i="10"/>
  <c r="H15" i="10"/>
  <c r="H17" i="10"/>
  <c r="G3" i="9"/>
  <c r="H5" i="9"/>
  <c r="H7" i="9"/>
  <c r="H9" i="9"/>
  <c r="H11" i="9"/>
  <c r="H13" i="9"/>
  <c r="H15" i="9"/>
  <c r="H17" i="9"/>
  <c r="H19" i="9"/>
  <c r="H21" i="9"/>
  <c r="H23" i="9"/>
  <c r="G25" i="3"/>
  <c r="G23" i="3"/>
  <c r="G21" i="3"/>
  <c r="G19" i="3"/>
  <c r="G17" i="3"/>
  <c r="G15" i="3"/>
  <c r="G13" i="3"/>
  <c r="G11" i="3"/>
  <c r="G9" i="3"/>
  <c r="G8" i="3"/>
  <c r="G7" i="3"/>
  <c r="G5" i="3"/>
  <c r="G4" i="3"/>
  <c r="G3" i="3"/>
  <c r="G12" i="3"/>
  <c r="H31" i="3"/>
  <c r="H5" i="3"/>
  <c r="G6" i="3"/>
  <c r="H7" i="3"/>
  <c r="H9" i="3"/>
  <c r="G10" i="3"/>
  <c r="H11" i="3"/>
  <c r="H13" i="3"/>
  <c r="G14" i="3"/>
  <c r="H15" i="3"/>
  <c r="G16" i="3"/>
  <c r="H17" i="3"/>
  <c r="G18" i="3"/>
  <c r="H19" i="3"/>
  <c r="G20" i="3"/>
  <c r="H21" i="3"/>
  <c r="G22" i="3"/>
  <c r="H23" i="3"/>
  <c r="G24" i="3"/>
  <c r="H25" i="3"/>
  <c r="G26" i="3"/>
  <c r="H27" i="3"/>
  <c r="H29" i="3"/>
  <c r="H3" i="3"/>
  <c r="G15" i="2"/>
  <c r="G13" i="2"/>
  <c r="G11" i="2"/>
  <c r="G9" i="2"/>
  <c r="G7" i="2"/>
  <c r="H7" i="2" s="1"/>
  <c r="G5" i="2"/>
  <c r="G3" i="2"/>
  <c r="H21" i="2"/>
  <c r="H17" i="2"/>
  <c r="H19" i="2"/>
  <c r="G4" i="2"/>
  <c r="H5" i="2"/>
  <c r="G6" i="2"/>
  <c r="G8" i="2"/>
  <c r="H9" i="2"/>
  <c r="G10" i="2"/>
  <c r="H11" i="2"/>
  <c r="G12" i="2"/>
  <c r="H13" i="2"/>
  <c r="G14" i="2"/>
  <c r="H15" i="2"/>
  <c r="G16" i="2"/>
  <c r="H3" i="2"/>
  <c r="H15" i="8"/>
  <c r="H17" i="8"/>
  <c r="H25" i="8"/>
  <c r="H27" i="8"/>
  <c r="H29" i="8"/>
  <c r="G23" i="8"/>
  <c r="G21" i="8"/>
  <c r="G19" i="8"/>
  <c r="H19" i="8" s="1"/>
  <c r="G14" i="8"/>
  <c r="G13" i="8"/>
  <c r="G11" i="8"/>
  <c r="H11" i="8" s="1"/>
  <c r="G9" i="8"/>
  <c r="H9" i="8" s="1"/>
  <c r="G7" i="8"/>
  <c r="G6" i="8"/>
  <c r="G5" i="8"/>
  <c r="G3" i="8"/>
  <c r="H3" i="8"/>
  <c r="H13" i="8"/>
  <c r="H21" i="8"/>
  <c r="G22" i="8"/>
  <c r="H23" i="8"/>
  <c r="G5" i="1"/>
  <c r="H5" i="1" s="1"/>
  <c r="H9" i="1"/>
  <c r="H7" i="1"/>
  <c r="H13" i="10" l="1"/>
  <c r="H7" i="8"/>
  <c r="H5" i="8"/>
  <c r="H11" i="1"/>
  <c r="H3" i="1"/>
</calcChain>
</file>

<file path=xl/comments1.xml><?xml version="1.0" encoding="utf-8"?>
<comments xmlns="http://schemas.openxmlformats.org/spreadsheetml/2006/main">
  <authors>
    <author>André Carelli</author>
  </authors>
  <commentList>
    <comment ref="F5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NTS41541.930060.MTL</t>
        </r>
      </text>
    </comment>
  </commentList>
</comments>
</file>

<file path=xl/comments2.xml><?xml version="1.0" encoding="utf-8"?>
<comments xmlns="http://schemas.openxmlformats.org/spreadsheetml/2006/main">
  <authors>
    <author>André Carelli</author>
  </authors>
  <commentList>
    <comment ref="F7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110 en B23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André Carelli</author>
  </authors>
  <commentList>
    <comment ref="F9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NTS41335.930060.MTL</t>
        </r>
      </text>
    </comment>
    <comment ref="F11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NTS41337.930060.MTL</t>
        </r>
      </text>
    </comment>
  </commentList>
</comments>
</file>

<file path=xl/sharedStrings.xml><?xml version="1.0" encoding="utf-8"?>
<sst xmlns="http://schemas.openxmlformats.org/spreadsheetml/2006/main" count="650" uniqueCount="397">
  <si>
    <t>Code article</t>
  </si>
  <si>
    <t>Désignation</t>
  </si>
  <si>
    <t>Emplacement</t>
  </si>
  <si>
    <t>Quantité</t>
  </si>
  <si>
    <t>Cornières en carton</t>
  </si>
  <si>
    <t>GEN</t>
  </si>
  <si>
    <t>Total à sortir</t>
  </si>
  <si>
    <t>Fardeaux sacs poubelle</t>
  </si>
  <si>
    <t>indice</t>
  </si>
  <si>
    <t>date</t>
  </si>
  <si>
    <t>objet de la mise à jour</t>
  </si>
  <si>
    <t>A</t>
  </si>
  <si>
    <t>enregistrement dans le système qualité sous référence FRM 6 - 015</t>
  </si>
  <si>
    <r>
      <t xml:space="preserve">Inventaire consommables IA -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</si>
  <si>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Mandrins plast diam 45</t>
  </si>
  <si>
    <t>Mandrins plast diam 38 (Lz 261) velo</t>
  </si>
  <si>
    <t>NZ 424</t>
  </si>
  <si>
    <t>Private Sub Worksheet_Change(ByVal Target As Range)</t>
  </si>
  <si>
    <t>End If</t>
  </si>
  <si>
    <t>End Sub</t>
  </si>
  <si>
    <t>(exemple : vous tapez "ne sais pas" --&gt; le code ne se bloquera pas)</t>
  </si>
  <si>
    <t>exemple : case f3 modifiée --&gt; formule dans la case G3</t>
  </si>
  <si>
    <t>On Error Resume Next</t>
  </si>
  <si>
    <t>Range("G" &amp; Target.Row).Formula = "=" &amp; Target.Value</t>
  </si>
  <si>
    <t>If Not Intersect(Target, Range("F3:F99")) Is Nothing Then</t>
  </si>
  <si>
    <t xml:space="preserve">MACRO entré dans le classeur </t>
  </si>
  <si>
    <t>Explications</t>
  </si>
  <si>
    <t xml:space="preserve"> C'est une macro qui se lance automatiquement quand la feuille (=worksheet) change</t>
  </si>
  <si>
    <r>
      <t xml:space="preserve">If Not Intersect(Target, Range("F3:F99")) Is Nothing Then 'ici, </t>
    </r>
    <r>
      <rPr>
        <sz val="11"/>
        <color indexed="30"/>
        <rFont val="Calibri"/>
        <family val="2"/>
      </rPr>
      <t>c'est pour préciser sur quelle plage de cellule la macro se lance (F3 à F99 dans le fichier)</t>
    </r>
  </si>
  <si>
    <r>
      <t xml:space="preserve">On Error Resume Next </t>
    </r>
    <r>
      <rPr>
        <sz val="11"/>
        <color indexed="30"/>
        <rFont val="Calibri"/>
        <family val="2"/>
      </rPr>
      <t xml:space="preserve">'C 'est pour éviter les erreurs (si  ce que vous tapez ne permet pas d'obtenir un chiffre </t>
    </r>
  </si>
  <si>
    <r>
      <t xml:space="preserve">Range("G" &amp; Target.Row).Formula = "=" &amp; Target.Value </t>
    </r>
    <r>
      <rPr>
        <sz val="11"/>
        <color indexed="30"/>
        <rFont val="Calibri"/>
        <family val="2"/>
      </rPr>
      <t>'Integration de la formule dans la case G a coté de la cellule modifiée (target.row = ligne de la cible)</t>
    </r>
  </si>
  <si>
    <t>Pour accéder aux macros taper ALT+F11</t>
  </si>
  <si>
    <t>Total/Emp</t>
  </si>
  <si>
    <t>Empêcher l'écriture dans les cellules  "Total"</t>
  </si>
  <si>
    <t>1- Sélectionner la ou les cellules</t>
  </si>
  <si>
    <t>2- Données</t>
  </si>
  <si>
    <t>3- Validation</t>
  </si>
  <si>
    <t>4- Liste déroulante choisir : personnaliser</t>
  </si>
  <si>
    <t>5- dans formule mettre: ""</t>
  </si>
  <si>
    <t>OK</t>
  </si>
  <si>
    <t>Total Art</t>
  </si>
  <si>
    <t>Mandrins carton diam 38,5 (300gr le poids)</t>
  </si>
  <si>
    <t>FILM NEUTRE 1800MM / 40M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</si>
  <si>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</si>
  <si>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</si>
  <si>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</si>
  <si>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</si>
  <si>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</si>
  <si>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</si>
  <si>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MACULE 160G/M2 78/118 CM</t>
  </si>
  <si>
    <t>MACULE POUR TUBE DECHIRABLE</t>
  </si>
  <si>
    <t>MAC DE SPIRALAGE GRISE 240 gr 88 MM</t>
  </si>
  <si>
    <t>MACULE BLANCHE 160 Gr</t>
  </si>
  <si>
    <t>MACULE 160 Gr SONOCO</t>
  </si>
  <si>
    <t xml:space="preserve">GEN </t>
  </si>
  <si>
    <t>Macule 120gr Essai</t>
  </si>
  <si>
    <t>Macule bicouche 200 Gr</t>
  </si>
  <si>
    <t>Macule Blanche 120 Gr</t>
  </si>
  <si>
    <t>321290A</t>
  </si>
  <si>
    <t>FILM RETRACTABLE DOSSE 1120/560</t>
  </si>
  <si>
    <t>321291A</t>
  </si>
  <si>
    <t>FILM RETRACTABLE DOSSE 1240/620</t>
  </si>
  <si>
    <t>321289A</t>
  </si>
  <si>
    <t>FILM RETRACTABLE DOSSE 1360/680</t>
  </si>
  <si>
    <t>321288A</t>
  </si>
  <si>
    <t>FILM RETRACTABLE DOSSE 1500/750</t>
  </si>
  <si>
    <t>FILM THERMO LARGEUR 800</t>
  </si>
  <si>
    <t>FILM THERMO LARGEUR 1050</t>
  </si>
  <si>
    <t>FILM THERMO LARGEUR 1120</t>
  </si>
  <si>
    <t>321098A</t>
  </si>
  <si>
    <t>FILM THERMO LARGEUR 900</t>
  </si>
  <si>
    <t>FILM THERMO LARGEUR 950</t>
  </si>
  <si>
    <t>321287A</t>
  </si>
  <si>
    <t>FILM THERMO 1700/850</t>
  </si>
  <si>
    <t>Film Embal 920</t>
  </si>
  <si>
    <t>FILM ETIRABLE 20 MIC.</t>
  </si>
  <si>
    <t>SAC  PH  LIDL</t>
  </si>
  <si>
    <t>SAC LIDL Allemagne</t>
  </si>
  <si>
    <t>PH X 8 REYC 811908</t>
  </si>
  <si>
    <t>PH X 8 FAVORA 811834</t>
  </si>
  <si>
    <t>SACS NEUTRE</t>
  </si>
  <si>
    <t>SAC LIDL X 8 RLX BE/NL</t>
  </si>
  <si>
    <t>SACS STRONG</t>
  </si>
  <si>
    <t>SAC IMP HOPER 811B64</t>
  </si>
  <si>
    <t>311031C</t>
  </si>
  <si>
    <t>AQUENCE SEAL E 0209</t>
  </si>
  <si>
    <t>311042A</t>
  </si>
  <si>
    <t>COLLE ADHESIN PK300 35CB</t>
  </si>
  <si>
    <t>311029E</t>
  </si>
  <si>
    <t>AQUENCE CORE E7285</t>
  </si>
  <si>
    <t>311028C</t>
  </si>
  <si>
    <t>AQUENCE LAM E1095</t>
  </si>
  <si>
    <t>301946A</t>
  </si>
  <si>
    <t>CARTON LUCART EASY 864044</t>
  </si>
  <si>
    <t>301945B</t>
  </si>
  <si>
    <t>CC LUCART Z 2 PLIS NATURE</t>
  </si>
  <si>
    <t>302249A</t>
  </si>
  <si>
    <t>CAISSE SERVIETTE STRONG 832293</t>
  </si>
  <si>
    <t>302250B</t>
  </si>
  <si>
    <t>CAISSE SERVIETTE ECO NA 832294</t>
  </si>
  <si>
    <t>302285A</t>
  </si>
  <si>
    <t>CC ESSUIE MAIN STRONG M 865005</t>
  </si>
  <si>
    <t>302335A</t>
  </si>
  <si>
    <t>CC IMPRIMEE STRONG 870086A</t>
  </si>
  <si>
    <t>302340A</t>
  </si>
  <si>
    <t>CC IMPRIMEE ECOLUCART 870096</t>
  </si>
  <si>
    <t>301942A</t>
  </si>
  <si>
    <t>C STRONG M MAXI 3PLIS 865004</t>
  </si>
  <si>
    <t>301943A</t>
  </si>
  <si>
    <t>C STRONG Z 2PLIS REF 864041</t>
  </si>
  <si>
    <t>301944A</t>
  </si>
  <si>
    <t>C ECOLUCART Z 2PLIS REF 864042</t>
  </si>
  <si>
    <t>301948A</t>
  </si>
  <si>
    <t>C STRONG M 2PLIS 865001</t>
  </si>
  <si>
    <t>301949A</t>
  </si>
  <si>
    <t>C ECOLUCART M 2 PLIS REF 865002</t>
  </si>
  <si>
    <t>302287B</t>
  </si>
  <si>
    <t>CC ESSUIE MAIN STRONG Z 864052</t>
  </si>
  <si>
    <t>TENDERLY    864053</t>
  </si>
  <si>
    <t>TENDERLY    865006</t>
  </si>
  <si>
    <t>PRODUIT FINI 870097</t>
  </si>
  <si>
    <t>PRODUIT FINI 864055</t>
  </si>
  <si>
    <t>PRODUIT FINI 864054</t>
  </si>
  <si>
    <t>BERNARD 865008</t>
  </si>
  <si>
    <t>302547A</t>
  </si>
  <si>
    <t>CC SERVIETTE FATO NATURE 832306</t>
  </si>
  <si>
    <t>302286A</t>
  </si>
  <si>
    <t>ESSUIE MAIN STRONG Z 864051</t>
  </si>
  <si>
    <t>302546A</t>
  </si>
  <si>
    <t>CARTON SERVIETTE FATO 832305</t>
  </si>
  <si>
    <t>Cartons produit fini 864062</t>
  </si>
  <si>
    <t>Cartons produit fini 864063</t>
  </si>
  <si>
    <t>Cartons produit fini 865009</t>
  </si>
  <si>
    <t>302339A</t>
  </si>
  <si>
    <t>CARTON DRAP EXAMEN STRONG 50M</t>
  </si>
  <si>
    <t>302338A</t>
  </si>
  <si>
    <t>CARTON DRAP EXAMEN 870094</t>
  </si>
  <si>
    <t>302681A</t>
  </si>
  <si>
    <t>carton V2.25 réf 863051 (22CE)</t>
  </si>
  <si>
    <t>302648A</t>
  </si>
  <si>
    <t xml:space="preserve"> carton (22CE) réf 863043U</t>
  </si>
  <si>
    <t>302649A</t>
  </si>
  <si>
    <t xml:space="preserve"> carton (22CE) réf 863041U</t>
  </si>
  <si>
    <t>302646A</t>
  </si>
  <si>
    <t xml:space="preserve"> carton (22CE) réf 863042U</t>
  </si>
  <si>
    <t>302647A</t>
  </si>
  <si>
    <t xml:space="preserve"> carton (22CE) </t>
  </si>
  <si>
    <t>CARTONS SERVIETTES FATO</t>
  </si>
  <si>
    <t>carton 863059</t>
  </si>
  <si>
    <t>carton 865010</t>
  </si>
  <si>
    <t>302680A</t>
  </si>
  <si>
    <t>Carton 863050</t>
  </si>
  <si>
    <t>Carton 832124</t>
  </si>
  <si>
    <t>302679B</t>
  </si>
  <si>
    <t>Carton 863049</t>
  </si>
  <si>
    <t>302682A</t>
  </si>
  <si>
    <t>Carton 863053</t>
  </si>
  <si>
    <t>302678A</t>
  </si>
  <si>
    <t>Carton 863052</t>
  </si>
  <si>
    <t>Cartons</t>
  </si>
  <si>
    <t>Carton (40x40x40)</t>
  </si>
  <si>
    <t>Carton (40x40x50)</t>
  </si>
  <si>
    <t>Carton (40x40x60)</t>
  </si>
  <si>
    <t>Carton (plaque)</t>
  </si>
  <si>
    <t>Carton strong</t>
  </si>
  <si>
    <t>Carton 863081</t>
  </si>
  <si>
    <t>309044A</t>
  </si>
  <si>
    <t>PATE CONCENTREE NOISETTE</t>
  </si>
  <si>
    <t>ANTIBACTERIEN NOPCOWET</t>
  </si>
  <si>
    <t>COLORANT BLEU 286 U HYDROSET</t>
  </si>
  <si>
    <t>HUILE PARAFFINE FOOD GLIDE</t>
  </si>
  <si>
    <t>Paraffine "SEIF"</t>
  </si>
  <si>
    <t>Nero Kappaflex</t>
  </si>
  <si>
    <t>ENCRE MARRON</t>
  </si>
  <si>
    <t>ENCRE VERT</t>
  </si>
  <si>
    <t>ENCRE JAUNE</t>
  </si>
  <si>
    <t>ENCRE ROUGE</t>
  </si>
  <si>
    <t>ENCRE BLEU</t>
  </si>
  <si>
    <t>ENCRE VIOLET</t>
  </si>
  <si>
    <t>ENCRE NOIRE</t>
  </si>
  <si>
    <t>ENCRE BORDEAUX</t>
  </si>
  <si>
    <t>DEEP BLACK (NOIR)</t>
  </si>
  <si>
    <t>ENCRE BLEU 280</t>
  </si>
  <si>
    <t>327171n</t>
  </si>
  <si>
    <t>BANDE ESSUIE MAINS H450 NEUTRE</t>
  </si>
  <si>
    <t>BANDE PAPIER EM 450 TENDERLY</t>
  </si>
  <si>
    <t>BANDE PAPIER</t>
  </si>
  <si>
    <t>BANDE PAPIER LF 380 SERVIET</t>
  </si>
  <si>
    <t>BANDE PAPIER NEUTRE 23 CE</t>
  </si>
  <si>
    <t>327202A</t>
  </si>
  <si>
    <t>BANDE PAPIER LUCART 23 CE</t>
  </si>
  <si>
    <t>BANDE PAPIER FATO</t>
  </si>
  <si>
    <t>D8</t>
  </si>
  <si>
    <t>A5</t>
  </si>
  <si>
    <t>(750*10)+400</t>
  </si>
  <si>
    <t>(3*1200)</t>
  </si>
  <si>
    <t>E13</t>
  </si>
  <si>
    <t>(24*550)</t>
  </si>
  <si>
    <r>
      <t xml:space="preserve">MACULE SPIRALAGE 170 Gr </t>
    </r>
    <r>
      <rPr>
        <b/>
        <sz val="12"/>
        <color indexed="8"/>
        <rFont val="Calibri"/>
        <family val="2"/>
      </rPr>
      <t>MONDOVI</t>
    </r>
  </si>
  <si>
    <r>
      <t xml:space="preserve">MACULE 160 Gr </t>
    </r>
    <r>
      <rPr>
        <b/>
        <sz val="12"/>
        <color indexed="8"/>
        <rFont val="Calibri"/>
        <family val="2"/>
      </rPr>
      <t>ICP</t>
    </r>
  </si>
  <si>
    <r>
      <t xml:space="preserve">MACULE BLANCHE 160 Gr </t>
    </r>
    <r>
      <rPr>
        <b/>
        <sz val="12"/>
        <color indexed="8"/>
        <rFont val="Calibri"/>
        <family val="2"/>
      </rPr>
      <t>MONDOVI</t>
    </r>
  </si>
  <si>
    <r>
      <t xml:space="preserve">313050         </t>
    </r>
    <r>
      <rPr>
        <sz val="10"/>
        <color theme="1"/>
        <rFont val="Calibri"/>
        <family val="2"/>
        <scheme val="minor"/>
      </rPr>
      <t>10 sol</t>
    </r>
  </si>
  <si>
    <r>
      <t xml:space="preserve">313051      </t>
    </r>
    <r>
      <rPr>
        <sz val="10"/>
        <color theme="1"/>
        <rFont val="Calibri"/>
        <family val="2"/>
        <scheme val="minor"/>
      </rPr>
      <t>10 sol</t>
    </r>
  </si>
  <si>
    <r>
      <t xml:space="preserve">313049      </t>
    </r>
    <r>
      <rPr>
        <sz val="10"/>
        <color theme="1"/>
        <rFont val="Calibri"/>
        <family val="2"/>
        <scheme val="minor"/>
      </rPr>
      <t>10 sol</t>
    </r>
  </si>
  <si>
    <r>
      <t xml:space="preserve">313053      </t>
    </r>
    <r>
      <rPr>
        <sz val="10"/>
        <color theme="1"/>
        <rFont val="Calibri"/>
        <family val="2"/>
        <scheme val="minor"/>
      </rPr>
      <t>12 sol</t>
    </r>
  </si>
  <si>
    <r>
      <t xml:space="preserve">313052      </t>
    </r>
    <r>
      <rPr>
        <sz val="10"/>
        <color theme="1"/>
        <rFont val="Calibri"/>
        <family val="2"/>
        <scheme val="minor"/>
      </rPr>
      <t>10 sol</t>
    </r>
  </si>
  <si>
    <t>A10</t>
  </si>
  <si>
    <t>A6</t>
  </si>
  <si>
    <t>(20*745)+(780*29)+774</t>
  </si>
  <si>
    <t>A14</t>
  </si>
  <si>
    <t>(740*44)</t>
  </si>
  <si>
    <t>A13</t>
  </si>
  <si>
    <t>(765*37)+300</t>
  </si>
  <si>
    <t>A11</t>
  </si>
  <si>
    <t>(465*28)</t>
  </si>
  <si>
    <t>A15</t>
  </si>
  <si>
    <t>(29*735)+(4*460)+466</t>
  </si>
  <si>
    <t>A12</t>
  </si>
  <si>
    <t>(735*7)+(750*21)</t>
  </si>
  <si>
    <t>A8</t>
  </si>
  <si>
    <t>(650*2)</t>
  </si>
  <si>
    <t>A2</t>
  </si>
  <si>
    <t>(450*2)+448+200</t>
  </si>
  <si>
    <t>(600*4)+452</t>
  </si>
  <si>
    <t>B4-B5</t>
  </si>
  <si>
    <t>750+(725*2)+(779*2)+(721*2)</t>
  </si>
  <si>
    <t>E6-E7</t>
  </si>
  <si>
    <t>(740*8)</t>
  </si>
  <si>
    <t>B2</t>
  </si>
  <si>
    <t>(753*4)+(702*2)+701+600</t>
  </si>
  <si>
    <t>E4-E5</t>
  </si>
  <si>
    <t>(750*12)</t>
  </si>
  <si>
    <t>B3</t>
  </si>
  <si>
    <t>550+(560*7)</t>
  </si>
  <si>
    <t>E2-E3</t>
  </si>
  <si>
    <t>(760*15)</t>
  </si>
  <si>
    <t>Parking</t>
  </si>
  <si>
    <t>E11</t>
  </si>
  <si>
    <t>(340*18)</t>
  </si>
  <si>
    <t>Parking (Essai)</t>
  </si>
  <si>
    <t>E10</t>
  </si>
  <si>
    <t>(380*15)+(370*13)+352</t>
  </si>
  <si>
    <t>E9</t>
  </si>
  <si>
    <t>(415*25)+(420*15)+417</t>
  </si>
  <si>
    <t>E8</t>
  </si>
  <si>
    <t>(375*3)+(380*7)+385</t>
  </si>
  <si>
    <t>C16</t>
  </si>
  <si>
    <t>(460*4)+400</t>
  </si>
  <si>
    <t>B8</t>
  </si>
  <si>
    <t>(634*2)</t>
  </si>
  <si>
    <t>B9</t>
  </si>
  <si>
    <t>(3*638)</t>
  </si>
  <si>
    <t>(466*3)+470+350</t>
  </si>
  <si>
    <t>B6</t>
  </si>
  <si>
    <t>(550*5)+(535*3)+422</t>
  </si>
  <si>
    <t>B7</t>
  </si>
  <si>
    <t>563+383+(550*2)</t>
  </si>
  <si>
    <t>F10</t>
  </si>
  <si>
    <t>(430*6)+313</t>
  </si>
  <si>
    <t>C11</t>
  </si>
  <si>
    <t>(528*5)</t>
  </si>
  <si>
    <t>SJ9</t>
  </si>
  <si>
    <t>(740*27)</t>
  </si>
  <si>
    <t>B18</t>
  </si>
  <si>
    <t>(18000*19)+6000</t>
  </si>
  <si>
    <t>B16</t>
  </si>
  <si>
    <t>(18000*23)+5700</t>
  </si>
  <si>
    <t>C14</t>
  </si>
  <si>
    <t>(18000*3)+17250+9000</t>
  </si>
  <si>
    <t>B20</t>
  </si>
  <si>
    <t>(18000*10)</t>
  </si>
  <si>
    <t>B19</t>
  </si>
  <si>
    <t>E1</t>
  </si>
  <si>
    <t>(18000*2)+15000</t>
  </si>
  <si>
    <t>B21</t>
  </si>
  <si>
    <t>(21000*6)+10000</t>
  </si>
  <si>
    <r>
      <t>COLLE  EUROFLEX  (</t>
    </r>
    <r>
      <rPr>
        <b/>
        <sz val="12"/>
        <color theme="4"/>
        <rFont val="Calibri"/>
        <family val="2"/>
        <scheme val="minor"/>
      </rPr>
      <t>Fûts consignés</t>
    </r>
    <r>
      <rPr>
        <sz val="12"/>
        <color theme="1"/>
        <rFont val="Calibri"/>
        <family val="2"/>
        <scheme val="minor"/>
      </rPr>
      <t>)</t>
    </r>
  </si>
  <si>
    <t>(18000*7)+14000</t>
  </si>
  <si>
    <t>F19 (425)</t>
  </si>
  <si>
    <t>B11</t>
  </si>
  <si>
    <t>(5*1000)</t>
  </si>
  <si>
    <t>B22</t>
  </si>
  <si>
    <t>(9*1100)</t>
  </si>
  <si>
    <t>B14</t>
  </si>
  <si>
    <t>B12</t>
  </si>
  <si>
    <t>(6*980)</t>
  </si>
  <si>
    <t>B10</t>
  </si>
  <si>
    <t>(9*1000)</t>
  </si>
  <si>
    <t>EFFACER DANS "DATE DE PEREMPTION" AU PC</t>
  </si>
  <si>
    <t>B27</t>
  </si>
  <si>
    <t>(10*650)+300</t>
  </si>
  <si>
    <t>B25</t>
  </si>
  <si>
    <t>(17*650)+320</t>
  </si>
  <si>
    <t>F23</t>
  </si>
  <si>
    <t>(15*650)</t>
  </si>
  <si>
    <t>F11</t>
  </si>
  <si>
    <t>(4*650)+550</t>
  </si>
  <si>
    <t>C9</t>
  </si>
  <si>
    <t>F18</t>
  </si>
  <si>
    <t>(4*660)+640+630</t>
  </si>
  <si>
    <t>D9</t>
  </si>
  <si>
    <t>(2*660)+600+300</t>
  </si>
  <si>
    <t>E12</t>
  </si>
  <si>
    <t>(15*650)+600</t>
  </si>
  <si>
    <t>(15*650)+450</t>
  </si>
  <si>
    <t>B15</t>
  </si>
  <si>
    <t>(12*650)</t>
  </si>
  <si>
    <t>B26</t>
  </si>
  <si>
    <t>(19*650)</t>
  </si>
  <si>
    <t>F27</t>
  </si>
  <si>
    <t>(7*650)</t>
  </si>
  <si>
    <t>D1</t>
  </si>
  <si>
    <t>(6*650)+365</t>
  </si>
  <si>
    <t>D5</t>
  </si>
  <si>
    <t>(650*5)+400</t>
  </si>
  <si>
    <t>C5</t>
  </si>
  <si>
    <t>(640*4)</t>
  </si>
  <si>
    <t>C4</t>
  </si>
  <si>
    <t>(650*4)+640</t>
  </si>
  <si>
    <t>F21</t>
  </si>
  <si>
    <t>(280*13)</t>
  </si>
  <si>
    <t>B13</t>
  </si>
  <si>
    <t>(6*650)+290</t>
  </si>
  <si>
    <t>C7</t>
  </si>
  <si>
    <t>(4*650)+500</t>
  </si>
  <si>
    <t>C3</t>
  </si>
  <si>
    <t>(5*640)+360</t>
  </si>
  <si>
    <t>D6</t>
  </si>
  <si>
    <t>(6*650)+450+600</t>
  </si>
  <si>
    <t>F14</t>
  </si>
  <si>
    <t>(3*640)+160</t>
  </si>
  <si>
    <t>F16</t>
  </si>
  <si>
    <t>C8</t>
  </si>
  <si>
    <t>(6*640)+55</t>
  </si>
  <si>
    <t>C15</t>
  </si>
  <si>
    <t>(8*650)+500+40</t>
  </si>
  <si>
    <t>B17</t>
  </si>
  <si>
    <t>(11*650)+460</t>
  </si>
  <si>
    <t>A4</t>
  </si>
  <si>
    <t>(2*650)</t>
  </si>
  <si>
    <t>600+260</t>
  </si>
  <si>
    <t>F13</t>
  </si>
  <si>
    <t>(3*300)+90</t>
  </si>
  <si>
    <t>A7</t>
  </si>
  <si>
    <t>(19*450)+350+265+200</t>
  </si>
  <si>
    <t>B23</t>
  </si>
  <si>
    <t>(18*450)</t>
  </si>
  <si>
    <t>F20</t>
  </si>
  <si>
    <t>(13*450)+100</t>
  </si>
  <si>
    <t>(14*450)</t>
  </si>
  <si>
    <t>SJ10</t>
  </si>
  <si>
    <t>(40*450)</t>
  </si>
  <si>
    <t>D7</t>
  </si>
  <si>
    <t>(6*450)+320</t>
  </si>
  <si>
    <t>C12</t>
  </si>
  <si>
    <t>(640*3)+160</t>
  </si>
  <si>
    <t>F26</t>
  </si>
  <si>
    <t>(3*450)+150</t>
  </si>
  <si>
    <t>F15</t>
  </si>
  <si>
    <t>(8*650)+450</t>
  </si>
  <si>
    <t>B24</t>
  </si>
  <si>
    <t>(16*450)+350</t>
  </si>
  <si>
    <t>C17</t>
  </si>
  <si>
    <t>(3*650)+150+550</t>
  </si>
  <si>
    <t>D4</t>
  </si>
  <si>
    <t>(7*650)+500+250+110</t>
  </si>
  <si>
    <t>F25</t>
  </si>
  <si>
    <t>(4*450)+300</t>
  </si>
  <si>
    <t>F22</t>
  </si>
  <si>
    <t>(8*450)</t>
  </si>
  <si>
    <t>F24</t>
  </si>
  <si>
    <t>(6*450)+250</t>
  </si>
  <si>
    <t>(16*450)+73</t>
  </si>
  <si>
    <t>B28</t>
  </si>
  <si>
    <t>Rack A44.1</t>
  </si>
  <si>
    <t>(10*25)</t>
  </si>
  <si>
    <t>(2*25)</t>
  </si>
  <si>
    <t>(7*25)</t>
  </si>
  <si>
    <t>(3*170)</t>
  </si>
  <si>
    <t>(2*220)</t>
  </si>
  <si>
    <t>Rack</t>
  </si>
  <si>
    <t>(6*25)</t>
  </si>
  <si>
    <t>(2*25)+15</t>
  </si>
  <si>
    <t>25+16</t>
  </si>
  <si>
    <t>(2*332)+357</t>
  </si>
  <si>
    <t>C1</t>
  </si>
  <si>
    <t>(405*2)+407+370+400+381+370</t>
  </si>
  <si>
    <t>D2</t>
  </si>
  <si>
    <t>(395*6)+(390*2)+(380*7)+413</t>
  </si>
  <si>
    <t>C10</t>
  </si>
  <si>
    <t>(340*7)+((335*15)+336+355</t>
  </si>
  <si>
    <t>C2+</t>
  </si>
  <si>
    <t>(400*5)+(420*4)+412</t>
  </si>
  <si>
    <t>C6</t>
  </si>
  <si>
    <t>(410*5)</t>
  </si>
  <si>
    <t>(335*5)+58+252+326+379</t>
  </si>
  <si>
    <t>(320*3)+169+252+341+328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</si>
</sst>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color indexed="3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8">
    <xf numFmtId="0" fontId="0" fillId="0" borderId="0" xfId="0"/>
    <xf numFmtId="14" fontId="0" fillId="0" borderId="0" xfId="0" applyNumberFormat="1"/>
    <xf numFmtId="0" fontId="0" fillId="0" borderId="1" xfId="0" applyBorder="1"/>
    <xf numFmtId="0" fontId="6" fillId="0" borderId="0" xfId="0" applyFont="1"/>
    <xf numFmtId="0" fontId="6" fillId="0" borderId="0" xfId="0" quotePrefix="1" applyFont="1"/>
    <xf numFmtId="0" fontId="7" fillId="0" borderId="0" xfId="0" applyFont="1"/>
    <xf numFmtId="0" fontId="5" fillId="0" borderId="0" xfId="0" applyFont="1"/>
    <xf numFmtId="3" fontId="0" fillId="0" borderId="0" xfId="0" applyNumberFormat="1"/>
    <xf numFmtId="0" fontId="8" fillId="0" borderId="2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3" fontId="8" fillId="0" borderId="3" xfId="0" applyNumberFormat="1" applyFont="1" applyBorder="1" applyAlignment="1" applyProtection="1">
      <alignment horizontal="center" vertical="center"/>
      <protection locked="0"/>
    </xf>
    <xf numFmtId="3" fontId="8" fillId="0" borderId="4" xfId="0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3" fontId="8" fillId="0" borderId="5" xfId="0" applyNumberFormat="1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  <protection locked="0"/>
    </xf>
    <xf numFmtId="3" fontId="8" fillId="0" borderId="6" xfId="0" applyNumberFormat="1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3" fontId="8" fillId="0" borderId="7" xfId="0" applyNumberFormat="1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3" fontId="8" fillId="0" borderId="5" xfId="0" applyNumberFormat="1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3" fontId="8" fillId="0" borderId="11" xfId="0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3" fontId="8" fillId="0" borderId="5" xfId="0" applyNumberFormat="1" applyFont="1" applyBorder="1" applyAlignment="1" applyProtection="1">
      <alignment horizontal="center" vertical="center"/>
    </xf>
    <xf numFmtId="3" fontId="8" fillId="0" borderId="6" xfId="0" applyNumberFormat="1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0" xfId="0" applyFont="1"/>
    <xf numFmtId="3" fontId="8" fillId="0" borderId="0" xfId="0" applyNumberFormat="1" applyFont="1"/>
    <xf numFmtId="0" fontId="5" fillId="0" borderId="23" xfId="0" applyFont="1" applyBorder="1"/>
    <xf numFmtId="0" fontId="8" fillId="0" borderId="26" xfId="0" applyFont="1" applyBorder="1" applyAlignment="1" applyProtection="1">
      <alignment horizontal="center" vertical="center"/>
      <protection locked="0"/>
    </xf>
    <xf numFmtId="3" fontId="8" fillId="0" borderId="26" xfId="0" applyNumberFormat="1" applyFont="1" applyBorder="1" applyAlignment="1" applyProtection="1">
      <alignment horizontal="center" vertical="center"/>
    </xf>
    <xf numFmtId="0" fontId="8" fillId="0" borderId="29" xfId="0" applyFont="1" applyBorder="1" applyAlignment="1" applyProtection="1">
      <alignment horizontal="center" vertical="center"/>
      <protection locked="0"/>
    </xf>
    <xf numFmtId="0" fontId="8" fillId="0" borderId="30" xfId="0" applyFont="1" applyBorder="1" applyAlignment="1" applyProtection="1">
      <alignment horizontal="center" vertical="center"/>
      <protection locked="0"/>
    </xf>
    <xf numFmtId="0" fontId="0" fillId="0" borderId="17" xfId="0" applyBorder="1" applyProtection="1"/>
    <xf numFmtId="0" fontId="5" fillId="0" borderId="31" xfId="0" applyFont="1" applyBorder="1" applyProtection="1"/>
    <xf numFmtId="0" fontId="0" fillId="0" borderId="0" xfId="0" applyProtection="1"/>
    <xf numFmtId="0" fontId="0" fillId="0" borderId="22" xfId="0" applyBorder="1" applyProtection="1"/>
    <xf numFmtId="0" fontId="0" fillId="0" borderId="0" xfId="0" applyBorder="1" applyProtection="1"/>
    <xf numFmtId="0" fontId="5" fillId="0" borderId="0" xfId="0" applyFont="1" applyBorder="1" applyProtection="1"/>
    <xf numFmtId="3" fontId="0" fillId="0" borderId="0" xfId="0" applyNumberFormat="1" applyBorder="1" applyProtection="1"/>
    <xf numFmtId="0" fontId="5" fillId="0" borderId="0" xfId="0" applyFont="1" applyProtection="1"/>
    <xf numFmtId="3" fontId="0" fillId="0" borderId="0" xfId="0" applyNumberFormat="1" applyProtection="1"/>
    <xf numFmtId="3" fontId="8" fillId="0" borderId="0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3" fontId="8" fillId="0" borderId="5" xfId="0" applyNumberFormat="1" applyFont="1" applyBorder="1" applyAlignment="1" applyProtection="1">
      <alignment horizontal="center" vertical="center"/>
    </xf>
    <xf numFmtId="3" fontId="8" fillId="0" borderId="6" xfId="0" applyNumberFormat="1" applyFont="1" applyBorder="1" applyAlignment="1" applyProtection="1">
      <alignment horizontal="center" vertical="center"/>
    </xf>
    <xf numFmtId="3" fontId="8" fillId="0" borderId="11" xfId="0" applyNumberFormat="1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 applyProtection="1">
      <alignment horizontal="center" vertical="center"/>
      <protection locked="0"/>
    </xf>
    <xf numFmtId="3" fontId="8" fillId="0" borderId="7" xfId="0" applyNumberFormat="1" applyFont="1" applyBorder="1" applyAlignment="1" applyProtection="1">
      <alignment horizontal="center" vertical="center"/>
    </xf>
    <xf numFmtId="3" fontId="8" fillId="0" borderId="5" xfId="0" applyNumberFormat="1" applyFont="1" applyBorder="1" applyAlignment="1" applyProtection="1">
      <alignment horizontal="center" vertical="center"/>
    </xf>
    <xf numFmtId="3" fontId="8" fillId="0" borderId="6" xfId="0" applyNumberFormat="1" applyFont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3" fontId="8" fillId="0" borderId="7" xfId="0" applyNumberFormat="1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8" fillId="0" borderId="5" xfId="0" applyNumberFormat="1" applyFont="1" applyBorder="1" applyAlignment="1" applyProtection="1">
      <alignment horizontal="center" vertical="center"/>
    </xf>
    <xf numFmtId="0" fontId="8" fillId="0" borderId="0" xfId="0" applyNumberFormat="1" applyFont="1" applyBorder="1" applyAlignment="1" applyProtection="1">
      <alignment horizontal="center" vertical="center"/>
    </xf>
    <xf numFmtId="0" fontId="8" fillId="0" borderId="30" xfId="0" applyNumberFormat="1" applyFont="1" applyBorder="1" applyAlignment="1" applyProtection="1">
      <alignment horizontal="center" vertical="center"/>
    </xf>
    <xf numFmtId="0" fontId="8" fillId="0" borderId="33" xfId="0" applyNumberFormat="1" applyFont="1" applyBorder="1" applyAlignment="1" applyProtection="1">
      <alignment horizontal="center" vertical="center"/>
    </xf>
    <xf numFmtId="0" fontId="0" fillId="0" borderId="0" xfId="0" applyNumberFormat="1" applyBorder="1" applyProtection="1"/>
    <xf numFmtId="0" fontId="8" fillId="0" borderId="26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5" fillId="0" borderId="0" xfId="0" applyFont="1" applyBorder="1"/>
    <xf numFmtId="3" fontId="0" fillId="0" borderId="0" xfId="0" applyNumberFormat="1" applyBorder="1"/>
    <xf numFmtId="3" fontId="8" fillId="0" borderId="0" xfId="0" applyNumberFormat="1" applyFont="1" applyBorder="1" applyAlignment="1" applyProtection="1">
      <alignment horizontal="center" vertical="center"/>
      <protection locked="0"/>
    </xf>
    <xf numFmtId="3" fontId="8" fillId="0" borderId="6" xfId="0" applyNumberFormat="1" applyFont="1" applyBorder="1" applyAlignment="1" applyProtection="1">
      <alignment horizontal="center" vertical="center"/>
      <protection locked="0"/>
    </xf>
    <xf numFmtId="3" fontId="8" fillId="0" borderId="8" xfId="0" applyNumberFormat="1" applyFont="1" applyBorder="1" applyAlignment="1" applyProtection="1">
      <alignment horizontal="center" vertical="center"/>
      <protection locked="0"/>
    </xf>
    <xf numFmtId="3" fontId="8" fillId="0" borderId="9" xfId="0" applyNumberFormat="1" applyFont="1" applyBorder="1" applyAlignment="1" applyProtection="1">
      <alignment horizontal="center" vertical="center"/>
      <protection locked="0"/>
    </xf>
    <xf numFmtId="3" fontId="8" fillId="0" borderId="10" xfId="0" applyNumberFormat="1" applyFont="1" applyBorder="1" applyAlignment="1" applyProtection="1">
      <alignment horizontal="center" vertical="center"/>
      <protection locked="0"/>
    </xf>
    <xf numFmtId="0" fontId="13" fillId="2" borderId="5" xfId="0" applyFont="1" applyFill="1" applyBorder="1" applyAlignment="1" applyProtection="1">
      <alignment horizontal="center" vertical="center"/>
      <protection locked="0"/>
    </xf>
    <xf numFmtId="0" fontId="8" fillId="0" borderId="37" xfId="0" applyFont="1" applyBorder="1" applyAlignment="1" applyProtection="1">
      <alignment horizontal="center" vertical="center"/>
      <protection locked="0"/>
    </xf>
    <xf numFmtId="0" fontId="8" fillId="0" borderId="36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3" xfId="0" applyNumberFormat="1" applyFont="1" applyBorder="1" applyAlignment="1" applyProtection="1">
      <alignment horizontal="center" vertical="center"/>
    </xf>
    <xf numFmtId="0" fontId="8" fillId="0" borderId="11" xfId="0" applyNumberFormat="1" applyFont="1" applyBorder="1" applyAlignment="1" applyProtection="1">
      <alignment horizontal="center" vertical="center"/>
    </xf>
    <xf numFmtId="0" fontId="8" fillId="0" borderId="25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4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8" fillId="0" borderId="0" xfId="0" applyNumberFormat="1" applyFont="1" applyBorder="1" applyAlignment="1" applyProtection="1">
      <alignment horizontal="center" vertical="center"/>
    </xf>
    <xf numFmtId="0" fontId="8" fillId="0" borderId="21" xfId="0" applyNumberFormat="1" applyFont="1" applyBorder="1" applyAlignment="1" applyProtection="1">
      <alignment horizontal="center" vertical="center"/>
    </xf>
    <xf numFmtId="0" fontId="8" fillId="0" borderId="20" xfId="0" applyNumberFormat="1" applyFont="1" applyBorder="1" applyAlignment="1" applyProtection="1">
      <alignment horizontal="center" vertical="center"/>
    </xf>
    <xf numFmtId="0" fontId="8" fillId="0" borderId="4" xfId="0" applyNumberFormat="1" applyFont="1" applyBorder="1" applyAlignment="1" applyProtection="1">
      <alignment horizontal="center" vertical="center"/>
    </xf>
    <xf numFmtId="0" fontId="8" fillId="0" borderId="24" xfId="0" applyNumberFormat="1" applyFont="1" applyBorder="1" applyAlignment="1" applyProtection="1">
      <alignment horizontal="center" vertical="center"/>
    </xf>
    <xf numFmtId="0" fontId="9" fillId="0" borderId="17" xfId="0" applyFont="1" applyBorder="1" applyAlignment="1" applyProtection="1">
      <alignment horizontal="center" vertical="center" wrapText="1"/>
    </xf>
    <xf numFmtId="0" fontId="9" fillId="0" borderId="32" xfId="0" applyFont="1" applyBorder="1" applyAlignment="1" applyProtection="1">
      <alignment horizontal="center" vertical="center" wrapText="1"/>
    </xf>
    <xf numFmtId="0" fontId="8" fillId="0" borderId="27" xfId="0" applyNumberFormat="1" applyFont="1" applyBorder="1" applyAlignment="1" applyProtection="1">
      <alignment horizontal="center" vertical="center"/>
    </xf>
    <xf numFmtId="0" fontId="8" fillId="0" borderId="28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3" fontId="8" fillId="0" borderId="3" xfId="0" applyNumberFormat="1" applyFont="1" applyBorder="1" applyAlignment="1" applyProtection="1">
      <alignment horizontal="center" vertical="center"/>
    </xf>
    <xf numFmtId="3" fontId="8" fillId="0" borderId="11" xfId="0" applyNumberFormat="1" applyFont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3" fontId="8" fillId="0" borderId="19" xfId="0" applyNumberFormat="1" applyFont="1" applyBorder="1" applyAlignment="1" applyProtection="1">
      <alignment horizontal="center" vertical="center"/>
    </xf>
    <xf numFmtId="3" fontId="8" fillId="0" borderId="20" xfId="0" applyNumberFormat="1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5" xfId="0" applyFont="1" applyBorder="1" applyAlignment="1" applyProtection="1">
      <alignment horizontal="center" vertical="center"/>
      <protection locked="0"/>
    </xf>
    <xf numFmtId="3" fontId="8" fillId="0" borderId="4" xfId="0" applyNumberFormat="1" applyFont="1" applyBorder="1" applyAlignment="1" applyProtection="1">
      <alignment horizontal="center" vertical="center"/>
    </xf>
    <xf numFmtId="3" fontId="8" fillId="0" borderId="24" xfId="0" applyNumberFormat="1" applyFont="1" applyBorder="1" applyAlignment="1" applyProtection="1">
      <alignment horizontal="center" vertical="center"/>
    </xf>
    <xf numFmtId="3" fontId="8" fillId="0" borderId="21" xfId="0" applyNumberFormat="1" applyFont="1" applyBorder="1" applyAlignment="1" applyProtection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3" fontId="8" fillId="0" borderId="0" xfId="0" applyNumberFormat="1" applyFont="1" applyBorder="1" applyAlignment="1" applyProtection="1">
      <alignment horizontal="center" vertical="center"/>
    </xf>
    <xf numFmtId="3" fontId="8" fillId="0" borderId="4" xfId="0" applyNumberFormat="1" applyFont="1" applyBorder="1" applyAlignment="1" applyProtection="1">
      <alignment horizontal="center" vertical="center"/>
      <protection locked="0"/>
    </xf>
    <xf numFmtId="3" fontId="8" fillId="0" borderId="2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3" fontId="8" fillId="0" borderId="27" xfId="0" applyNumberFormat="1" applyFont="1" applyBorder="1" applyAlignment="1" applyProtection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3" fontId="8" fillId="0" borderId="14" xfId="0" applyNumberFormat="1" applyFont="1" applyBorder="1" applyAlignment="1" applyProtection="1">
      <alignment horizontal="center" vertical="center"/>
    </xf>
    <xf numFmtId="3" fontId="8" fillId="0" borderId="0" xfId="0" applyNumberFormat="1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3" fontId="8" fillId="0" borderId="3" xfId="0" applyNumberFormat="1" applyFont="1" applyBorder="1" applyAlignment="1" applyProtection="1">
      <alignment horizontal="center" vertical="center"/>
      <protection locked="0"/>
    </xf>
    <xf numFmtId="3" fontId="8" fillId="0" borderId="11" xfId="0" applyNumberFormat="1" applyFont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center" vertical="center"/>
      <protection locked="0"/>
    </xf>
    <xf numFmtId="0" fontId="14" fillId="0" borderId="32" xfId="0" applyFont="1" applyBorder="1" applyAlignment="1" applyProtection="1">
      <alignment horizontal="center" vertical="center"/>
      <protection locked="0"/>
    </xf>
    <xf numFmtId="0" fontId="14" fillId="0" borderId="31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14" fillId="0" borderId="34" xfId="0" applyFont="1" applyBorder="1" applyAlignment="1" applyProtection="1">
      <alignment horizontal="center" vertical="center"/>
      <protection locked="0"/>
    </xf>
    <xf numFmtId="0" fontId="14" fillId="0" borderId="35" xfId="0" applyFont="1" applyBorder="1" applyAlignment="1" applyProtection="1">
      <alignment horizontal="center" vertical="center"/>
      <protection locked="0"/>
    </xf>
    <xf numFmtId="3" fontId="8" fillId="0" borderId="38" xfId="0" applyNumberFormat="1" applyFont="1" applyBorder="1" applyAlignment="1" applyProtection="1">
      <alignment horizontal="center" vertical="center"/>
    </xf>
    <xf numFmtId="0" fontId="8" fillId="0" borderId="39" xfId="0" applyFont="1" applyBorder="1" applyAlignment="1" applyProtection="1">
      <alignment horizontal="center" vertic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/>
      <protection locked="0"/>
    </xf>
    <xf numFmtId="3" fontId="8" fillId="0" borderId="5" xfId="0" applyNumberFormat="1" applyFont="1" applyBorder="1" applyAlignment="1" applyProtection="1">
      <alignment horizontal="center" vertical="center"/>
    </xf>
    <xf numFmtId="3" fontId="8" fillId="0" borderId="6" xfId="0" applyNumberFormat="1" applyFont="1" applyBorder="1" applyAlignment="1" applyProtection="1">
      <alignment horizontal="center" vertical="center"/>
    </xf>
    <xf numFmtId="3" fontId="8" fillId="0" borderId="7" xfId="0" applyNumberFormat="1" applyFont="1" applyBorder="1" applyAlignment="1" applyProtection="1">
      <alignment horizontal="center" vertical="center"/>
    </xf>
    <xf numFmtId="20" fontId="8" fillId="0" borderId="5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103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350520</xdr:colOff>
      <xdr:row>0</xdr:row>
      <xdr:rowOff>312420</xdr:rowOff>
    </xdr:to>
    <xdr:pic>
      <xdr:nvPicPr>
        <xdr:cNvPr id="207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207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9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10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83820</xdr:rowOff>
    </xdr:from>
    <xdr:to>
      <xdr:col>2</xdr:col>
      <xdr:colOff>129540</xdr:colOff>
      <xdr:row>0</xdr:row>
      <xdr:rowOff>350520</xdr:rowOff>
    </xdr:to>
    <xdr:pic>
      <xdr:nvPicPr>
        <xdr:cNvPr id="41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83820"/>
          <a:ext cx="139446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41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4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4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7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7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83820</xdr:rowOff>
    </xdr:from>
    <xdr:to>
      <xdr:col>2</xdr:col>
      <xdr:colOff>121920</xdr:colOff>
      <xdr:row>0</xdr:row>
      <xdr:rowOff>304800</xdr:rowOff>
    </xdr:to>
    <xdr:pic>
      <xdr:nvPicPr>
        <xdr:cNvPr id="719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"/>
          <a:ext cx="1394460" cy="220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719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106680</xdr:rowOff>
    </xdr:from>
    <xdr:to>
      <xdr:col>2</xdr:col>
      <xdr:colOff>266700</xdr:colOff>
      <xdr:row>0</xdr:row>
      <xdr:rowOff>381000</xdr:rowOff>
    </xdr:to>
    <xdr:pic>
      <xdr:nvPicPr>
        <xdr:cNvPr id="820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" y="106680"/>
          <a:ext cx="1440180" cy="274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190500</xdr:colOff>
      <xdr:row>0</xdr:row>
      <xdr:rowOff>312420</xdr:rowOff>
    </xdr:to>
    <xdr:pic>
      <xdr:nvPicPr>
        <xdr:cNvPr id="924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630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924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76200</xdr:rowOff>
    </xdr:from>
    <xdr:to>
      <xdr:col>2</xdr:col>
      <xdr:colOff>358140</xdr:colOff>
      <xdr:row>0</xdr:row>
      <xdr:rowOff>388620</xdr:rowOff>
    </xdr:to>
    <xdr:pic>
      <xdr:nvPicPr>
        <xdr:cNvPr id="1025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106680</xdr:rowOff>
    </xdr:from>
    <xdr:to>
      <xdr:col>2</xdr:col>
      <xdr:colOff>487680</xdr:colOff>
      <xdr:row>0</xdr:row>
      <xdr:rowOff>335280</xdr:rowOff>
    </xdr:to>
    <xdr:pic>
      <xdr:nvPicPr>
        <xdr:cNvPr id="1129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" y="106680"/>
          <a:ext cx="128778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</xdr:colOff>
      <xdr:row>0</xdr:row>
      <xdr:rowOff>76200</xdr:rowOff>
    </xdr:from>
    <xdr:to>
      <xdr:col>2</xdr:col>
      <xdr:colOff>281940</xdr:colOff>
      <xdr:row>0</xdr:row>
      <xdr:rowOff>388620</xdr:rowOff>
    </xdr:to>
    <xdr:pic>
      <xdr:nvPicPr>
        <xdr:cNvPr id="1129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5468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3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M23"/>
  <sheetViews>
    <sheetView showGridLines="0" workbookViewId="0">
      <selection activeCell="D22" sqref="D22"/>
    </sheetView>
  </sheetViews>
  <sheetFormatPr baseColWidth="10" defaultRowHeight="14.4" x14ac:dyDescent="0.3"/>
  <cols>
    <col min="2" max="2" width="134.44140625" customWidth="1"/>
  </cols>
  <sheetData>
    <row r="1" spans="2:10" ht="15.6" x14ac:dyDescent="0.3">
      <c r="B1" s="5" t="s">
        <v>31</v>
      </c>
    </row>
    <row r="4" spans="2:10" ht="15.6" x14ac:dyDescent="0.3">
      <c r="B4" s="5" t="s">
        <v>25</v>
      </c>
    </row>
    <row r="5" spans="2:10" ht="15.6" x14ac:dyDescent="0.3">
      <c r="B5" s="5"/>
    </row>
    <row r="6" spans="2:10" x14ac:dyDescent="0.3">
      <c r="B6" t="s">
        <v>17</v>
      </c>
    </row>
    <row r="7" spans="2:10" x14ac:dyDescent="0.3">
      <c r="B7" t="s">
        <v>24</v>
      </c>
    </row>
    <row r="8" spans="2:10" x14ac:dyDescent="0.3">
      <c r="B8" t="s">
        <v>22</v>
      </c>
    </row>
    <row r="9" spans="2:10" x14ac:dyDescent="0.3">
      <c r="B9" t="s">
        <v>23</v>
      </c>
    </row>
    <row r="10" spans="2:10" x14ac:dyDescent="0.3">
      <c r="B10" t="s">
        <v>18</v>
      </c>
    </row>
    <row r="11" spans="2:10" x14ac:dyDescent="0.3">
      <c r="B11" t="s">
        <v>19</v>
      </c>
    </row>
    <row r="13" spans="2:10" ht="15.6" x14ac:dyDescent="0.3">
      <c r="B13" s="5" t="s">
        <v>26</v>
      </c>
    </row>
    <row r="15" spans="2:10" x14ac:dyDescent="0.3">
      <c r="B15" t="s">
        <v>17</v>
      </c>
    </row>
    <row r="16" spans="2:10" x14ac:dyDescent="0.3">
      <c r="B16" s="3" t="s">
        <v>27</v>
      </c>
      <c r="C16" s="3"/>
      <c r="D16" s="3"/>
      <c r="E16" s="3"/>
      <c r="F16" s="3"/>
      <c r="G16" s="3"/>
      <c r="H16" s="3"/>
      <c r="I16" s="3"/>
      <c r="J16" s="3"/>
    </row>
    <row r="17" spans="2:13" x14ac:dyDescent="0.3">
      <c r="B17" t="s">
        <v>28</v>
      </c>
      <c r="G17" s="3"/>
      <c r="H17" s="3"/>
      <c r="I17" s="3"/>
      <c r="J17" s="3"/>
      <c r="K17" s="3"/>
      <c r="L17" s="3"/>
      <c r="M17" s="3"/>
    </row>
    <row r="18" spans="2:13" x14ac:dyDescent="0.3">
      <c r="B18" t="s">
        <v>29</v>
      </c>
    </row>
    <row r="19" spans="2:13" x14ac:dyDescent="0.3">
      <c r="B19" s="4" t="s">
        <v>20</v>
      </c>
    </row>
    <row r="20" spans="2:13" x14ac:dyDescent="0.3">
      <c r="B20" t="s">
        <v>30</v>
      </c>
    </row>
    <row r="21" spans="2:13" x14ac:dyDescent="0.3">
      <c r="B21" s="4" t="s">
        <v>21</v>
      </c>
    </row>
    <row r="22" spans="2:13" x14ac:dyDescent="0.3">
      <c r="B22" t="s">
        <v>18</v>
      </c>
    </row>
    <row r="23" spans="2:13" x14ac:dyDescent="0.3">
      <c r="B23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C11"/>
  <sheetViews>
    <sheetView workbookViewId="0">
      <selection activeCell="C19" sqref="C19"/>
    </sheetView>
  </sheetViews>
  <sheetFormatPr baseColWidth="10" defaultRowHeight="14.4" x14ac:dyDescent="0.3"/>
  <cols>
    <col min="3" max="3" width="81.5546875" customWidth="1"/>
  </cols>
  <sheetData>
    <row r="4" spans="3:3" x14ac:dyDescent="0.3">
      <c r="C4" s="6" t="s">
        <v>33</v>
      </c>
    </row>
    <row r="6" spans="3:3" x14ac:dyDescent="0.3">
      <c r="C6" t="s">
        <v>34</v>
      </c>
    </row>
    <row r="7" spans="3:3" x14ac:dyDescent="0.3">
      <c r="C7" t="s">
        <v>35</v>
      </c>
    </row>
    <row r="8" spans="3:3" x14ac:dyDescent="0.3">
      <c r="C8" t="s">
        <v>36</v>
      </c>
    </row>
    <row r="9" spans="3:3" x14ac:dyDescent="0.3">
      <c r="C9" t="s">
        <v>37</v>
      </c>
    </row>
    <row r="10" spans="3:3" x14ac:dyDescent="0.3">
      <c r="C10" t="s">
        <v>38</v>
      </c>
    </row>
    <row r="11" spans="3:3" x14ac:dyDescent="0.3">
      <c r="C11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Z125"/>
  <sheetViews>
    <sheetView tabSelected="1" workbookViewId="0">
      <selection activeCell="G23" sqref="G23"/>
    </sheetView>
  </sheetViews>
  <sheetFormatPr baseColWidth="10" defaultRowHeight="14.4" x14ac:dyDescent="0.3"/>
  <cols>
    <col min="1" max="1" width="6.5546875" style="39" customWidth="1"/>
    <col min="2" max="2" width="12" style="44" customWidth="1"/>
    <col min="3" max="3" width="42.21875" style="39" customWidth="1"/>
    <col min="4" max="4" width="22.77734375" style="39" customWidth="1"/>
    <col min="5" max="5" width="13.77734375" style="39" customWidth="1"/>
    <col min="6" max="6" width="57.6640625" style="39" customWidth="1"/>
    <col min="7" max="7" width="11.44140625" style="45" customWidth="1"/>
    <col min="8" max="8" width="10.88671875" style="45" customWidth="1"/>
    <col min="9" max="9" width="12.109375" style="45" hidden="1" customWidth="1"/>
    <col min="10" max="16384" width="11.5546875" style="39"/>
  </cols>
  <sheetData>
    <row r="1" spans="1:52" ht="39" customHeight="1" thickBot="1" x14ac:dyDescent="0.35">
      <c r="A1" s="37"/>
      <c r="B1" s="38"/>
      <c r="C1" s="99" t="s">
        <v>13</v>
      </c>
      <c r="D1" s="100"/>
      <c r="E1" s="100"/>
      <c r="F1" s="100"/>
      <c r="G1" s="100"/>
      <c r="H1" s="100"/>
      <c r="I1" s="100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</row>
    <row r="2" spans="1:52" s="40" customFormat="1" ht="24" customHeight="1" thickBot="1" x14ac:dyDescent="0.35">
      <c r="A2" s="35"/>
      <c r="B2" s="36" t="s">
        <v>0</v>
      </c>
      <c r="C2" s="36" t="s">
        <v>1</v>
      </c>
      <c r="D2" s="36" t="s">
        <v>6</v>
      </c>
      <c r="E2" s="36" t="s">
        <v>2</v>
      </c>
      <c r="F2" s="36" t="s">
        <v>3</v>
      </c>
      <c r="G2" s="64" t="s">
        <v>32</v>
      </c>
      <c r="H2" s="64" t="s">
        <v>40</v>
      </c>
      <c r="I2" s="65" t="s">
        <v>16</v>
      </c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</row>
    <row r="3" spans="1:52" ht="16.05" customHeight="1" x14ac:dyDescent="0.3">
      <c r="A3" s="80" t="s">
        <v>5</v>
      </c>
      <c r="B3" s="82">
        <v>420033</v>
      </c>
      <c r="C3" s="84" t="s">
        <v>4</v>
      </c>
      <c r="D3" s="84"/>
      <c r="E3" s="49" t="s">
        <v>192</v>
      </c>
      <c r="F3" s="49" t="s">
        <v>194</v>
      </c>
      <c r="G3" s="62">
        <f>(750*10)+400</f>
        <v>7900</v>
      </c>
      <c r="H3" s="86">
        <f>G3+G4</f>
        <v>7900</v>
      </c>
      <c r="I3" s="97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</row>
    <row r="4" spans="1:52" ht="16.05" customHeight="1" thickBot="1" x14ac:dyDescent="0.35">
      <c r="A4" s="88" t="s">
        <v>5</v>
      </c>
      <c r="B4" s="89">
        <v>420033</v>
      </c>
      <c r="C4" s="90" t="s">
        <v>4</v>
      </c>
      <c r="D4" s="90"/>
      <c r="E4" s="33"/>
      <c r="F4" s="33"/>
      <c r="G4" s="67"/>
      <c r="H4" s="91"/>
      <c r="I4" s="10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</row>
    <row r="5" spans="1:52" ht="16.05" customHeight="1" thickBot="1" x14ac:dyDescent="0.35">
      <c r="A5" s="80" t="s">
        <v>5</v>
      </c>
      <c r="B5" s="82">
        <v>323115</v>
      </c>
      <c r="C5" s="84" t="s">
        <v>7</v>
      </c>
      <c r="D5" s="84"/>
      <c r="E5" s="49" t="s">
        <v>193</v>
      </c>
      <c r="F5" s="20" t="s">
        <v>195</v>
      </c>
      <c r="G5" s="62">
        <f>(3*1200)</f>
        <v>3600</v>
      </c>
      <c r="H5" s="86">
        <f t="shared" ref="H5" si="0">G5+G6</f>
        <v>3600</v>
      </c>
      <c r="I5" s="95"/>
    </row>
    <row r="6" spans="1:52" ht="16.05" customHeight="1" thickBot="1" x14ac:dyDescent="0.35">
      <c r="A6" s="81" t="s">
        <v>5</v>
      </c>
      <c r="B6" s="83">
        <v>323115</v>
      </c>
      <c r="C6" s="85" t="s">
        <v>7</v>
      </c>
      <c r="D6" s="85"/>
      <c r="E6" s="50"/>
      <c r="F6" s="19"/>
      <c r="G6" s="62"/>
      <c r="H6" s="87"/>
      <c r="I6" s="96"/>
    </row>
    <row r="7" spans="1:52" ht="16.05" customHeight="1" thickBot="1" x14ac:dyDescent="0.35">
      <c r="A7" s="80" t="s">
        <v>5</v>
      </c>
      <c r="B7" s="82">
        <v>307016</v>
      </c>
      <c r="C7" s="84" t="s">
        <v>14</v>
      </c>
      <c r="D7" s="84"/>
      <c r="E7" s="49"/>
      <c r="F7" s="20"/>
      <c r="G7" s="62"/>
      <c r="H7" s="86">
        <f t="shared" ref="H7" si="1">G7+G8</f>
        <v>0</v>
      </c>
      <c r="I7" s="97"/>
    </row>
    <row r="8" spans="1:52" ht="16.05" customHeight="1" thickBot="1" x14ac:dyDescent="0.35">
      <c r="A8" s="81" t="s">
        <v>5</v>
      </c>
      <c r="B8" s="83">
        <v>307016</v>
      </c>
      <c r="C8" s="85" t="s">
        <v>14</v>
      </c>
      <c r="D8" s="85"/>
      <c r="E8" s="50"/>
      <c r="F8" s="19"/>
      <c r="G8" s="62"/>
      <c r="H8" s="87"/>
      <c r="I8" s="98"/>
    </row>
    <row r="9" spans="1:52" ht="16.05" customHeight="1" thickBot="1" x14ac:dyDescent="0.35">
      <c r="A9" s="80" t="s">
        <v>5</v>
      </c>
      <c r="B9" s="82">
        <v>307076</v>
      </c>
      <c r="C9" s="84" t="s">
        <v>41</v>
      </c>
      <c r="D9" s="84"/>
      <c r="E9" s="49"/>
      <c r="F9" s="20"/>
      <c r="G9" s="62"/>
      <c r="H9" s="86">
        <f t="shared" ref="H9" si="2">G9+G10</f>
        <v>0</v>
      </c>
      <c r="I9" s="95"/>
    </row>
    <row r="10" spans="1:52" ht="16.05" customHeight="1" thickBot="1" x14ac:dyDescent="0.35">
      <c r="A10" s="81" t="s">
        <v>5</v>
      </c>
      <c r="B10" s="83">
        <v>307076</v>
      </c>
      <c r="C10" s="85" t="s">
        <v>41</v>
      </c>
      <c r="D10" s="85"/>
      <c r="E10" s="50"/>
      <c r="F10" s="19"/>
      <c r="G10" s="62"/>
      <c r="H10" s="87"/>
      <c r="I10" s="96"/>
    </row>
    <row r="11" spans="1:52" ht="16.05" customHeight="1" thickBot="1" x14ac:dyDescent="0.35">
      <c r="A11" s="80" t="s">
        <v>5</v>
      </c>
      <c r="B11" s="82">
        <v>307033</v>
      </c>
      <c r="C11" s="84" t="s">
        <v>15</v>
      </c>
      <c r="D11" s="84"/>
      <c r="E11" s="49"/>
      <c r="F11" s="20"/>
      <c r="G11" s="62"/>
      <c r="H11" s="86">
        <f t="shared" ref="H11:H19" si="3">G11+G12</f>
        <v>0</v>
      </c>
      <c r="I11" s="95"/>
    </row>
    <row r="12" spans="1:52" ht="16.05" customHeight="1" thickBot="1" x14ac:dyDescent="0.35">
      <c r="A12" s="81" t="s">
        <v>5</v>
      </c>
      <c r="B12" s="83">
        <v>307033</v>
      </c>
      <c r="C12" s="85" t="s">
        <v>15</v>
      </c>
      <c r="D12" s="85"/>
      <c r="E12" s="50"/>
      <c r="F12" s="19"/>
      <c r="G12" s="62"/>
      <c r="H12" s="87"/>
      <c r="I12" s="96"/>
    </row>
    <row r="13" spans="1:52" ht="16.05" customHeight="1" thickBot="1" x14ac:dyDescent="0.35">
      <c r="A13" s="80"/>
      <c r="B13" s="82"/>
      <c r="C13" s="84"/>
      <c r="D13" s="84"/>
      <c r="E13" s="157"/>
      <c r="F13" s="20"/>
      <c r="G13" s="62"/>
      <c r="H13" s="86"/>
      <c r="I13" s="97"/>
    </row>
    <row r="14" spans="1:52" ht="16.05" customHeight="1" thickBot="1" x14ac:dyDescent="0.35">
      <c r="A14" s="81"/>
      <c r="B14" s="83"/>
      <c r="C14" s="85"/>
      <c r="D14" s="85"/>
      <c r="E14" s="50"/>
      <c r="F14" s="19"/>
      <c r="G14" s="62"/>
      <c r="H14" s="87"/>
      <c r="I14" s="98"/>
    </row>
    <row r="15" spans="1:52" ht="16.05" customHeight="1" thickBot="1" x14ac:dyDescent="0.35">
      <c r="A15" s="80"/>
      <c r="B15" s="82"/>
      <c r="C15" s="84"/>
      <c r="D15" s="84"/>
      <c r="E15" s="49"/>
      <c r="F15" s="20"/>
      <c r="G15" s="62"/>
      <c r="H15" s="86">
        <f t="shared" si="3"/>
        <v>0</v>
      </c>
      <c r="I15" s="97"/>
    </row>
    <row r="16" spans="1:52" ht="16.05" customHeight="1" thickBot="1" x14ac:dyDescent="0.35">
      <c r="A16" s="81"/>
      <c r="B16" s="83"/>
      <c r="C16" s="85"/>
      <c r="D16" s="85"/>
      <c r="E16" s="50"/>
      <c r="F16" s="19"/>
      <c r="G16" s="62"/>
      <c r="H16" s="87"/>
      <c r="I16" s="98"/>
    </row>
    <row r="17" spans="1:9" ht="16.05" customHeight="1" thickBot="1" x14ac:dyDescent="0.35">
      <c r="A17" s="80"/>
      <c r="B17" s="82"/>
      <c r="C17" s="84"/>
      <c r="D17" s="84"/>
      <c r="E17" s="49"/>
      <c r="F17" s="20"/>
      <c r="G17" s="62"/>
      <c r="H17" s="86">
        <f t="shared" si="3"/>
        <v>0</v>
      </c>
      <c r="I17" s="97"/>
    </row>
    <row r="18" spans="1:9" ht="16.05" customHeight="1" thickBot="1" x14ac:dyDescent="0.35">
      <c r="A18" s="81"/>
      <c r="B18" s="83"/>
      <c r="C18" s="85"/>
      <c r="D18" s="85"/>
      <c r="E18" s="50"/>
      <c r="F18" s="19"/>
      <c r="G18" s="62"/>
      <c r="H18" s="87"/>
      <c r="I18" s="98"/>
    </row>
    <row r="19" spans="1:9" ht="16.05" customHeight="1" thickBot="1" x14ac:dyDescent="0.35">
      <c r="A19" s="80"/>
      <c r="B19" s="82"/>
      <c r="C19" s="84"/>
      <c r="D19" s="84"/>
      <c r="E19" s="49"/>
      <c r="F19" s="20"/>
      <c r="G19" s="62"/>
      <c r="H19" s="86">
        <f t="shared" si="3"/>
        <v>0</v>
      </c>
      <c r="I19" s="97"/>
    </row>
    <row r="20" spans="1:9" ht="16.05" customHeight="1" thickBot="1" x14ac:dyDescent="0.35">
      <c r="A20" s="81"/>
      <c r="B20" s="83"/>
      <c r="C20" s="85"/>
      <c r="D20" s="85"/>
      <c r="E20" s="50"/>
      <c r="F20" s="19"/>
      <c r="G20" s="62"/>
      <c r="H20" s="87"/>
      <c r="I20" s="98"/>
    </row>
    <row r="21" spans="1:9" ht="16.05" customHeight="1" x14ac:dyDescent="0.3">
      <c r="A21" s="92"/>
      <c r="B21" s="93"/>
      <c r="C21" s="92"/>
      <c r="D21" s="92"/>
      <c r="E21" s="47"/>
      <c r="F21" s="47"/>
      <c r="G21" s="63"/>
      <c r="H21" s="94"/>
      <c r="I21" s="94"/>
    </row>
    <row r="22" spans="1:9" ht="16.05" customHeight="1" x14ac:dyDescent="0.3">
      <c r="A22" s="92"/>
      <c r="B22" s="93"/>
      <c r="C22" s="92"/>
      <c r="D22" s="92"/>
      <c r="E22" s="47"/>
      <c r="F22" s="47"/>
      <c r="G22" s="63"/>
      <c r="H22" s="94"/>
      <c r="I22" s="94"/>
    </row>
    <row r="23" spans="1:9" ht="16.05" customHeight="1" x14ac:dyDescent="0.3">
      <c r="A23" s="92"/>
      <c r="B23" s="93"/>
      <c r="C23" s="92"/>
      <c r="D23" s="92"/>
      <c r="E23" s="47"/>
      <c r="F23" s="47"/>
      <c r="G23" s="63"/>
      <c r="H23" s="94"/>
      <c r="I23" s="94"/>
    </row>
    <row r="24" spans="1:9" ht="16.05" customHeight="1" x14ac:dyDescent="0.3">
      <c r="A24" s="92"/>
      <c r="B24" s="93"/>
      <c r="C24" s="92"/>
      <c r="D24" s="92"/>
      <c r="E24" s="47"/>
      <c r="F24" s="47"/>
      <c r="G24" s="63"/>
      <c r="H24" s="94"/>
      <c r="I24" s="94"/>
    </row>
    <row r="25" spans="1:9" ht="16.05" customHeight="1" x14ac:dyDescent="0.3">
      <c r="A25" s="92"/>
      <c r="B25" s="93"/>
      <c r="C25" s="92"/>
      <c r="D25" s="92"/>
      <c r="E25" s="47"/>
      <c r="F25" s="47"/>
      <c r="G25" s="63"/>
      <c r="H25" s="94"/>
      <c r="I25" s="94"/>
    </row>
    <row r="26" spans="1:9" ht="16.05" customHeight="1" x14ac:dyDescent="0.3">
      <c r="A26" s="92"/>
      <c r="B26" s="93"/>
      <c r="C26" s="92"/>
      <c r="D26" s="92"/>
      <c r="E26" s="47"/>
      <c r="F26" s="47"/>
      <c r="G26" s="63"/>
      <c r="H26" s="94"/>
      <c r="I26" s="94"/>
    </row>
    <row r="27" spans="1:9" ht="16.05" customHeight="1" x14ac:dyDescent="0.3">
      <c r="A27" s="92"/>
      <c r="B27" s="93"/>
      <c r="C27" s="92"/>
      <c r="D27" s="92"/>
      <c r="E27" s="47"/>
      <c r="F27" s="47"/>
      <c r="G27" s="63"/>
      <c r="H27" s="94"/>
      <c r="I27" s="94"/>
    </row>
    <row r="28" spans="1:9" ht="16.05" customHeight="1" x14ac:dyDescent="0.3">
      <c r="A28" s="92"/>
      <c r="B28" s="93"/>
      <c r="C28" s="92"/>
      <c r="D28" s="92"/>
      <c r="E28" s="47"/>
      <c r="F28" s="47"/>
      <c r="G28" s="63"/>
      <c r="H28" s="94"/>
      <c r="I28" s="94"/>
    </row>
    <row r="29" spans="1:9" ht="16.05" customHeight="1" x14ac:dyDescent="0.3">
      <c r="A29" s="92"/>
      <c r="B29" s="93"/>
      <c r="C29" s="92"/>
      <c r="D29" s="92"/>
      <c r="E29" s="47"/>
      <c r="F29" s="47"/>
      <c r="G29" s="63"/>
      <c r="H29" s="94"/>
      <c r="I29" s="94"/>
    </row>
    <row r="30" spans="1:9" ht="16.05" customHeight="1" x14ac:dyDescent="0.3">
      <c r="A30" s="92"/>
      <c r="B30" s="93"/>
      <c r="C30" s="92"/>
      <c r="D30" s="92"/>
      <c r="E30" s="47"/>
      <c r="F30" s="47"/>
      <c r="G30" s="63"/>
      <c r="H30" s="94"/>
      <c r="I30" s="94"/>
    </row>
    <row r="31" spans="1:9" ht="16.05" customHeight="1" x14ac:dyDescent="0.3">
      <c r="A31" s="92"/>
      <c r="B31" s="93"/>
      <c r="C31" s="92"/>
      <c r="D31" s="92"/>
      <c r="E31" s="47"/>
      <c r="F31" s="47"/>
      <c r="G31" s="63"/>
      <c r="H31" s="94"/>
      <c r="I31" s="94"/>
    </row>
    <row r="32" spans="1:9" ht="16.05" customHeight="1" x14ac:dyDescent="0.3">
      <c r="A32" s="92"/>
      <c r="B32" s="93"/>
      <c r="C32" s="92"/>
      <c r="D32" s="92"/>
      <c r="E32" s="47"/>
      <c r="F32" s="47"/>
      <c r="G32" s="63"/>
      <c r="H32" s="94"/>
      <c r="I32" s="94"/>
    </row>
    <row r="33" spans="1:9" ht="16.05" customHeight="1" x14ac:dyDescent="0.3">
      <c r="A33" s="92"/>
      <c r="B33" s="93"/>
      <c r="C33" s="92"/>
      <c r="D33" s="92"/>
      <c r="E33" s="47"/>
      <c r="F33" s="47"/>
      <c r="G33" s="63"/>
      <c r="H33" s="94"/>
      <c r="I33" s="94"/>
    </row>
    <row r="34" spans="1:9" ht="16.05" customHeight="1" x14ac:dyDescent="0.3">
      <c r="A34" s="92"/>
      <c r="B34" s="93"/>
      <c r="C34" s="92"/>
      <c r="D34" s="92"/>
      <c r="E34" s="47"/>
      <c r="F34" s="47"/>
      <c r="G34" s="63"/>
      <c r="H34" s="94"/>
      <c r="I34" s="94"/>
    </row>
    <row r="35" spans="1:9" ht="16.05" customHeight="1" x14ac:dyDescent="0.3">
      <c r="A35" s="92"/>
      <c r="B35" s="93"/>
      <c r="C35" s="92"/>
      <c r="D35" s="92"/>
      <c r="E35" s="47"/>
      <c r="F35" s="47"/>
      <c r="G35" s="63"/>
      <c r="H35" s="94"/>
      <c r="I35" s="94"/>
    </row>
    <row r="36" spans="1:9" ht="16.05" customHeight="1" x14ac:dyDescent="0.3">
      <c r="A36" s="92"/>
      <c r="B36" s="93"/>
      <c r="C36" s="92"/>
      <c r="D36" s="92"/>
      <c r="E36" s="47"/>
      <c r="F36" s="47"/>
      <c r="G36" s="63"/>
      <c r="H36" s="94"/>
      <c r="I36" s="94"/>
    </row>
    <row r="37" spans="1:9" ht="16.05" customHeight="1" x14ac:dyDescent="0.3">
      <c r="A37" s="92"/>
      <c r="B37" s="93"/>
      <c r="C37" s="92"/>
      <c r="D37" s="92"/>
      <c r="E37" s="47"/>
      <c r="F37" s="47"/>
      <c r="G37" s="63"/>
      <c r="H37" s="94"/>
      <c r="I37" s="94"/>
    </row>
    <row r="38" spans="1:9" ht="16.05" customHeight="1" x14ac:dyDescent="0.3">
      <c r="A38" s="92"/>
      <c r="B38" s="93"/>
      <c r="C38" s="92"/>
      <c r="D38" s="92"/>
      <c r="E38" s="47"/>
      <c r="F38" s="47"/>
      <c r="G38" s="63"/>
      <c r="H38" s="94"/>
      <c r="I38" s="94"/>
    </row>
    <row r="39" spans="1:9" ht="16.05" customHeight="1" x14ac:dyDescent="0.3">
      <c r="A39" s="92"/>
      <c r="B39" s="93"/>
      <c r="C39" s="92"/>
      <c r="D39" s="92"/>
      <c r="E39" s="47"/>
      <c r="F39" s="47"/>
      <c r="G39" s="63"/>
      <c r="H39" s="94"/>
      <c r="I39" s="94"/>
    </row>
    <row r="40" spans="1:9" ht="16.05" customHeight="1" x14ac:dyDescent="0.3">
      <c r="A40" s="92"/>
      <c r="B40" s="93"/>
      <c r="C40" s="92"/>
      <c r="D40" s="92"/>
      <c r="E40" s="47"/>
      <c r="F40" s="47"/>
      <c r="G40" s="63"/>
      <c r="H40" s="94"/>
      <c r="I40" s="94"/>
    </row>
    <row r="41" spans="1:9" ht="16.05" customHeight="1" x14ac:dyDescent="0.3">
      <c r="A41" s="92"/>
      <c r="B41" s="93"/>
      <c r="C41" s="92"/>
      <c r="D41" s="92"/>
      <c r="E41" s="47"/>
      <c r="F41" s="47"/>
      <c r="G41" s="63"/>
      <c r="H41" s="94"/>
      <c r="I41" s="94"/>
    </row>
    <row r="42" spans="1:9" ht="16.05" customHeight="1" x14ac:dyDescent="0.3">
      <c r="A42" s="92"/>
      <c r="B42" s="93"/>
      <c r="C42" s="92"/>
      <c r="D42" s="92"/>
      <c r="E42" s="47"/>
      <c r="F42" s="47"/>
      <c r="G42" s="63"/>
      <c r="H42" s="94"/>
      <c r="I42" s="94"/>
    </row>
    <row r="43" spans="1:9" ht="16.05" customHeight="1" x14ac:dyDescent="0.3">
      <c r="A43" s="92"/>
      <c r="B43" s="93"/>
      <c r="C43" s="92"/>
      <c r="D43" s="92"/>
      <c r="E43" s="47"/>
      <c r="F43" s="47"/>
      <c r="G43" s="63"/>
      <c r="H43" s="94"/>
      <c r="I43" s="94"/>
    </row>
    <row r="44" spans="1:9" ht="16.05" customHeight="1" x14ac:dyDescent="0.3">
      <c r="A44" s="92"/>
      <c r="B44" s="93"/>
      <c r="C44" s="92"/>
      <c r="D44" s="92"/>
      <c r="E44" s="47"/>
      <c r="F44" s="47"/>
      <c r="G44" s="63"/>
      <c r="H44" s="94"/>
      <c r="I44" s="94"/>
    </row>
    <row r="45" spans="1:9" ht="16.05" customHeight="1" x14ac:dyDescent="0.3">
      <c r="A45" s="92"/>
      <c r="B45" s="93"/>
      <c r="C45" s="92"/>
      <c r="D45" s="92"/>
      <c r="E45" s="47"/>
      <c r="F45" s="47"/>
      <c r="G45" s="63"/>
      <c r="H45" s="94"/>
      <c r="I45" s="94"/>
    </row>
    <row r="46" spans="1:9" ht="16.05" customHeight="1" x14ac:dyDescent="0.3">
      <c r="A46" s="92"/>
      <c r="B46" s="93"/>
      <c r="C46" s="92"/>
      <c r="D46" s="92"/>
      <c r="E46" s="47"/>
      <c r="F46" s="47"/>
      <c r="G46" s="63"/>
      <c r="H46" s="94"/>
      <c r="I46" s="94"/>
    </row>
    <row r="47" spans="1:9" ht="16.05" customHeight="1" x14ac:dyDescent="0.3">
      <c r="A47" s="92"/>
      <c r="B47" s="93"/>
      <c r="C47" s="92"/>
      <c r="D47" s="92"/>
      <c r="E47" s="47"/>
      <c r="F47" s="47"/>
      <c r="G47" s="63"/>
      <c r="H47" s="94"/>
      <c r="I47" s="94"/>
    </row>
    <row r="48" spans="1:9" ht="16.05" customHeight="1" x14ac:dyDescent="0.3">
      <c r="A48" s="92"/>
      <c r="B48" s="93"/>
      <c r="C48" s="92"/>
      <c r="D48" s="92"/>
      <c r="E48" s="47"/>
      <c r="F48" s="47"/>
      <c r="G48" s="63"/>
      <c r="H48" s="94"/>
      <c r="I48" s="94"/>
    </row>
    <row r="49" spans="1:9" ht="16.05" customHeight="1" x14ac:dyDescent="0.3">
      <c r="A49" s="92"/>
      <c r="B49" s="93"/>
      <c r="C49" s="92"/>
      <c r="D49" s="92"/>
      <c r="E49" s="47"/>
      <c r="F49" s="47"/>
      <c r="G49" s="63"/>
      <c r="H49" s="94"/>
      <c r="I49" s="94"/>
    </row>
    <row r="50" spans="1:9" ht="16.05" customHeight="1" x14ac:dyDescent="0.3">
      <c r="A50" s="92"/>
      <c r="B50" s="93"/>
      <c r="C50" s="92"/>
      <c r="D50" s="92"/>
      <c r="E50" s="47"/>
      <c r="F50" s="47"/>
      <c r="G50" s="63"/>
      <c r="H50" s="94"/>
      <c r="I50" s="94"/>
    </row>
    <row r="51" spans="1:9" ht="16.05" customHeight="1" x14ac:dyDescent="0.3">
      <c r="A51" s="92"/>
      <c r="B51" s="93"/>
      <c r="C51" s="92"/>
      <c r="D51" s="92"/>
      <c r="E51" s="47"/>
      <c r="F51" s="47"/>
      <c r="G51" s="63"/>
      <c r="H51" s="94"/>
      <c r="I51" s="94"/>
    </row>
    <row r="52" spans="1:9" ht="16.05" customHeight="1" x14ac:dyDescent="0.3">
      <c r="A52" s="92"/>
      <c r="B52" s="93"/>
      <c r="C52" s="92"/>
      <c r="D52" s="92"/>
      <c r="E52" s="47"/>
      <c r="F52" s="47"/>
      <c r="G52" s="63"/>
      <c r="H52" s="94"/>
      <c r="I52" s="94"/>
    </row>
    <row r="53" spans="1:9" ht="16.05" customHeight="1" x14ac:dyDescent="0.3">
      <c r="A53" s="92"/>
      <c r="B53" s="93"/>
      <c r="C53" s="92"/>
      <c r="D53" s="92"/>
      <c r="E53" s="47"/>
      <c r="F53" s="47"/>
      <c r="G53" s="63"/>
      <c r="H53" s="94"/>
      <c r="I53" s="94"/>
    </row>
    <row r="54" spans="1:9" ht="16.05" customHeight="1" x14ac:dyDescent="0.3">
      <c r="A54" s="92"/>
      <c r="B54" s="93"/>
      <c r="C54" s="92"/>
      <c r="D54" s="92"/>
      <c r="E54" s="47"/>
      <c r="F54" s="47"/>
      <c r="G54" s="63"/>
      <c r="H54" s="94"/>
      <c r="I54" s="94"/>
    </row>
    <row r="55" spans="1:9" ht="16.05" customHeight="1" x14ac:dyDescent="0.3">
      <c r="A55" s="92"/>
      <c r="B55" s="93"/>
      <c r="C55" s="92"/>
      <c r="D55" s="92"/>
      <c r="E55" s="47"/>
      <c r="F55" s="47"/>
      <c r="G55" s="63"/>
      <c r="H55" s="94"/>
      <c r="I55" s="94"/>
    </row>
    <row r="56" spans="1:9" ht="16.05" customHeight="1" x14ac:dyDescent="0.3">
      <c r="A56" s="92"/>
      <c r="B56" s="93"/>
      <c r="C56" s="92"/>
      <c r="D56" s="92"/>
      <c r="E56" s="47"/>
      <c r="F56" s="47"/>
      <c r="G56" s="63"/>
      <c r="H56" s="94"/>
      <c r="I56" s="94"/>
    </row>
    <row r="57" spans="1:9" x14ac:dyDescent="0.3">
      <c r="A57" s="41"/>
      <c r="B57" s="42"/>
      <c r="C57" s="41"/>
      <c r="D57" s="41"/>
      <c r="E57" s="41"/>
      <c r="F57" s="41"/>
      <c r="G57" s="66"/>
      <c r="H57" s="66"/>
      <c r="I57" s="66"/>
    </row>
    <row r="58" spans="1:9" x14ac:dyDescent="0.3">
      <c r="A58" s="41"/>
      <c r="B58" s="42"/>
      <c r="C58" s="41"/>
      <c r="D58" s="41"/>
      <c r="E58" s="41"/>
      <c r="F58" s="41"/>
      <c r="G58" s="66"/>
      <c r="H58" s="66"/>
      <c r="I58" s="66"/>
    </row>
    <row r="59" spans="1:9" x14ac:dyDescent="0.3">
      <c r="A59" s="41"/>
      <c r="B59" s="42"/>
      <c r="C59" s="41"/>
      <c r="D59" s="41"/>
      <c r="E59" s="41"/>
      <c r="F59" s="41"/>
      <c r="G59" s="66"/>
      <c r="H59" s="66"/>
      <c r="I59" s="66"/>
    </row>
    <row r="60" spans="1:9" x14ac:dyDescent="0.3">
      <c r="A60" s="41"/>
      <c r="B60" s="42"/>
      <c r="C60" s="41"/>
      <c r="D60" s="41"/>
      <c r="E60" s="41"/>
      <c r="F60" s="41"/>
      <c r="G60" s="66"/>
      <c r="H60" s="66"/>
      <c r="I60" s="66"/>
    </row>
    <row r="61" spans="1:9" x14ac:dyDescent="0.3">
      <c r="A61" s="41"/>
      <c r="B61" s="42"/>
      <c r="C61" s="41"/>
      <c r="D61" s="41"/>
      <c r="E61" s="41"/>
      <c r="F61" s="41"/>
      <c r="G61" s="66"/>
      <c r="H61" s="66"/>
      <c r="I61" s="66"/>
    </row>
    <row r="62" spans="1:9" x14ac:dyDescent="0.3">
      <c r="A62" s="41"/>
      <c r="B62" s="42"/>
      <c r="C62" s="41"/>
      <c r="D62" s="41"/>
      <c r="E62" s="41"/>
      <c r="F62" s="41"/>
      <c r="G62" s="66"/>
      <c r="H62" s="66"/>
      <c r="I62" s="66"/>
    </row>
    <row r="63" spans="1:9" x14ac:dyDescent="0.3">
      <c r="A63" s="41"/>
      <c r="B63" s="42"/>
      <c r="C63" s="41"/>
      <c r="D63" s="41"/>
      <c r="E63" s="41"/>
      <c r="F63" s="41"/>
      <c r="G63" s="66"/>
      <c r="H63" s="66"/>
      <c r="I63" s="66"/>
    </row>
    <row r="64" spans="1:9" x14ac:dyDescent="0.3">
      <c r="A64" s="41"/>
      <c r="B64" s="42"/>
      <c r="C64" s="41"/>
      <c r="D64" s="41"/>
      <c r="E64" s="41"/>
      <c r="F64" s="41"/>
      <c r="G64" s="66"/>
      <c r="H64" s="66"/>
      <c r="I64" s="66"/>
    </row>
    <row r="65" spans="1:9" x14ac:dyDescent="0.3">
      <c r="A65" s="41"/>
      <c r="B65" s="42"/>
      <c r="C65" s="41"/>
      <c r="D65" s="41"/>
      <c r="E65" s="41"/>
      <c r="F65" s="41"/>
      <c r="G65" s="66"/>
      <c r="H65" s="66"/>
      <c r="I65" s="66"/>
    </row>
    <row r="66" spans="1:9" x14ac:dyDescent="0.3">
      <c r="A66" s="41"/>
      <c r="B66" s="42"/>
      <c r="C66" s="41"/>
      <c r="D66" s="41"/>
      <c r="E66" s="41"/>
      <c r="F66" s="41"/>
      <c r="G66" s="66"/>
      <c r="H66" s="66"/>
      <c r="I66" s="66"/>
    </row>
    <row r="67" spans="1:9" x14ac:dyDescent="0.3">
      <c r="A67" s="41"/>
      <c r="B67" s="42"/>
      <c r="C67" s="41"/>
      <c r="D67" s="41"/>
      <c r="E67" s="41"/>
      <c r="F67" s="41"/>
      <c r="G67" s="66"/>
      <c r="H67" s="66"/>
      <c r="I67" s="66"/>
    </row>
    <row r="68" spans="1:9" x14ac:dyDescent="0.3">
      <c r="A68" s="41"/>
      <c r="B68" s="42"/>
      <c r="C68" s="41"/>
      <c r="D68" s="41"/>
      <c r="E68" s="41"/>
      <c r="F68" s="41"/>
      <c r="G68" s="66"/>
      <c r="H68" s="66"/>
      <c r="I68" s="66"/>
    </row>
    <row r="69" spans="1:9" x14ac:dyDescent="0.3">
      <c r="A69" s="41"/>
      <c r="B69" s="42"/>
      <c r="C69" s="41"/>
      <c r="D69" s="41"/>
      <c r="E69" s="41"/>
      <c r="F69" s="41"/>
      <c r="G69" s="66"/>
      <c r="H69" s="66"/>
      <c r="I69" s="66"/>
    </row>
    <row r="70" spans="1:9" x14ac:dyDescent="0.3">
      <c r="A70" s="41"/>
      <c r="B70" s="42"/>
      <c r="C70" s="41"/>
      <c r="D70" s="41"/>
      <c r="E70" s="41"/>
      <c r="F70" s="41"/>
      <c r="G70" s="66"/>
      <c r="H70" s="66"/>
      <c r="I70" s="66"/>
    </row>
    <row r="71" spans="1:9" x14ac:dyDescent="0.3">
      <c r="A71" s="41"/>
      <c r="B71" s="42"/>
      <c r="C71" s="41"/>
      <c r="D71" s="41"/>
      <c r="E71" s="41"/>
      <c r="F71" s="41"/>
      <c r="G71" s="66"/>
      <c r="H71" s="66"/>
      <c r="I71" s="66"/>
    </row>
    <row r="72" spans="1:9" x14ac:dyDescent="0.3">
      <c r="A72" s="41"/>
      <c r="B72" s="42"/>
      <c r="C72" s="41"/>
      <c r="D72" s="41"/>
      <c r="E72" s="41"/>
      <c r="F72" s="41"/>
      <c r="G72" s="66"/>
      <c r="H72" s="66"/>
      <c r="I72" s="66"/>
    </row>
    <row r="73" spans="1:9" x14ac:dyDescent="0.3">
      <c r="A73" s="41"/>
      <c r="B73" s="42"/>
      <c r="C73" s="41"/>
      <c r="D73" s="41"/>
      <c r="E73" s="41"/>
      <c r="F73" s="41"/>
      <c r="G73" s="66"/>
      <c r="H73" s="66"/>
      <c r="I73" s="66"/>
    </row>
    <row r="74" spans="1:9" x14ac:dyDescent="0.3">
      <c r="A74" s="41"/>
      <c r="B74" s="42"/>
      <c r="C74" s="41"/>
      <c r="D74" s="41"/>
      <c r="E74" s="41"/>
      <c r="F74" s="41"/>
      <c r="G74" s="66"/>
      <c r="H74" s="66"/>
      <c r="I74" s="66"/>
    </row>
    <row r="75" spans="1:9" x14ac:dyDescent="0.3">
      <c r="A75" s="41"/>
      <c r="B75" s="42"/>
      <c r="C75" s="41"/>
      <c r="D75" s="41"/>
      <c r="E75" s="41"/>
      <c r="F75" s="41"/>
      <c r="G75" s="66"/>
      <c r="H75" s="66"/>
      <c r="I75" s="66"/>
    </row>
    <row r="76" spans="1:9" x14ac:dyDescent="0.3">
      <c r="A76" s="41"/>
      <c r="B76" s="42"/>
      <c r="C76" s="41"/>
      <c r="D76" s="41"/>
      <c r="E76" s="41"/>
      <c r="F76" s="41"/>
      <c r="G76" s="66"/>
      <c r="H76" s="66"/>
      <c r="I76" s="66"/>
    </row>
    <row r="77" spans="1:9" x14ac:dyDescent="0.3">
      <c r="A77" s="41"/>
      <c r="B77" s="42"/>
      <c r="C77" s="41"/>
      <c r="D77" s="41"/>
      <c r="E77" s="41"/>
      <c r="F77" s="41"/>
      <c r="G77" s="66"/>
      <c r="H77" s="66"/>
      <c r="I77" s="66"/>
    </row>
    <row r="78" spans="1:9" x14ac:dyDescent="0.3">
      <c r="A78" s="41"/>
      <c r="B78" s="42"/>
      <c r="C78" s="41"/>
      <c r="D78" s="41"/>
      <c r="E78" s="41"/>
      <c r="F78" s="41"/>
      <c r="G78" s="66"/>
      <c r="H78" s="66"/>
      <c r="I78" s="66"/>
    </row>
    <row r="79" spans="1:9" x14ac:dyDescent="0.3">
      <c r="A79" s="41"/>
      <c r="B79" s="42"/>
      <c r="C79" s="41"/>
      <c r="D79" s="41"/>
      <c r="E79" s="41"/>
      <c r="F79" s="41"/>
      <c r="G79" s="66"/>
      <c r="H79" s="66"/>
      <c r="I79" s="66"/>
    </row>
    <row r="80" spans="1:9" x14ac:dyDescent="0.3">
      <c r="A80" s="41"/>
      <c r="B80" s="42"/>
      <c r="C80" s="41"/>
      <c r="D80" s="41"/>
      <c r="E80" s="41"/>
      <c r="F80" s="41"/>
      <c r="G80" s="66"/>
      <c r="H80" s="66"/>
      <c r="I80" s="66"/>
    </row>
    <row r="81" spans="1:9" x14ac:dyDescent="0.3">
      <c r="A81" s="41"/>
      <c r="B81" s="42"/>
      <c r="C81" s="41"/>
      <c r="D81" s="41"/>
      <c r="E81" s="41"/>
      <c r="F81" s="41"/>
      <c r="G81" s="66"/>
      <c r="H81" s="66"/>
      <c r="I81" s="66"/>
    </row>
    <row r="82" spans="1:9" x14ac:dyDescent="0.3">
      <c r="A82" s="41"/>
      <c r="B82" s="42"/>
      <c r="C82" s="41"/>
      <c r="D82" s="41"/>
      <c r="E82" s="41"/>
      <c r="F82" s="41"/>
      <c r="G82" s="66"/>
      <c r="H82" s="66"/>
      <c r="I82" s="66"/>
    </row>
    <row r="83" spans="1:9" x14ac:dyDescent="0.3">
      <c r="A83" s="41"/>
      <c r="B83" s="42"/>
      <c r="C83" s="41"/>
      <c r="D83" s="41"/>
      <c r="E83" s="41"/>
      <c r="F83" s="41"/>
      <c r="G83" s="43"/>
      <c r="H83" s="43"/>
      <c r="I83" s="43"/>
    </row>
    <row r="84" spans="1:9" x14ac:dyDescent="0.3">
      <c r="A84" s="41"/>
      <c r="B84" s="42"/>
      <c r="C84" s="41"/>
      <c r="D84" s="41"/>
      <c r="E84" s="41"/>
      <c r="F84" s="41"/>
      <c r="G84" s="43"/>
      <c r="H84" s="43"/>
      <c r="I84" s="43"/>
    </row>
    <row r="85" spans="1:9" x14ac:dyDescent="0.3">
      <c r="A85" s="41"/>
      <c r="B85" s="42"/>
      <c r="C85" s="41"/>
      <c r="D85" s="41"/>
      <c r="E85" s="41"/>
      <c r="F85" s="41"/>
      <c r="G85" s="43"/>
      <c r="H85" s="43"/>
      <c r="I85" s="43"/>
    </row>
    <row r="86" spans="1:9" x14ac:dyDescent="0.3">
      <c r="A86" s="41"/>
      <c r="B86" s="42"/>
      <c r="C86" s="41"/>
      <c r="D86" s="41"/>
      <c r="E86" s="41"/>
      <c r="F86" s="41"/>
      <c r="G86" s="43"/>
      <c r="H86" s="43"/>
      <c r="I86" s="43"/>
    </row>
    <row r="87" spans="1:9" x14ac:dyDescent="0.3">
      <c r="A87" s="41"/>
      <c r="B87" s="42"/>
      <c r="C87" s="41"/>
      <c r="D87" s="41"/>
      <c r="E87" s="41"/>
      <c r="F87" s="41"/>
      <c r="G87" s="43"/>
      <c r="H87" s="43"/>
      <c r="I87" s="43"/>
    </row>
    <row r="88" spans="1:9" x14ac:dyDescent="0.3">
      <c r="A88" s="41"/>
      <c r="B88" s="42"/>
      <c r="C88" s="41"/>
      <c r="D88" s="41"/>
      <c r="E88" s="41"/>
      <c r="F88" s="41"/>
      <c r="G88" s="43"/>
      <c r="H88" s="43"/>
      <c r="I88" s="43"/>
    </row>
    <row r="89" spans="1:9" x14ac:dyDescent="0.3">
      <c r="A89" s="41"/>
      <c r="B89" s="42"/>
      <c r="C89" s="41"/>
      <c r="D89" s="41"/>
      <c r="E89" s="41"/>
      <c r="F89" s="41"/>
      <c r="G89" s="43"/>
      <c r="H89" s="43"/>
      <c r="I89" s="43"/>
    </row>
    <row r="90" spans="1:9" x14ac:dyDescent="0.3">
      <c r="A90" s="41"/>
      <c r="B90" s="42"/>
      <c r="C90" s="41"/>
      <c r="D90" s="41"/>
      <c r="E90" s="41"/>
      <c r="F90" s="41"/>
      <c r="G90" s="43"/>
      <c r="H90" s="43"/>
      <c r="I90" s="43"/>
    </row>
    <row r="91" spans="1:9" x14ac:dyDescent="0.3">
      <c r="A91" s="41"/>
      <c r="B91" s="42"/>
      <c r="C91" s="41"/>
      <c r="D91" s="41"/>
      <c r="E91" s="41"/>
      <c r="F91" s="41"/>
      <c r="G91" s="43"/>
      <c r="H91" s="43"/>
      <c r="I91" s="43"/>
    </row>
    <row r="92" spans="1:9" x14ac:dyDescent="0.3">
      <c r="A92" s="41"/>
      <c r="B92" s="42"/>
      <c r="C92" s="41"/>
      <c r="D92" s="41"/>
      <c r="E92" s="41"/>
      <c r="F92" s="41"/>
      <c r="G92" s="43"/>
      <c r="H92" s="43"/>
      <c r="I92" s="43"/>
    </row>
    <row r="93" spans="1:9" x14ac:dyDescent="0.3">
      <c r="A93" s="41"/>
      <c r="B93" s="42"/>
      <c r="C93" s="41"/>
      <c r="D93" s="41"/>
      <c r="E93" s="41"/>
      <c r="F93" s="41"/>
      <c r="G93" s="43"/>
      <c r="H93" s="43"/>
      <c r="I93" s="43"/>
    </row>
    <row r="94" spans="1:9" x14ac:dyDescent="0.3">
      <c r="A94" s="41"/>
      <c r="B94" s="42"/>
      <c r="C94" s="41"/>
      <c r="D94" s="41"/>
      <c r="E94" s="41"/>
      <c r="F94" s="41"/>
      <c r="G94" s="43"/>
      <c r="H94" s="43"/>
      <c r="I94" s="43"/>
    </row>
    <row r="95" spans="1:9" x14ac:dyDescent="0.3">
      <c r="A95" s="41"/>
      <c r="B95" s="42"/>
      <c r="C95" s="41"/>
      <c r="D95" s="41"/>
      <c r="E95" s="41"/>
      <c r="F95" s="41"/>
      <c r="G95" s="43"/>
      <c r="H95" s="43"/>
      <c r="I95" s="43"/>
    </row>
    <row r="96" spans="1:9" x14ac:dyDescent="0.3">
      <c r="A96" s="41"/>
      <c r="B96" s="42"/>
      <c r="C96" s="41"/>
      <c r="D96" s="41"/>
      <c r="E96" s="41"/>
      <c r="F96" s="41"/>
      <c r="G96" s="43"/>
      <c r="H96" s="43"/>
      <c r="I96" s="43"/>
    </row>
    <row r="97" spans="1:9" x14ac:dyDescent="0.3">
      <c r="A97" s="41"/>
      <c r="B97" s="42"/>
      <c r="C97" s="41"/>
      <c r="D97" s="41"/>
      <c r="E97" s="41"/>
      <c r="F97" s="41"/>
      <c r="G97" s="43"/>
      <c r="H97" s="43"/>
      <c r="I97" s="43"/>
    </row>
    <row r="98" spans="1:9" x14ac:dyDescent="0.3">
      <c r="A98" s="41"/>
      <c r="B98" s="42"/>
      <c r="C98" s="41"/>
      <c r="D98" s="41"/>
      <c r="E98" s="41"/>
      <c r="F98" s="41"/>
      <c r="G98" s="43"/>
      <c r="H98" s="43"/>
      <c r="I98" s="43"/>
    </row>
    <row r="99" spans="1:9" x14ac:dyDescent="0.3">
      <c r="A99" s="41"/>
      <c r="B99" s="42"/>
      <c r="C99" s="41"/>
      <c r="D99" s="41"/>
      <c r="E99" s="41"/>
      <c r="F99" s="41"/>
      <c r="G99" s="43"/>
      <c r="H99" s="43"/>
      <c r="I99" s="43"/>
    </row>
    <row r="100" spans="1:9" x14ac:dyDescent="0.3">
      <c r="A100" s="41"/>
      <c r="B100" s="42"/>
      <c r="C100" s="41"/>
      <c r="D100" s="41"/>
      <c r="E100" s="41"/>
      <c r="F100" s="41"/>
      <c r="G100" s="43"/>
      <c r="H100" s="43"/>
      <c r="I100" s="43"/>
    </row>
    <row r="101" spans="1:9" x14ac:dyDescent="0.3">
      <c r="A101" s="41"/>
      <c r="B101" s="42"/>
      <c r="C101" s="41"/>
      <c r="D101" s="41"/>
      <c r="E101" s="41"/>
      <c r="F101" s="41"/>
      <c r="G101" s="43"/>
      <c r="H101" s="43"/>
      <c r="I101" s="43"/>
    </row>
    <row r="102" spans="1:9" x14ac:dyDescent="0.3">
      <c r="A102" s="41"/>
      <c r="B102" s="42"/>
      <c r="C102" s="41"/>
      <c r="D102" s="41"/>
      <c r="E102" s="41"/>
      <c r="F102" s="41"/>
      <c r="G102" s="43"/>
      <c r="H102" s="43"/>
      <c r="I102" s="43"/>
    </row>
    <row r="103" spans="1:9" x14ac:dyDescent="0.3">
      <c r="A103" s="41"/>
      <c r="B103" s="42"/>
      <c r="C103" s="41"/>
      <c r="D103" s="41"/>
      <c r="E103" s="41"/>
      <c r="F103" s="41"/>
      <c r="G103" s="43"/>
      <c r="H103" s="43"/>
      <c r="I103" s="43"/>
    </row>
    <row r="104" spans="1:9" x14ac:dyDescent="0.3">
      <c r="A104" s="41"/>
      <c r="B104" s="42"/>
      <c r="C104" s="41"/>
      <c r="D104" s="41"/>
      <c r="E104" s="41"/>
      <c r="F104" s="41"/>
      <c r="G104" s="43"/>
      <c r="H104" s="43"/>
      <c r="I104" s="43"/>
    </row>
    <row r="105" spans="1:9" x14ac:dyDescent="0.3">
      <c r="A105" s="41"/>
      <c r="B105" s="42"/>
      <c r="C105" s="41"/>
      <c r="D105" s="41"/>
      <c r="E105" s="41"/>
      <c r="F105" s="41"/>
      <c r="G105" s="43"/>
      <c r="H105" s="43"/>
      <c r="I105" s="43"/>
    </row>
    <row r="106" spans="1:9" x14ac:dyDescent="0.3">
      <c r="A106" s="41"/>
      <c r="B106" s="42"/>
      <c r="C106" s="41"/>
      <c r="D106" s="41"/>
      <c r="E106" s="41"/>
      <c r="F106" s="41"/>
      <c r="G106" s="43"/>
      <c r="H106" s="43"/>
      <c r="I106" s="43"/>
    </row>
    <row r="107" spans="1:9" x14ac:dyDescent="0.3">
      <c r="A107" s="41"/>
      <c r="B107" s="42"/>
      <c r="C107" s="41"/>
      <c r="D107" s="41"/>
      <c r="E107" s="41"/>
      <c r="F107" s="41"/>
      <c r="G107" s="43"/>
      <c r="H107" s="43"/>
      <c r="I107" s="43"/>
    </row>
    <row r="108" spans="1:9" x14ac:dyDescent="0.3">
      <c r="A108" s="41"/>
      <c r="B108" s="42"/>
      <c r="C108" s="41"/>
      <c r="D108" s="41"/>
      <c r="E108" s="41"/>
      <c r="F108" s="41"/>
      <c r="G108" s="43"/>
      <c r="H108" s="43"/>
      <c r="I108" s="43"/>
    </row>
    <row r="109" spans="1:9" x14ac:dyDescent="0.3">
      <c r="A109" s="41"/>
      <c r="B109" s="42"/>
      <c r="C109" s="41"/>
      <c r="D109" s="41"/>
      <c r="E109" s="41"/>
      <c r="F109" s="41"/>
      <c r="G109" s="43"/>
      <c r="H109" s="43"/>
      <c r="I109" s="43"/>
    </row>
    <row r="110" spans="1:9" x14ac:dyDescent="0.3">
      <c r="A110" s="41"/>
      <c r="B110" s="42"/>
      <c r="C110" s="41"/>
      <c r="D110" s="41"/>
      <c r="E110" s="41"/>
      <c r="F110" s="41"/>
      <c r="G110" s="43"/>
      <c r="H110" s="43"/>
      <c r="I110" s="43"/>
    </row>
    <row r="111" spans="1:9" x14ac:dyDescent="0.3">
      <c r="A111" s="41"/>
      <c r="B111" s="42"/>
      <c r="C111" s="41"/>
      <c r="D111" s="41"/>
      <c r="E111" s="41"/>
      <c r="F111" s="41"/>
      <c r="G111" s="43"/>
      <c r="H111" s="43"/>
      <c r="I111" s="43"/>
    </row>
    <row r="112" spans="1:9" x14ac:dyDescent="0.3">
      <c r="A112" s="41"/>
      <c r="B112" s="42"/>
      <c r="C112" s="41"/>
      <c r="D112" s="41"/>
      <c r="E112" s="41"/>
      <c r="F112" s="41"/>
      <c r="G112" s="43"/>
      <c r="H112" s="43"/>
      <c r="I112" s="43"/>
    </row>
    <row r="113" spans="1:9" x14ac:dyDescent="0.3">
      <c r="A113" s="41"/>
      <c r="B113" s="42"/>
      <c r="C113" s="41"/>
      <c r="D113" s="41"/>
      <c r="E113" s="41"/>
      <c r="F113" s="41"/>
      <c r="G113" s="43"/>
      <c r="H113" s="43"/>
      <c r="I113" s="43"/>
    </row>
    <row r="114" spans="1:9" x14ac:dyDescent="0.3">
      <c r="A114" s="41"/>
      <c r="B114" s="42"/>
      <c r="C114" s="41"/>
      <c r="D114" s="41"/>
      <c r="E114" s="41"/>
      <c r="F114" s="41"/>
      <c r="G114" s="43"/>
      <c r="H114" s="43"/>
      <c r="I114" s="43"/>
    </row>
    <row r="115" spans="1:9" x14ac:dyDescent="0.3">
      <c r="A115" s="41"/>
      <c r="B115" s="42"/>
      <c r="C115" s="41"/>
      <c r="D115" s="41"/>
      <c r="E115" s="41"/>
      <c r="F115" s="41"/>
      <c r="G115" s="43"/>
      <c r="H115" s="43"/>
      <c r="I115" s="43"/>
    </row>
    <row r="116" spans="1:9" x14ac:dyDescent="0.3">
      <c r="A116" s="41"/>
      <c r="B116" s="42"/>
      <c r="C116" s="41"/>
      <c r="D116" s="41"/>
      <c r="E116" s="41"/>
      <c r="F116" s="41"/>
      <c r="G116" s="43"/>
      <c r="H116" s="43"/>
      <c r="I116" s="43"/>
    </row>
    <row r="117" spans="1:9" x14ac:dyDescent="0.3">
      <c r="A117" s="41"/>
      <c r="B117" s="42"/>
      <c r="C117" s="41"/>
      <c r="D117" s="41"/>
      <c r="E117" s="41"/>
      <c r="F117" s="41"/>
      <c r="G117" s="43"/>
      <c r="H117" s="43"/>
      <c r="I117" s="43"/>
    </row>
    <row r="118" spans="1:9" x14ac:dyDescent="0.3">
      <c r="A118" s="41"/>
      <c r="B118" s="42"/>
      <c r="C118" s="41"/>
      <c r="D118" s="41"/>
      <c r="E118" s="41"/>
      <c r="F118" s="41"/>
      <c r="G118" s="43"/>
      <c r="H118" s="43"/>
      <c r="I118" s="43"/>
    </row>
    <row r="119" spans="1:9" x14ac:dyDescent="0.3">
      <c r="A119" s="41"/>
      <c r="B119" s="42"/>
      <c r="C119" s="41"/>
      <c r="D119" s="41"/>
      <c r="E119" s="41"/>
      <c r="F119" s="41"/>
      <c r="G119" s="43"/>
      <c r="H119" s="43"/>
      <c r="I119" s="43"/>
    </row>
    <row r="120" spans="1:9" x14ac:dyDescent="0.3">
      <c r="A120" s="41"/>
      <c r="B120" s="42"/>
      <c r="C120" s="41"/>
      <c r="D120" s="41"/>
      <c r="E120" s="41"/>
      <c r="F120" s="41"/>
      <c r="G120" s="43"/>
      <c r="H120" s="43"/>
      <c r="I120" s="43"/>
    </row>
    <row r="121" spans="1:9" x14ac:dyDescent="0.3">
      <c r="A121" s="41"/>
      <c r="B121" s="42"/>
      <c r="C121" s="41"/>
      <c r="D121" s="41"/>
      <c r="E121" s="41"/>
      <c r="F121" s="41"/>
      <c r="G121" s="43"/>
      <c r="H121" s="43"/>
      <c r="I121" s="43"/>
    </row>
    <row r="122" spans="1:9" x14ac:dyDescent="0.3">
      <c r="A122" s="41"/>
      <c r="B122" s="42"/>
      <c r="C122" s="41"/>
      <c r="D122" s="41"/>
      <c r="E122" s="41"/>
      <c r="F122" s="41"/>
      <c r="G122" s="43"/>
      <c r="H122" s="43"/>
      <c r="I122" s="43"/>
    </row>
    <row r="123" spans="1:9" x14ac:dyDescent="0.3">
      <c r="A123" s="41"/>
      <c r="B123" s="42"/>
      <c r="C123" s="41"/>
      <c r="D123" s="41"/>
      <c r="E123" s="41"/>
      <c r="F123" s="41"/>
      <c r="G123" s="43"/>
      <c r="H123" s="43"/>
      <c r="I123" s="43"/>
    </row>
    <row r="124" spans="1:9" x14ac:dyDescent="0.3">
      <c r="A124" s="41"/>
      <c r="B124" s="42"/>
      <c r="C124" s="41"/>
      <c r="D124" s="41"/>
      <c r="E124" s="41"/>
      <c r="F124" s="41"/>
      <c r="G124" s="43"/>
      <c r="H124" s="43"/>
      <c r="I124" s="43"/>
    </row>
    <row r="125" spans="1:9" x14ac:dyDescent="0.3">
      <c r="A125" s="41"/>
      <c r="B125" s="42"/>
      <c r="C125" s="41"/>
      <c r="D125" s="41"/>
      <c r="E125" s="41"/>
      <c r="F125" s="41"/>
      <c r="G125" s="43"/>
      <c r="H125" s="43"/>
      <c r="I125" s="43"/>
    </row>
  </sheetData>
  <mergeCells count="163">
    <mergeCell ref="H49:H50"/>
    <mergeCell ref="I49:I50"/>
    <mergeCell ref="I51:I52"/>
    <mergeCell ref="I53:I54"/>
    <mergeCell ref="I55:I56"/>
    <mergeCell ref="C1:I1"/>
    <mergeCell ref="I37:I38"/>
    <mergeCell ref="I39:I40"/>
    <mergeCell ref="I41:I42"/>
    <mergeCell ref="I43:I44"/>
    <mergeCell ref="I45:I46"/>
    <mergeCell ref="I47:I48"/>
    <mergeCell ref="I25:I26"/>
    <mergeCell ref="I27:I28"/>
    <mergeCell ref="I29:I30"/>
    <mergeCell ref="I31:I32"/>
    <mergeCell ref="I33:I34"/>
    <mergeCell ref="I35:I36"/>
    <mergeCell ref="I15:I16"/>
    <mergeCell ref="I17:I18"/>
    <mergeCell ref="I19:I20"/>
    <mergeCell ref="I21:I22"/>
    <mergeCell ref="I23:I24"/>
    <mergeCell ref="I3:I4"/>
    <mergeCell ref="I5:I6"/>
    <mergeCell ref="I7:I8"/>
    <mergeCell ref="I9:I10"/>
    <mergeCell ref="I11:I12"/>
    <mergeCell ref="I13:I14"/>
    <mergeCell ref="A55:A56"/>
    <mergeCell ref="B55:B56"/>
    <mergeCell ref="C55:C56"/>
    <mergeCell ref="D55:D56"/>
    <mergeCell ref="H55:H56"/>
    <mergeCell ref="A53:A54"/>
    <mergeCell ref="B53:B54"/>
    <mergeCell ref="C53:C54"/>
    <mergeCell ref="D53:D54"/>
    <mergeCell ref="H53:H54"/>
    <mergeCell ref="A51:A52"/>
    <mergeCell ref="B51:B52"/>
    <mergeCell ref="C51:C52"/>
    <mergeCell ref="D51:D52"/>
    <mergeCell ref="H51:H52"/>
    <mergeCell ref="A49:A50"/>
    <mergeCell ref="B49:B50"/>
    <mergeCell ref="C49:C50"/>
    <mergeCell ref="D49:D50"/>
    <mergeCell ref="A47:A48"/>
    <mergeCell ref="B47:B48"/>
    <mergeCell ref="C47:C48"/>
    <mergeCell ref="D47:D48"/>
    <mergeCell ref="H47:H48"/>
    <mergeCell ref="A45:A46"/>
    <mergeCell ref="B45:B46"/>
    <mergeCell ref="C45:C46"/>
    <mergeCell ref="D45:D46"/>
    <mergeCell ref="H45:H46"/>
    <mergeCell ref="A43:A44"/>
    <mergeCell ref="B43:B44"/>
    <mergeCell ref="C43:C44"/>
    <mergeCell ref="D43:D44"/>
    <mergeCell ref="H43:H44"/>
    <mergeCell ref="A41:A42"/>
    <mergeCell ref="B41:B42"/>
    <mergeCell ref="C41:C42"/>
    <mergeCell ref="D41:D42"/>
    <mergeCell ref="H41:H42"/>
    <mergeCell ref="A39:A40"/>
    <mergeCell ref="B39:B40"/>
    <mergeCell ref="C39:C40"/>
    <mergeCell ref="D39:D40"/>
    <mergeCell ref="H39:H40"/>
    <mergeCell ref="A37:A38"/>
    <mergeCell ref="B37:B38"/>
    <mergeCell ref="C37:C38"/>
    <mergeCell ref="D37:D38"/>
    <mergeCell ref="H37:H38"/>
    <mergeCell ref="A35:A36"/>
    <mergeCell ref="B35:B36"/>
    <mergeCell ref="C35:C36"/>
    <mergeCell ref="D35:D36"/>
    <mergeCell ref="H35:H36"/>
    <mergeCell ref="A33:A34"/>
    <mergeCell ref="B33:B34"/>
    <mergeCell ref="C33:C34"/>
    <mergeCell ref="D33:D34"/>
    <mergeCell ref="H33:H34"/>
    <mergeCell ref="A31:A32"/>
    <mergeCell ref="B31:B32"/>
    <mergeCell ref="C31:C32"/>
    <mergeCell ref="D31:D32"/>
    <mergeCell ref="H31:H32"/>
    <mergeCell ref="A29:A30"/>
    <mergeCell ref="B29:B30"/>
    <mergeCell ref="C29:C30"/>
    <mergeCell ref="D29:D30"/>
    <mergeCell ref="H29:H30"/>
    <mergeCell ref="A27:A28"/>
    <mergeCell ref="B27:B28"/>
    <mergeCell ref="C27:C28"/>
    <mergeCell ref="D27:D28"/>
    <mergeCell ref="H27:H28"/>
    <mergeCell ref="A25:A26"/>
    <mergeCell ref="B25:B26"/>
    <mergeCell ref="C25:C26"/>
    <mergeCell ref="D25:D26"/>
    <mergeCell ref="H25:H26"/>
    <mergeCell ref="A23:A24"/>
    <mergeCell ref="B23:B24"/>
    <mergeCell ref="C23:C24"/>
    <mergeCell ref="D23:D24"/>
    <mergeCell ref="H23:H24"/>
    <mergeCell ref="A21:A22"/>
    <mergeCell ref="B21:B22"/>
    <mergeCell ref="C21:C22"/>
    <mergeCell ref="D21:D22"/>
    <mergeCell ref="H21:H22"/>
    <mergeCell ref="A19:A20"/>
    <mergeCell ref="B19:B20"/>
    <mergeCell ref="C19:C20"/>
    <mergeCell ref="D19:D20"/>
    <mergeCell ref="H19:H20"/>
    <mergeCell ref="A17:A18"/>
    <mergeCell ref="B17:B18"/>
    <mergeCell ref="C17:C18"/>
    <mergeCell ref="D17:D18"/>
    <mergeCell ref="H17:H18"/>
    <mergeCell ref="A15:A16"/>
    <mergeCell ref="B15:B16"/>
    <mergeCell ref="C15:C16"/>
    <mergeCell ref="D15:D16"/>
    <mergeCell ref="H15:H16"/>
    <mergeCell ref="A13:A14"/>
    <mergeCell ref="B13:B14"/>
    <mergeCell ref="C13:C14"/>
    <mergeCell ref="D13:D14"/>
    <mergeCell ref="H13:H14"/>
    <mergeCell ref="A11:A12"/>
    <mergeCell ref="B11:B12"/>
    <mergeCell ref="C11:C12"/>
    <mergeCell ref="D11:D12"/>
    <mergeCell ref="H11:H12"/>
    <mergeCell ref="H7:H8"/>
    <mergeCell ref="A9:A10"/>
    <mergeCell ref="B9:B10"/>
    <mergeCell ref="C9:C10"/>
    <mergeCell ref="D9:D10"/>
    <mergeCell ref="H9:H10"/>
    <mergeCell ref="A7:A8"/>
    <mergeCell ref="B7:B8"/>
    <mergeCell ref="C7:C8"/>
    <mergeCell ref="D7:D8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</mergeCells>
  <dataValidations count="1">
    <dataValidation type="custom" allowBlank="1" showInputMessage="1" showErrorMessage="1" sqref="G2:I20">
      <formula1>""""""</formula1>
    </dataValidation>
  </dataValidations>
  <pageMargins left="0.39370078740157483" right="0.23622047244094491" top="0.74803149606299213" bottom="0.74803149606299213" header="0.31496062992125984" footer="0.31496062992125984"/>
  <pageSetup paperSize="9" scale="79" orientation="landscape" r:id="rId1"/>
  <headerFooter>
    <oddHeader xml:space="preserve">&amp;L&amp;F&amp;C&amp;A&amp;RDate:       </oddHead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11"/>
  <sheetViews>
    <sheetView workbookViewId="0">
      <selection activeCell="L13" sqref="L13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6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108" t="s">
        <v>5</v>
      </c>
      <c r="B3" s="120">
        <v>420037</v>
      </c>
      <c r="C3" s="128" t="s">
        <v>49</v>
      </c>
      <c r="D3" s="84"/>
      <c r="E3" s="49" t="s">
        <v>196</v>
      </c>
      <c r="F3" s="49" t="s">
        <v>197</v>
      </c>
      <c r="G3" s="51">
        <f>(24*550)</f>
        <v>13200</v>
      </c>
      <c r="H3" s="104">
        <f>G3+G4</f>
        <v>13200</v>
      </c>
      <c r="I3" s="123"/>
    </row>
    <row r="4" spans="1:9" ht="16.05" customHeight="1" thickBot="1" x14ac:dyDescent="0.35">
      <c r="A4" s="109"/>
      <c r="B4" s="121"/>
      <c r="C4" s="129"/>
      <c r="D4" s="85"/>
      <c r="E4" s="50"/>
      <c r="F4" s="50"/>
      <c r="G4" s="52"/>
      <c r="H4" s="105"/>
      <c r="I4" s="124"/>
    </row>
    <row r="5" spans="1:9" ht="16.05" customHeight="1" x14ac:dyDescent="0.3">
      <c r="A5" s="108" t="s">
        <v>5</v>
      </c>
      <c r="B5" s="126" t="s">
        <v>201</v>
      </c>
      <c r="C5" s="128" t="s">
        <v>50</v>
      </c>
      <c r="D5" s="84"/>
      <c r="E5" s="49" t="s">
        <v>206</v>
      </c>
      <c r="F5" s="20" t="s">
        <v>208</v>
      </c>
      <c r="G5" s="51">
        <f>(20*745)+(780*29)+774</f>
        <v>38294</v>
      </c>
      <c r="H5" s="104">
        <f t="shared" ref="H5" si="0">G5+G6</f>
        <v>39039</v>
      </c>
      <c r="I5" s="125"/>
    </row>
    <row r="6" spans="1:9" ht="16.05" customHeight="1" thickBot="1" x14ac:dyDescent="0.35">
      <c r="A6" s="109"/>
      <c r="B6" s="127"/>
      <c r="C6" s="129"/>
      <c r="D6" s="85"/>
      <c r="E6" s="50" t="s">
        <v>207</v>
      </c>
      <c r="F6" s="19">
        <v>745</v>
      </c>
      <c r="G6" s="52">
        <f>745</f>
        <v>745</v>
      </c>
      <c r="H6" s="105"/>
      <c r="I6" s="116"/>
    </row>
    <row r="7" spans="1:9" ht="16.05" customHeight="1" x14ac:dyDescent="0.3">
      <c r="A7" s="108" t="s">
        <v>5</v>
      </c>
      <c r="B7" s="126" t="s">
        <v>202</v>
      </c>
      <c r="C7" s="128" t="s">
        <v>51</v>
      </c>
      <c r="D7" s="84"/>
      <c r="E7" s="49" t="s">
        <v>209</v>
      </c>
      <c r="F7" s="20" t="s">
        <v>210</v>
      </c>
      <c r="G7" s="51">
        <f>(740*44)</f>
        <v>32560</v>
      </c>
      <c r="H7" s="104">
        <f t="shared" ref="H7" si="1">G7+G8</f>
        <v>32560</v>
      </c>
      <c r="I7" s="125"/>
    </row>
    <row r="8" spans="1:9" ht="16.05" customHeight="1" thickBot="1" x14ac:dyDescent="0.35">
      <c r="A8" s="109"/>
      <c r="B8" s="127"/>
      <c r="C8" s="129"/>
      <c r="D8" s="85"/>
      <c r="E8" s="50"/>
      <c r="F8" s="19"/>
      <c r="G8" s="52"/>
      <c r="H8" s="105"/>
      <c r="I8" s="116"/>
    </row>
    <row r="9" spans="1:9" ht="16.05" customHeight="1" x14ac:dyDescent="0.3">
      <c r="A9" s="108" t="s">
        <v>5</v>
      </c>
      <c r="B9" s="126" t="s">
        <v>203</v>
      </c>
      <c r="C9" s="128" t="s">
        <v>198</v>
      </c>
      <c r="D9" s="84"/>
      <c r="E9" s="49" t="s">
        <v>211</v>
      </c>
      <c r="F9" s="20" t="s">
        <v>212</v>
      </c>
      <c r="G9" s="51">
        <f>(765*37)+300</f>
        <v>28605</v>
      </c>
      <c r="H9" s="104">
        <f t="shared" ref="H9" si="2">G9+G10</f>
        <v>28605</v>
      </c>
      <c r="I9" s="125"/>
    </row>
    <row r="10" spans="1:9" ht="16.05" customHeight="1" thickBot="1" x14ac:dyDescent="0.35">
      <c r="A10" s="109"/>
      <c r="B10" s="127"/>
      <c r="C10" s="129"/>
      <c r="D10" s="85"/>
      <c r="E10" s="50"/>
      <c r="F10" s="19"/>
      <c r="G10" s="52"/>
      <c r="H10" s="105"/>
      <c r="I10" s="116"/>
    </row>
    <row r="11" spans="1:9" ht="16.05" customHeight="1" x14ac:dyDescent="0.3">
      <c r="A11" s="108" t="s">
        <v>5</v>
      </c>
      <c r="B11" s="126" t="s">
        <v>204</v>
      </c>
      <c r="C11" s="128" t="s">
        <v>52</v>
      </c>
      <c r="D11" s="84"/>
      <c r="E11" s="49" t="s">
        <v>213</v>
      </c>
      <c r="F11" s="20" t="s">
        <v>214</v>
      </c>
      <c r="G11" s="51">
        <f>(465*28)</f>
        <v>13020</v>
      </c>
      <c r="H11" s="104">
        <f t="shared" ref="H11" si="3">G11+G12</f>
        <v>13020</v>
      </c>
      <c r="I11" s="125"/>
    </row>
    <row r="12" spans="1:9" ht="16.05" customHeight="1" thickBot="1" x14ac:dyDescent="0.35">
      <c r="A12" s="109"/>
      <c r="B12" s="127"/>
      <c r="C12" s="129"/>
      <c r="D12" s="85"/>
      <c r="E12" s="50"/>
      <c r="F12" s="19"/>
      <c r="G12" s="52"/>
      <c r="H12" s="105"/>
      <c r="I12" s="116"/>
    </row>
    <row r="13" spans="1:9" ht="16.05" customHeight="1" x14ac:dyDescent="0.3">
      <c r="A13" s="108" t="s">
        <v>5</v>
      </c>
      <c r="B13" s="126" t="s">
        <v>205</v>
      </c>
      <c r="C13" s="128" t="s">
        <v>53</v>
      </c>
      <c r="D13" s="84"/>
      <c r="E13" s="49" t="s">
        <v>215</v>
      </c>
      <c r="F13" s="20" t="s">
        <v>216</v>
      </c>
      <c r="G13" s="51">
        <f>(29*735)+(4*460)+466</f>
        <v>23621</v>
      </c>
      <c r="H13" s="104">
        <f t="shared" ref="H13:H17" si="4">G13+G14</f>
        <v>44516</v>
      </c>
      <c r="I13" s="125"/>
    </row>
    <row r="14" spans="1:9" ht="16.05" customHeight="1" thickBot="1" x14ac:dyDescent="0.35">
      <c r="A14" s="109"/>
      <c r="B14" s="127"/>
      <c r="C14" s="129"/>
      <c r="D14" s="85"/>
      <c r="E14" s="50" t="s">
        <v>217</v>
      </c>
      <c r="F14" s="19" t="s">
        <v>218</v>
      </c>
      <c r="G14" s="52">
        <f>(735*7)+(750*21)</f>
        <v>20895</v>
      </c>
      <c r="H14" s="105"/>
      <c r="I14" s="116"/>
    </row>
    <row r="15" spans="1:9" ht="16.05" customHeight="1" x14ac:dyDescent="0.3">
      <c r="A15" s="108" t="s">
        <v>5</v>
      </c>
      <c r="B15" s="120">
        <v>313052</v>
      </c>
      <c r="C15" s="128" t="s">
        <v>199</v>
      </c>
      <c r="D15" s="84"/>
      <c r="E15" s="49"/>
      <c r="F15" s="20"/>
      <c r="G15" s="51"/>
      <c r="H15" s="104">
        <f t="shared" si="4"/>
        <v>0</v>
      </c>
      <c r="I15" s="125"/>
    </row>
    <row r="16" spans="1:9" ht="16.05" customHeight="1" thickBot="1" x14ac:dyDescent="0.35">
      <c r="A16" s="109"/>
      <c r="B16" s="121"/>
      <c r="C16" s="129"/>
      <c r="D16" s="85"/>
      <c r="E16" s="50"/>
      <c r="F16" s="19"/>
      <c r="G16" s="52"/>
      <c r="H16" s="105"/>
      <c r="I16" s="116"/>
    </row>
    <row r="17" spans="1:9" ht="16.05" customHeight="1" x14ac:dyDescent="0.3">
      <c r="A17" s="108" t="s">
        <v>5</v>
      </c>
      <c r="B17" s="120">
        <v>313053</v>
      </c>
      <c r="C17" s="128" t="s">
        <v>200</v>
      </c>
      <c r="D17" s="84"/>
      <c r="E17" s="49"/>
      <c r="F17" s="20"/>
      <c r="G17" s="51"/>
      <c r="H17" s="104">
        <f t="shared" si="4"/>
        <v>0</v>
      </c>
      <c r="I17" s="125"/>
    </row>
    <row r="18" spans="1:9" ht="16.05" customHeight="1" thickBot="1" x14ac:dyDescent="0.35">
      <c r="A18" s="109"/>
      <c r="B18" s="121"/>
      <c r="C18" s="129"/>
      <c r="D18" s="85"/>
      <c r="E18" s="50"/>
      <c r="F18" s="19"/>
      <c r="G18" s="52"/>
      <c r="H18" s="105"/>
      <c r="I18" s="116"/>
    </row>
    <row r="19" spans="1:9" ht="16.05" customHeight="1" x14ac:dyDescent="0.3">
      <c r="A19" s="108" t="s">
        <v>54</v>
      </c>
      <c r="B19" s="120">
        <v>313069</v>
      </c>
      <c r="C19" s="128" t="s">
        <v>55</v>
      </c>
      <c r="D19" s="84"/>
      <c r="E19" s="49" t="s">
        <v>219</v>
      </c>
      <c r="F19" s="20" t="s">
        <v>220</v>
      </c>
      <c r="G19" s="51">
        <f>(650*2)</f>
        <v>1300</v>
      </c>
      <c r="H19" s="104">
        <f t="shared" ref="H19" si="5">G19+G20</f>
        <v>1300</v>
      </c>
      <c r="I19" s="125"/>
    </row>
    <row r="20" spans="1:9" ht="16.05" customHeight="1" thickBot="1" x14ac:dyDescent="0.35">
      <c r="A20" s="109"/>
      <c r="B20" s="121"/>
      <c r="C20" s="129"/>
      <c r="D20" s="85"/>
      <c r="E20" s="50"/>
      <c r="F20" s="19"/>
      <c r="G20" s="52"/>
      <c r="H20" s="105"/>
      <c r="I20" s="116"/>
    </row>
    <row r="21" spans="1:9" ht="16.05" customHeight="1" x14ac:dyDescent="0.3">
      <c r="A21" s="108" t="s">
        <v>54</v>
      </c>
      <c r="B21" s="120">
        <v>313054</v>
      </c>
      <c r="C21" s="128" t="s">
        <v>56</v>
      </c>
      <c r="D21" s="84"/>
      <c r="E21" s="49" t="s">
        <v>221</v>
      </c>
      <c r="F21" s="20" t="s">
        <v>222</v>
      </c>
      <c r="G21" s="51">
        <f>(450*2)+448+200</f>
        <v>1548</v>
      </c>
      <c r="H21" s="104">
        <f t="shared" ref="H21" si="6">G21+G22</f>
        <v>1548</v>
      </c>
      <c r="I21" s="125"/>
    </row>
    <row r="22" spans="1:9" ht="16.05" customHeight="1" thickBot="1" x14ac:dyDescent="0.35">
      <c r="A22" s="109"/>
      <c r="B22" s="121"/>
      <c r="C22" s="129"/>
      <c r="D22" s="85"/>
      <c r="E22" s="50"/>
      <c r="F22" s="19"/>
      <c r="G22" s="52">
        <f t="shared" ref="G22" si="7">F22</f>
        <v>0</v>
      </c>
      <c r="H22" s="105"/>
      <c r="I22" s="116"/>
    </row>
    <row r="23" spans="1:9" ht="16.05" customHeight="1" x14ac:dyDescent="0.3">
      <c r="A23" s="108" t="s">
        <v>54</v>
      </c>
      <c r="B23" s="120">
        <v>313072</v>
      </c>
      <c r="C23" s="128" t="s">
        <v>57</v>
      </c>
      <c r="D23" s="84"/>
      <c r="E23" s="49" t="s">
        <v>221</v>
      </c>
      <c r="F23" s="20" t="s">
        <v>223</v>
      </c>
      <c r="G23" s="51">
        <f>(600*4)+452</f>
        <v>2852</v>
      </c>
      <c r="H23" s="104">
        <f t="shared" ref="H23:H29" si="8">G23+G24</f>
        <v>2852</v>
      </c>
      <c r="I23" s="125"/>
    </row>
    <row r="24" spans="1:9" ht="16.05" customHeight="1" thickBot="1" x14ac:dyDescent="0.35">
      <c r="A24" s="109"/>
      <c r="B24" s="121"/>
      <c r="C24" s="129"/>
      <c r="D24" s="85"/>
      <c r="E24" s="50"/>
      <c r="F24" s="19"/>
      <c r="G24" s="52"/>
      <c r="H24" s="105"/>
      <c r="I24" s="116"/>
    </row>
    <row r="25" spans="1:9" ht="16.05" customHeight="1" x14ac:dyDescent="0.3">
      <c r="A25" s="110"/>
      <c r="B25" s="122"/>
      <c r="C25" s="106"/>
      <c r="D25" s="106"/>
      <c r="E25" s="49"/>
      <c r="F25" s="49"/>
      <c r="G25" s="51"/>
      <c r="H25" s="104">
        <f t="shared" si="8"/>
        <v>0</v>
      </c>
      <c r="I25" s="125"/>
    </row>
    <row r="26" spans="1:9" ht="16.05" customHeight="1" thickBot="1" x14ac:dyDescent="0.35">
      <c r="A26" s="111"/>
      <c r="B26" s="118"/>
      <c r="C26" s="107"/>
      <c r="D26" s="107"/>
      <c r="E26" s="50"/>
      <c r="F26" s="50"/>
      <c r="G26" s="52"/>
      <c r="H26" s="105"/>
      <c r="I26" s="116"/>
    </row>
    <row r="27" spans="1:9" ht="16.05" customHeight="1" x14ac:dyDescent="0.3">
      <c r="A27" s="102"/>
      <c r="B27" s="117"/>
      <c r="C27" s="119"/>
      <c r="D27" s="119"/>
      <c r="E27" s="54"/>
      <c r="F27" s="54"/>
      <c r="G27" s="55"/>
      <c r="H27" s="104">
        <f t="shared" si="8"/>
        <v>0</v>
      </c>
      <c r="I27" s="115"/>
    </row>
    <row r="28" spans="1:9" ht="16.05" customHeight="1" thickBot="1" x14ac:dyDescent="0.35">
      <c r="A28" s="103"/>
      <c r="B28" s="118"/>
      <c r="C28" s="107"/>
      <c r="D28" s="107"/>
      <c r="E28" s="50"/>
      <c r="F28" s="50"/>
      <c r="G28" s="52"/>
      <c r="H28" s="105"/>
      <c r="I28" s="116"/>
    </row>
    <row r="29" spans="1:9" ht="16.05" customHeight="1" x14ac:dyDescent="0.3">
      <c r="A29" s="80"/>
      <c r="B29" s="82"/>
      <c r="C29" s="84"/>
      <c r="D29" s="84"/>
      <c r="E29" s="49"/>
      <c r="F29" s="49"/>
      <c r="G29" s="21"/>
      <c r="H29" s="104">
        <f t="shared" si="8"/>
        <v>0</v>
      </c>
      <c r="I29" s="131"/>
    </row>
    <row r="30" spans="1:9" ht="16.05" customHeight="1" thickBot="1" x14ac:dyDescent="0.35">
      <c r="A30" s="81"/>
      <c r="B30" s="83"/>
      <c r="C30" s="85"/>
      <c r="D30" s="85"/>
      <c r="E30" s="48"/>
      <c r="F30" s="23"/>
      <c r="G30" s="53"/>
      <c r="H30" s="105"/>
      <c r="I30" s="132"/>
    </row>
    <row r="31" spans="1:9" ht="16.05" customHeight="1" x14ac:dyDescent="0.3">
      <c r="A31" s="133"/>
      <c r="B31" s="134"/>
      <c r="C31" s="133"/>
      <c r="D31" s="133"/>
      <c r="E31" s="68"/>
      <c r="F31" s="68"/>
      <c r="G31" s="46"/>
      <c r="H31" s="130"/>
      <c r="I31" s="130"/>
    </row>
    <row r="32" spans="1:9" ht="16.05" customHeight="1" x14ac:dyDescent="0.3">
      <c r="A32" s="133"/>
      <c r="B32" s="134"/>
      <c r="C32" s="133"/>
      <c r="D32" s="133"/>
      <c r="E32" s="68"/>
      <c r="F32" s="68"/>
      <c r="G32" s="46"/>
      <c r="H32" s="130"/>
      <c r="I32" s="130"/>
    </row>
    <row r="33" spans="1:9" ht="16.05" customHeight="1" x14ac:dyDescent="0.3">
      <c r="A33" s="133"/>
      <c r="B33" s="134"/>
      <c r="C33" s="133"/>
      <c r="D33" s="133"/>
      <c r="E33" s="68"/>
      <c r="F33" s="68"/>
      <c r="G33" s="46"/>
      <c r="H33" s="130"/>
      <c r="I33" s="130"/>
    </row>
    <row r="34" spans="1:9" ht="16.05" customHeight="1" x14ac:dyDescent="0.3">
      <c r="A34" s="133"/>
      <c r="B34" s="134"/>
      <c r="C34" s="133"/>
      <c r="D34" s="133"/>
      <c r="E34" s="68"/>
      <c r="F34" s="68"/>
      <c r="G34" s="46"/>
      <c r="H34" s="130"/>
      <c r="I34" s="130"/>
    </row>
    <row r="35" spans="1:9" ht="16.05" customHeight="1" x14ac:dyDescent="0.3">
      <c r="A35" s="133"/>
      <c r="B35" s="134"/>
      <c r="C35" s="133"/>
      <c r="D35" s="133"/>
      <c r="E35" s="68"/>
      <c r="F35" s="68"/>
      <c r="G35" s="46"/>
      <c r="H35" s="130"/>
      <c r="I35" s="130"/>
    </row>
    <row r="36" spans="1:9" ht="16.05" customHeight="1" x14ac:dyDescent="0.3">
      <c r="A36" s="133"/>
      <c r="B36" s="134"/>
      <c r="C36" s="133"/>
      <c r="D36" s="133"/>
      <c r="E36" s="68"/>
      <c r="F36" s="68"/>
      <c r="G36" s="46"/>
      <c r="H36" s="130"/>
      <c r="I36" s="130"/>
    </row>
    <row r="37" spans="1:9" ht="16.05" customHeight="1" x14ac:dyDescent="0.3">
      <c r="A37" s="133"/>
      <c r="B37" s="134"/>
      <c r="C37" s="133"/>
      <c r="D37" s="133"/>
      <c r="E37" s="68"/>
      <c r="F37" s="68"/>
      <c r="G37" s="46"/>
      <c r="H37" s="130"/>
      <c r="I37" s="130"/>
    </row>
    <row r="38" spans="1:9" ht="16.05" customHeight="1" x14ac:dyDescent="0.3">
      <c r="A38" s="133"/>
      <c r="B38" s="134"/>
      <c r="C38" s="133"/>
      <c r="D38" s="133"/>
      <c r="E38" s="68"/>
      <c r="F38" s="68"/>
      <c r="G38" s="46"/>
      <c r="H38" s="130"/>
      <c r="I38" s="130"/>
    </row>
    <row r="39" spans="1:9" ht="16.05" customHeight="1" x14ac:dyDescent="0.3">
      <c r="A39" s="133"/>
      <c r="B39" s="134"/>
      <c r="C39" s="133"/>
      <c r="D39" s="133"/>
      <c r="E39" s="68"/>
      <c r="F39" s="68"/>
      <c r="G39" s="46"/>
      <c r="H39" s="130"/>
      <c r="I39" s="130"/>
    </row>
    <row r="40" spans="1:9" ht="16.05" customHeight="1" x14ac:dyDescent="0.3">
      <c r="A40" s="133"/>
      <c r="B40" s="134"/>
      <c r="C40" s="133"/>
      <c r="D40" s="133"/>
      <c r="E40" s="68"/>
      <c r="F40" s="68"/>
      <c r="G40" s="46"/>
      <c r="H40" s="130"/>
      <c r="I40" s="130"/>
    </row>
    <row r="41" spans="1:9" ht="16.05" customHeight="1" x14ac:dyDescent="0.3">
      <c r="A41" s="133"/>
      <c r="B41" s="134"/>
      <c r="C41" s="133"/>
      <c r="D41" s="133"/>
      <c r="E41" s="68"/>
      <c r="F41" s="68"/>
      <c r="G41" s="46"/>
      <c r="H41" s="130"/>
      <c r="I41" s="130"/>
    </row>
    <row r="42" spans="1:9" ht="16.05" customHeight="1" x14ac:dyDescent="0.3">
      <c r="A42" s="133"/>
      <c r="B42" s="134"/>
      <c r="C42" s="133"/>
      <c r="D42" s="133"/>
      <c r="E42" s="68"/>
      <c r="F42" s="68"/>
      <c r="G42" s="46"/>
      <c r="H42" s="130"/>
      <c r="I42" s="130"/>
    </row>
    <row r="43" spans="1:9" ht="16.05" customHeight="1" x14ac:dyDescent="0.3">
      <c r="A43" s="133"/>
      <c r="B43" s="134"/>
      <c r="C43" s="133"/>
      <c r="D43" s="133"/>
      <c r="E43" s="68"/>
      <c r="F43" s="68"/>
      <c r="G43" s="46"/>
      <c r="H43" s="130"/>
      <c r="I43" s="130"/>
    </row>
    <row r="44" spans="1:9" ht="16.05" customHeight="1" x14ac:dyDescent="0.3">
      <c r="A44" s="133"/>
      <c r="B44" s="134"/>
      <c r="C44" s="133"/>
      <c r="D44" s="133"/>
      <c r="E44" s="68"/>
      <c r="F44" s="68"/>
      <c r="G44" s="46"/>
      <c r="H44" s="130"/>
      <c r="I44" s="130"/>
    </row>
    <row r="45" spans="1:9" ht="16.05" customHeight="1" x14ac:dyDescent="0.3">
      <c r="A45" s="133"/>
      <c r="B45" s="134"/>
      <c r="C45" s="133"/>
      <c r="D45" s="133"/>
      <c r="E45" s="68"/>
      <c r="F45" s="68"/>
      <c r="G45" s="46"/>
      <c r="H45" s="130"/>
      <c r="I45" s="130"/>
    </row>
    <row r="46" spans="1:9" ht="16.05" customHeight="1" x14ac:dyDescent="0.3">
      <c r="A46" s="133"/>
      <c r="B46" s="134"/>
      <c r="C46" s="133"/>
      <c r="D46" s="133"/>
      <c r="E46" s="68"/>
      <c r="F46" s="68"/>
      <c r="G46" s="46"/>
      <c r="H46" s="130"/>
      <c r="I46" s="130"/>
    </row>
    <row r="47" spans="1:9" ht="16.05" customHeight="1" x14ac:dyDescent="0.3">
      <c r="A47" s="133"/>
      <c r="B47" s="134"/>
      <c r="C47" s="133"/>
      <c r="D47" s="133"/>
      <c r="E47" s="68"/>
      <c r="F47" s="68"/>
      <c r="G47" s="46"/>
      <c r="H47" s="130"/>
      <c r="I47" s="130"/>
    </row>
    <row r="48" spans="1:9" ht="16.05" customHeight="1" x14ac:dyDescent="0.3">
      <c r="A48" s="133"/>
      <c r="B48" s="134"/>
      <c r="C48" s="133"/>
      <c r="D48" s="133"/>
      <c r="E48" s="68"/>
      <c r="F48" s="68"/>
      <c r="G48" s="46"/>
      <c r="H48" s="130"/>
      <c r="I48" s="130"/>
    </row>
    <row r="49" spans="1:9" ht="16.05" customHeight="1" x14ac:dyDescent="0.3">
      <c r="A49" s="133"/>
      <c r="B49" s="134"/>
      <c r="C49" s="133"/>
      <c r="D49" s="133"/>
      <c r="E49" s="68"/>
      <c r="F49" s="68"/>
      <c r="G49" s="46"/>
      <c r="H49" s="130"/>
      <c r="I49" s="130"/>
    </row>
    <row r="50" spans="1:9" ht="16.05" customHeight="1" x14ac:dyDescent="0.3">
      <c r="A50" s="133"/>
      <c r="B50" s="134"/>
      <c r="C50" s="133"/>
      <c r="D50" s="133"/>
      <c r="E50" s="68"/>
      <c r="F50" s="68"/>
      <c r="G50" s="46"/>
      <c r="H50" s="130"/>
      <c r="I50" s="130"/>
    </row>
    <row r="51" spans="1:9" ht="16.05" customHeight="1" x14ac:dyDescent="0.3">
      <c r="A51" s="133"/>
      <c r="B51" s="134"/>
      <c r="C51" s="133"/>
      <c r="D51" s="133"/>
      <c r="E51" s="68"/>
      <c r="F51" s="68"/>
      <c r="G51" s="46"/>
      <c r="H51" s="130"/>
      <c r="I51" s="130"/>
    </row>
    <row r="52" spans="1:9" ht="16.05" customHeight="1" x14ac:dyDescent="0.3">
      <c r="A52" s="133"/>
      <c r="B52" s="134"/>
      <c r="C52" s="133"/>
      <c r="D52" s="133"/>
      <c r="E52" s="68"/>
      <c r="F52" s="68"/>
      <c r="G52" s="46"/>
      <c r="H52" s="130"/>
      <c r="I52" s="130"/>
    </row>
    <row r="53" spans="1:9" ht="16.05" customHeight="1" x14ac:dyDescent="0.3">
      <c r="A53" s="133"/>
      <c r="B53" s="134"/>
      <c r="C53" s="133"/>
      <c r="D53" s="133"/>
      <c r="E53" s="68"/>
      <c r="F53" s="68"/>
      <c r="G53" s="46"/>
      <c r="H53" s="130"/>
      <c r="I53" s="130"/>
    </row>
    <row r="54" spans="1:9" ht="16.05" customHeight="1" x14ac:dyDescent="0.3">
      <c r="A54" s="133"/>
      <c r="B54" s="134"/>
      <c r="C54" s="133"/>
      <c r="D54" s="133"/>
      <c r="E54" s="68"/>
      <c r="F54" s="68"/>
      <c r="G54" s="46"/>
      <c r="H54" s="130"/>
      <c r="I54" s="130"/>
    </row>
    <row r="55" spans="1:9" ht="16.05" customHeight="1" x14ac:dyDescent="0.3">
      <c r="A55" s="133"/>
      <c r="B55" s="134"/>
      <c r="C55" s="133"/>
      <c r="D55" s="133"/>
      <c r="E55" s="68"/>
      <c r="F55" s="68"/>
      <c r="G55" s="46"/>
      <c r="H55" s="130"/>
      <c r="I55" s="130"/>
    </row>
    <row r="56" spans="1:9" ht="16.05" customHeight="1" x14ac:dyDescent="0.3">
      <c r="A56" s="133"/>
      <c r="B56" s="134"/>
      <c r="C56" s="133"/>
      <c r="D56" s="133"/>
      <c r="E56" s="68"/>
      <c r="F56" s="68"/>
      <c r="G56" s="46"/>
      <c r="H56" s="130"/>
      <c r="I56" s="130"/>
    </row>
    <row r="57" spans="1:9" x14ac:dyDescent="0.3">
      <c r="A57" s="69"/>
      <c r="B57" s="70"/>
      <c r="C57" s="69"/>
      <c r="D57" s="69"/>
      <c r="E57" s="69"/>
      <c r="F57" s="69"/>
      <c r="G57" s="71"/>
      <c r="H57" s="71"/>
      <c r="I57" s="71"/>
    </row>
    <row r="58" spans="1:9" x14ac:dyDescent="0.3">
      <c r="A58" s="69"/>
      <c r="B58" s="70"/>
      <c r="C58" s="69"/>
      <c r="D58" s="69"/>
      <c r="E58" s="69"/>
      <c r="F58" s="69"/>
      <c r="G58" s="71"/>
      <c r="H58" s="71"/>
      <c r="I58" s="71"/>
    </row>
    <row r="59" spans="1:9" x14ac:dyDescent="0.3">
      <c r="A59" s="69"/>
      <c r="B59" s="70"/>
      <c r="C59" s="69"/>
      <c r="D59" s="69"/>
      <c r="E59" s="69"/>
      <c r="F59" s="69"/>
      <c r="G59" s="71"/>
      <c r="H59" s="71"/>
      <c r="I59" s="71"/>
    </row>
    <row r="60" spans="1:9" x14ac:dyDescent="0.3">
      <c r="A60" s="69"/>
      <c r="B60" s="70"/>
      <c r="C60" s="69"/>
      <c r="D60" s="69"/>
      <c r="E60" s="69"/>
      <c r="F60" s="69"/>
      <c r="G60" s="71"/>
      <c r="H60" s="71"/>
      <c r="I60" s="71"/>
    </row>
    <row r="61" spans="1:9" x14ac:dyDescent="0.3">
      <c r="A61" s="69"/>
      <c r="B61" s="70"/>
      <c r="C61" s="69"/>
      <c r="D61" s="69"/>
      <c r="E61" s="69"/>
      <c r="F61" s="69"/>
      <c r="G61" s="71"/>
      <c r="H61" s="71"/>
      <c r="I61" s="71"/>
    </row>
    <row r="62" spans="1:9" x14ac:dyDescent="0.3">
      <c r="A62" s="69"/>
      <c r="B62" s="70"/>
      <c r="C62" s="69"/>
      <c r="D62" s="69"/>
      <c r="E62" s="69"/>
      <c r="F62" s="69"/>
      <c r="G62" s="71"/>
      <c r="H62" s="71"/>
      <c r="I62" s="71"/>
    </row>
    <row r="63" spans="1:9" x14ac:dyDescent="0.3">
      <c r="A63" s="69"/>
      <c r="B63" s="70"/>
      <c r="C63" s="69"/>
      <c r="D63" s="69"/>
      <c r="E63" s="69"/>
      <c r="F63" s="69"/>
      <c r="G63" s="71"/>
      <c r="H63" s="71"/>
      <c r="I63" s="71"/>
    </row>
    <row r="64" spans="1:9" x14ac:dyDescent="0.3">
      <c r="A64" s="69"/>
      <c r="B64" s="70"/>
      <c r="C64" s="69"/>
      <c r="D64" s="69"/>
      <c r="E64" s="69"/>
      <c r="F64" s="69"/>
      <c r="G64" s="71"/>
      <c r="H64" s="71"/>
      <c r="I64" s="71"/>
    </row>
    <row r="65" spans="1:9" x14ac:dyDescent="0.3">
      <c r="A65" s="69"/>
      <c r="B65" s="70"/>
      <c r="C65" s="69"/>
      <c r="D65" s="69"/>
      <c r="E65" s="69"/>
      <c r="F65" s="69"/>
      <c r="G65" s="71"/>
      <c r="H65" s="71"/>
      <c r="I65" s="71"/>
    </row>
    <row r="66" spans="1:9" x14ac:dyDescent="0.3">
      <c r="A66" s="69"/>
      <c r="B66" s="70"/>
      <c r="C66" s="69"/>
      <c r="D66" s="69"/>
      <c r="E66" s="69"/>
      <c r="F66" s="69"/>
      <c r="G66" s="71"/>
      <c r="H66" s="71"/>
      <c r="I66" s="71"/>
    </row>
    <row r="67" spans="1:9" x14ac:dyDescent="0.3">
      <c r="A67" s="69"/>
      <c r="B67" s="70"/>
      <c r="C67" s="69"/>
      <c r="D67" s="69"/>
      <c r="E67" s="69"/>
      <c r="F67" s="69"/>
      <c r="G67" s="71"/>
      <c r="H67" s="71"/>
      <c r="I67" s="71"/>
    </row>
    <row r="68" spans="1:9" x14ac:dyDescent="0.3">
      <c r="A68" s="69"/>
      <c r="B68" s="70"/>
      <c r="C68" s="69"/>
      <c r="D68" s="69"/>
      <c r="E68" s="69"/>
      <c r="F68" s="69"/>
      <c r="G68" s="71"/>
      <c r="H68" s="71"/>
      <c r="I68" s="71"/>
    </row>
    <row r="69" spans="1:9" x14ac:dyDescent="0.3">
      <c r="A69" s="69"/>
      <c r="B69" s="70"/>
      <c r="C69" s="69"/>
      <c r="D69" s="69"/>
      <c r="E69" s="69"/>
      <c r="F69" s="69"/>
      <c r="G69" s="71"/>
      <c r="H69" s="71"/>
      <c r="I69" s="71"/>
    </row>
    <row r="70" spans="1:9" x14ac:dyDescent="0.3">
      <c r="A70" s="69"/>
      <c r="B70" s="70"/>
      <c r="C70" s="69"/>
      <c r="D70" s="69"/>
      <c r="E70" s="69"/>
      <c r="F70" s="69"/>
      <c r="G70" s="71"/>
      <c r="H70" s="71"/>
      <c r="I70" s="71"/>
    </row>
    <row r="71" spans="1:9" x14ac:dyDescent="0.3">
      <c r="A71" s="69"/>
      <c r="B71" s="70"/>
      <c r="C71" s="69"/>
      <c r="D71" s="69"/>
      <c r="E71" s="69"/>
      <c r="F71" s="69"/>
      <c r="G71" s="71"/>
      <c r="H71" s="71"/>
      <c r="I71" s="71"/>
    </row>
    <row r="72" spans="1:9" x14ac:dyDescent="0.3">
      <c r="A72" s="69"/>
      <c r="B72" s="70"/>
      <c r="C72" s="69"/>
      <c r="D72" s="69"/>
      <c r="E72" s="69"/>
      <c r="F72" s="69"/>
      <c r="G72" s="71"/>
      <c r="H72" s="71"/>
      <c r="I72" s="71"/>
    </row>
    <row r="73" spans="1:9" x14ac:dyDescent="0.3">
      <c r="A73" s="69"/>
      <c r="B73" s="70"/>
      <c r="C73" s="69"/>
      <c r="D73" s="69"/>
      <c r="E73" s="69"/>
      <c r="F73" s="69"/>
      <c r="G73" s="71"/>
      <c r="H73" s="71"/>
      <c r="I73" s="71"/>
    </row>
    <row r="74" spans="1:9" x14ac:dyDescent="0.3">
      <c r="A74" s="69"/>
      <c r="B74" s="70"/>
      <c r="C74" s="69"/>
      <c r="D74" s="69"/>
      <c r="E74" s="69"/>
      <c r="F74" s="69"/>
      <c r="G74" s="71"/>
      <c r="H74" s="71"/>
      <c r="I74" s="71"/>
    </row>
    <row r="75" spans="1:9" x14ac:dyDescent="0.3">
      <c r="A75" s="69"/>
      <c r="B75" s="70"/>
      <c r="C75" s="69"/>
      <c r="D75" s="69"/>
      <c r="E75" s="69"/>
      <c r="F75" s="69"/>
      <c r="G75" s="71"/>
      <c r="H75" s="71"/>
      <c r="I75" s="71"/>
    </row>
    <row r="76" spans="1:9" x14ac:dyDescent="0.3">
      <c r="A76" s="69"/>
      <c r="B76" s="70"/>
      <c r="C76" s="69"/>
      <c r="D76" s="69"/>
      <c r="E76" s="69"/>
      <c r="F76" s="69"/>
      <c r="G76" s="71"/>
      <c r="H76" s="71"/>
      <c r="I76" s="71"/>
    </row>
    <row r="77" spans="1:9" x14ac:dyDescent="0.3">
      <c r="A77" s="69"/>
      <c r="B77" s="70"/>
      <c r="C77" s="69"/>
      <c r="D77" s="69"/>
      <c r="E77" s="69"/>
      <c r="F77" s="69"/>
      <c r="G77" s="71"/>
      <c r="H77" s="71"/>
      <c r="I77" s="71"/>
    </row>
    <row r="78" spans="1:9" x14ac:dyDescent="0.3">
      <c r="A78" s="69"/>
      <c r="B78" s="70"/>
      <c r="C78" s="69"/>
      <c r="D78" s="69"/>
      <c r="E78" s="69"/>
      <c r="F78" s="69"/>
      <c r="G78" s="71"/>
      <c r="H78" s="71"/>
      <c r="I78" s="71"/>
    </row>
    <row r="79" spans="1:9" x14ac:dyDescent="0.3">
      <c r="A79" s="69"/>
      <c r="B79" s="70"/>
      <c r="C79" s="69"/>
      <c r="D79" s="69"/>
      <c r="E79" s="69"/>
      <c r="F79" s="69"/>
      <c r="G79" s="71"/>
      <c r="H79" s="71"/>
      <c r="I79" s="71"/>
    </row>
    <row r="80" spans="1:9" x14ac:dyDescent="0.3">
      <c r="A80" s="69"/>
      <c r="B80" s="70"/>
      <c r="C80" s="69"/>
      <c r="D80" s="69"/>
      <c r="E80" s="69"/>
      <c r="F80" s="69"/>
      <c r="G80" s="71"/>
      <c r="H80" s="71"/>
      <c r="I80" s="71"/>
    </row>
    <row r="81" spans="1:9" x14ac:dyDescent="0.3">
      <c r="A81" s="69"/>
      <c r="B81" s="70"/>
      <c r="C81" s="69"/>
      <c r="D81" s="69"/>
      <c r="E81" s="69"/>
      <c r="F81" s="69"/>
      <c r="G81" s="71"/>
      <c r="H81" s="71"/>
      <c r="I81" s="71"/>
    </row>
    <row r="82" spans="1:9" x14ac:dyDescent="0.3">
      <c r="A82" s="69"/>
      <c r="B82" s="70"/>
      <c r="C82" s="69"/>
      <c r="D82" s="69"/>
      <c r="E82" s="69"/>
      <c r="F82" s="69"/>
      <c r="G82" s="71"/>
      <c r="H82" s="71"/>
      <c r="I82" s="71"/>
    </row>
    <row r="83" spans="1:9" x14ac:dyDescent="0.3">
      <c r="A83" s="69"/>
      <c r="B83" s="70"/>
      <c r="C83" s="69"/>
      <c r="D83" s="69"/>
      <c r="E83" s="69"/>
      <c r="F83" s="69"/>
      <c r="G83" s="71"/>
      <c r="H83" s="71"/>
      <c r="I83" s="71"/>
    </row>
    <row r="84" spans="1:9" x14ac:dyDescent="0.3">
      <c r="A84" s="69"/>
      <c r="B84" s="70"/>
      <c r="C84" s="69"/>
      <c r="D84" s="69"/>
      <c r="E84" s="69"/>
      <c r="F84" s="69"/>
      <c r="G84" s="71"/>
      <c r="H84" s="71"/>
      <c r="I84" s="71"/>
    </row>
    <row r="85" spans="1:9" x14ac:dyDescent="0.3">
      <c r="A85" s="69"/>
      <c r="B85" s="70"/>
      <c r="C85" s="69"/>
      <c r="D85" s="69"/>
      <c r="E85" s="69"/>
      <c r="F85" s="69"/>
      <c r="G85" s="71"/>
      <c r="H85" s="71"/>
      <c r="I85" s="71"/>
    </row>
    <row r="86" spans="1:9" x14ac:dyDescent="0.3">
      <c r="A86" s="69"/>
      <c r="B86" s="70"/>
      <c r="C86" s="69"/>
      <c r="D86" s="69"/>
      <c r="E86" s="69"/>
      <c r="F86" s="69"/>
      <c r="G86" s="71"/>
      <c r="H86" s="71"/>
      <c r="I86" s="71"/>
    </row>
    <row r="87" spans="1:9" x14ac:dyDescent="0.3">
      <c r="A87" s="69"/>
      <c r="B87" s="70"/>
      <c r="C87" s="69"/>
      <c r="D87" s="69"/>
      <c r="E87" s="69"/>
      <c r="F87" s="69"/>
      <c r="G87" s="71"/>
      <c r="H87" s="71"/>
      <c r="I87" s="71"/>
    </row>
    <row r="88" spans="1:9" x14ac:dyDescent="0.3">
      <c r="A88" s="69"/>
      <c r="B88" s="70"/>
      <c r="C88" s="69"/>
      <c r="D88" s="69"/>
      <c r="E88" s="69"/>
      <c r="F88" s="69"/>
      <c r="G88" s="71"/>
      <c r="H88" s="71"/>
      <c r="I88" s="71"/>
    </row>
    <row r="89" spans="1:9" x14ac:dyDescent="0.3">
      <c r="A89" s="69"/>
      <c r="B89" s="70"/>
      <c r="C89" s="69"/>
      <c r="D89" s="69"/>
      <c r="E89" s="69"/>
      <c r="F89" s="69"/>
      <c r="G89" s="71"/>
      <c r="H89" s="71"/>
      <c r="I89" s="71"/>
    </row>
    <row r="90" spans="1:9" x14ac:dyDescent="0.3">
      <c r="A90" s="69"/>
      <c r="B90" s="70"/>
      <c r="C90" s="69"/>
      <c r="D90" s="69"/>
      <c r="E90" s="69"/>
      <c r="F90" s="69"/>
      <c r="G90" s="71"/>
      <c r="H90" s="71"/>
      <c r="I90" s="71"/>
    </row>
    <row r="91" spans="1:9" x14ac:dyDescent="0.3">
      <c r="A91" s="69"/>
      <c r="B91" s="70"/>
      <c r="C91" s="69"/>
      <c r="D91" s="69"/>
      <c r="E91" s="69"/>
      <c r="F91" s="69"/>
      <c r="G91" s="71"/>
      <c r="H91" s="71"/>
      <c r="I91" s="71"/>
    </row>
    <row r="92" spans="1:9" x14ac:dyDescent="0.3">
      <c r="A92" s="69"/>
      <c r="B92" s="70"/>
      <c r="C92" s="69"/>
      <c r="D92" s="69"/>
      <c r="E92" s="69"/>
      <c r="F92" s="69"/>
      <c r="G92" s="71"/>
      <c r="H92" s="71"/>
      <c r="I92" s="71"/>
    </row>
    <row r="93" spans="1:9" x14ac:dyDescent="0.3">
      <c r="A93" s="69"/>
      <c r="B93" s="70"/>
      <c r="C93" s="69"/>
      <c r="D93" s="69"/>
      <c r="E93" s="69"/>
      <c r="F93" s="69"/>
      <c r="G93" s="71"/>
      <c r="H93" s="71"/>
      <c r="I93" s="71"/>
    </row>
    <row r="94" spans="1:9" x14ac:dyDescent="0.3">
      <c r="A94" s="69"/>
      <c r="B94" s="70"/>
      <c r="C94" s="69"/>
      <c r="D94" s="69"/>
      <c r="E94" s="69"/>
      <c r="F94" s="69"/>
      <c r="G94" s="71"/>
      <c r="H94" s="71"/>
      <c r="I94" s="71"/>
    </row>
    <row r="95" spans="1:9" x14ac:dyDescent="0.3">
      <c r="A95" s="69"/>
      <c r="B95" s="70"/>
      <c r="C95" s="69"/>
      <c r="D95" s="69"/>
      <c r="E95" s="69"/>
      <c r="F95" s="69"/>
      <c r="G95" s="71"/>
      <c r="H95" s="71"/>
      <c r="I95" s="71"/>
    </row>
    <row r="96" spans="1:9" x14ac:dyDescent="0.3">
      <c r="A96" s="69"/>
      <c r="B96" s="70"/>
      <c r="C96" s="69"/>
      <c r="D96" s="69"/>
      <c r="E96" s="69"/>
      <c r="F96" s="69"/>
      <c r="G96" s="71"/>
      <c r="H96" s="71"/>
      <c r="I96" s="71"/>
    </row>
    <row r="97" spans="1:9" x14ac:dyDescent="0.3">
      <c r="A97" s="69"/>
      <c r="B97" s="70"/>
      <c r="C97" s="69"/>
      <c r="D97" s="69"/>
      <c r="E97" s="69"/>
      <c r="F97" s="69"/>
      <c r="G97" s="71"/>
      <c r="H97" s="71"/>
      <c r="I97" s="71"/>
    </row>
    <row r="98" spans="1:9" x14ac:dyDescent="0.3">
      <c r="A98" s="69"/>
      <c r="B98" s="70"/>
      <c r="C98" s="69"/>
      <c r="D98" s="69"/>
      <c r="E98" s="69"/>
      <c r="F98" s="69"/>
      <c r="G98" s="71"/>
      <c r="H98" s="71"/>
      <c r="I98" s="71"/>
    </row>
    <row r="99" spans="1:9" x14ac:dyDescent="0.3">
      <c r="A99" s="69"/>
      <c r="B99" s="70"/>
      <c r="C99" s="69"/>
      <c r="D99" s="69"/>
      <c r="E99" s="69"/>
      <c r="F99" s="69"/>
      <c r="G99" s="71"/>
      <c r="H99" s="71"/>
      <c r="I99" s="71"/>
    </row>
    <row r="100" spans="1:9" x14ac:dyDescent="0.3">
      <c r="A100" s="69"/>
      <c r="B100" s="70"/>
      <c r="C100" s="69"/>
      <c r="D100" s="69"/>
      <c r="E100" s="69"/>
      <c r="F100" s="69"/>
      <c r="G100" s="71"/>
      <c r="H100" s="71"/>
      <c r="I100" s="71"/>
    </row>
    <row r="101" spans="1:9" x14ac:dyDescent="0.3">
      <c r="A101" s="69"/>
      <c r="B101" s="70"/>
      <c r="C101" s="69"/>
      <c r="D101" s="69"/>
      <c r="E101" s="69"/>
      <c r="F101" s="69"/>
      <c r="G101" s="71"/>
      <c r="H101" s="71"/>
      <c r="I101" s="71"/>
    </row>
    <row r="102" spans="1:9" x14ac:dyDescent="0.3">
      <c r="A102" s="69"/>
      <c r="B102" s="70"/>
      <c r="C102" s="69"/>
      <c r="D102" s="69"/>
      <c r="E102" s="69"/>
      <c r="F102" s="69"/>
      <c r="G102" s="71"/>
      <c r="H102" s="71"/>
      <c r="I102" s="71"/>
    </row>
    <row r="103" spans="1:9" x14ac:dyDescent="0.3">
      <c r="A103" s="69"/>
      <c r="B103" s="70"/>
      <c r="C103" s="69"/>
      <c r="D103" s="69"/>
      <c r="E103" s="69"/>
      <c r="F103" s="69"/>
      <c r="G103" s="71"/>
      <c r="H103" s="71"/>
      <c r="I103" s="71"/>
    </row>
    <row r="104" spans="1:9" x14ac:dyDescent="0.3">
      <c r="A104" s="69"/>
      <c r="B104" s="70"/>
      <c r="C104" s="69"/>
      <c r="D104" s="69"/>
      <c r="E104" s="69"/>
      <c r="F104" s="69"/>
      <c r="G104" s="71"/>
      <c r="H104" s="71"/>
      <c r="I104" s="71"/>
    </row>
    <row r="105" spans="1:9" x14ac:dyDescent="0.3">
      <c r="A105" s="69"/>
      <c r="B105" s="70"/>
      <c r="C105" s="69"/>
      <c r="D105" s="69"/>
      <c r="E105" s="69"/>
      <c r="F105" s="69"/>
      <c r="G105" s="71"/>
      <c r="H105" s="71"/>
      <c r="I105" s="71"/>
    </row>
    <row r="106" spans="1:9" x14ac:dyDescent="0.3">
      <c r="A106" s="69"/>
      <c r="B106" s="70"/>
      <c r="C106" s="69"/>
      <c r="D106" s="69"/>
      <c r="E106" s="69"/>
      <c r="F106" s="69"/>
      <c r="G106" s="71"/>
      <c r="H106" s="71"/>
      <c r="I106" s="71"/>
    </row>
    <row r="107" spans="1:9" x14ac:dyDescent="0.3">
      <c r="A107" s="69"/>
      <c r="B107" s="70"/>
      <c r="C107" s="69"/>
      <c r="D107" s="69"/>
      <c r="E107" s="69"/>
      <c r="F107" s="69"/>
      <c r="G107" s="71"/>
      <c r="H107" s="71"/>
      <c r="I107" s="71"/>
    </row>
    <row r="108" spans="1:9" x14ac:dyDescent="0.3">
      <c r="A108" s="69"/>
      <c r="B108" s="70"/>
      <c r="C108" s="69"/>
      <c r="D108" s="69"/>
      <c r="E108" s="69"/>
      <c r="F108" s="69"/>
      <c r="G108" s="71"/>
      <c r="H108" s="71"/>
      <c r="I108" s="71"/>
    </row>
    <row r="109" spans="1:9" x14ac:dyDescent="0.3">
      <c r="A109" s="69"/>
      <c r="B109" s="70"/>
      <c r="C109" s="69"/>
      <c r="D109" s="69"/>
      <c r="E109" s="69"/>
      <c r="F109" s="69"/>
      <c r="G109" s="71"/>
      <c r="H109" s="71"/>
      <c r="I109" s="71"/>
    </row>
    <row r="110" spans="1:9" x14ac:dyDescent="0.3">
      <c r="A110" s="69"/>
      <c r="B110" s="70"/>
      <c r="C110" s="69"/>
      <c r="D110" s="69"/>
      <c r="E110" s="69"/>
      <c r="F110" s="69"/>
      <c r="G110" s="71"/>
      <c r="H110" s="71"/>
      <c r="I110" s="71"/>
    </row>
    <row r="111" spans="1:9" x14ac:dyDescent="0.3">
      <c r="A111" s="69"/>
      <c r="B111" s="70"/>
      <c r="C111" s="69"/>
      <c r="D111" s="69"/>
      <c r="E111" s="69"/>
      <c r="F111" s="69"/>
      <c r="G111" s="71"/>
      <c r="H111" s="71"/>
      <c r="I111" s="71"/>
    </row>
    <row r="112" spans="1:9" x14ac:dyDescent="0.3">
      <c r="A112" s="69"/>
      <c r="B112" s="70"/>
      <c r="C112" s="69"/>
      <c r="D112" s="69"/>
      <c r="E112" s="69"/>
      <c r="F112" s="69"/>
      <c r="G112" s="71"/>
      <c r="H112" s="71"/>
      <c r="I112" s="71"/>
    </row>
    <row r="113" spans="1:9" x14ac:dyDescent="0.3">
      <c r="A113" s="69"/>
      <c r="B113" s="70"/>
      <c r="C113" s="69"/>
      <c r="D113" s="69"/>
      <c r="E113" s="69"/>
      <c r="F113" s="69"/>
      <c r="G113" s="71"/>
      <c r="H113" s="71"/>
      <c r="I113" s="71"/>
    </row>
    <row r="114" spans="1:9" x14ac:dyDescent="0.3">
      <c r="A114" s="69"/>
      <c r="B114" s="70"/>
      <c r="C114" s="69"/>
      <c r="D114" s="69"/>
      <c r="E114" s="69"/>
      <c r="F114" s="69"/>
      <c r="G114" s="71"/>
      <c r="H114" s="71"/>
      <c r="I114" s="71"/>
    </row>
    <row r="115" spans="1:9" x14ac:dyDescent="0.3">
      <c r="A115" s="69"/>
      <c r="B115" s="70"/>
      <c r="C115" s="69"/>
      <c r="D115" s="69"/>
      <c r="E115" s="69"/>
      <c r="F115" s="69"/>
      <c r="G115" s="71"/>
      <c r="H115" s="71"/>
      <c r="I115" s="71"/>
    </row>
    <row r="116" spans="1:9" x14ac:dyDescent="0.3">
      <c r="A116" s="69"/>
      <c r="B116" s="70"/>
      <c r="C116" s="69"/>
      <c r="D116" s="69"/>
      <c r="E116" s="69"/>
      <c r="F116" s="69"/>
      <c r="G116" s="71"/>
      <c r="H116" s="71"/>
      <c r="I116" s="71"/>
    </row>
    <row r="117" spans="1:9" x14ac:dyDescent="0.3">
      <c r="A117" s="69"/>
      <c r="B117" s="70"/>
      <c r="C117" s="69"/>
      <c r="D117" s="69"/>
      <c r="E117" s="69"/>
      <c r="F117" s="69"/>
      <c r="G117" s="71"/>
      <c r="H117" s="71"/>
      <c r="I117" s="71"/>
    </row>
    <row r="118" spans="1:9" x14ac:dyDescent="0.3">
      <c r="A118" s="69"/>
      <c r="B118" s="70"/>
      <c r="C118" s="69"/>
      <c r="D118" s="69"/>
      <c r="E118" s="69"/>
      <c r="F118" s="69"/>
      <c r="G118" s="71"/>
      <c r="H118" s="71"/>
      <c r="I118" s="71"/>
    </row>
    <row r="119" spans="1:9" x14ac:dyDescent="0.3">
      <c r="A119" s="69"/>
      <c r="B119" s="70"/>
      <c r="C119" s="69"/>
      <c r="D119" s="69"/>
      <c r="E119" s="69"/>
      <c r="F119" s="69"/>
      <c r="G119" s="71"/>
      <c r="H119" s="71"/>
      <c r="I119" s="71"/>
    </row>
    <row r="120" spans="1:9" x14ac:dyDescent="0.3">
      <c r="A120" s="69"/>
      <c r="B120" s="70"/>
      <c r="C120" s="69"/>
      <c r="D120" s="69"/>
      <c r="E120" s="69"/>
      <c r="F120" s="69"/>
      <c r="G120" s="71"/>
      <c r="H120" s="71"/>
      <c r="I120" s="71"/>
    </row>
    <row r="121" spans="1:9" x14ac:dyDescent="0.3">
      <c r="A121" s="69"/>
      <c r="B121" s="70"/>
      <c r="C121" s="69"/>
      <c r="D121" s="69"/>
      <c r="E121" s="69"/>
      <c r="F121" s="69"/>
      <c r="G121" s="71"/>
      <c r="H121" s="71"/>
      <c r="I121" s="71"/>
    </row>
    <row r="122" spans="1:9" x14ac:dyDescent="0.3">
      <c r="A122" s="69"/>
      <c r="B122" s="70"/>
      <c r="C122" s="69"/>
      <c r="D122" s="69"/>
      <c r="E122" s="69"/>
      <c r="F122" s="69"/>
      <c r="G122" s="71"/>
      <c r="H122" s="71"/>
      <c r="I122" s="71"/>
    </row>
    <row r="123" spans="1:9" x14ac:dyDescent="0.3">
      <c r="A123" s="69"/>
      <c r="B123" s="70"/>
      <c r="C123" s="69"/>
      <c r="D123" s="69"/>
      <c r="E123" s="69"/>
      <c r="F123" s="69"/>
      <c r="G123" s="71"/>
      <c r="H123" s="71"/>
      <c r="I123" s="71"/>
    </row>
    <row r="124" spans="1:9" x14ac:dyDescent="0.3">
      <c r="A124" s="69"/>
      <c r="B124" s="70"/>
      <c r="C124" s="69"/>
      <c r="D124" s="69"/>
      <c r="E124" s="69"/>
      <c r="F124" s="69"/>
      <c r="G124" s="71"/>
      <c r="H124" s="71"/>
      <c r="I124" s="71"/>
    </row>
    <row r="125" spans="1:9" x14ac:dyDescent="0.3">
      <c r="A125" s="69"/>
      <c r="B125" s="70"/>
      <c r="C125" s="69"/>
      <c r="D125" s="69"/>
      <c r="E125" s="69"/>
      <c r="F125" s="69"/>
      <c r="G125" s="71"/>
      <c r="H125" s="71"/>
      <c r="I125" s="71"/>
    </row>
    <row r="126" spans="1:9" x14ac:dyDescent="0.3">
      <c r="A126" s="69"/>
      <c r="B126" s="70"/>
      <c r="C126" s="69"/>
      <c r="D126" s="69"/>
      <c r="E126" s="69"/>
      <c r="F126" s="69"/>
      <c r="G126" s="71"/>
      <c r="H126" s="71"/>
      <c r="I126" s="71"/>
    </row>
    <row r="127" spans="1:9" x14ac:dyDescent="0.3">
      <c r="A127" s="69"/>
      <c r="B127" s="70"/>
      <c r="C127" s="69"/>
      <c r="D127" s="69"/>
      <c r="E127" s="69"/>
      <c r="F127" s="69"/>
      <c r="G127" s="71"/>
      <c r="H127" s="71"/>
      <c r="I127" s="71"/>
    </row>
    <row r="128" spans="1:9" x14ac:dyDescent="0.3">
      <c r="A128" s="69"/>
      <c r="B128" s="70"/>
      <c r="C128" s="69"/>
      <c r="D128" s="69"/>
      <c r="E128" s="69"/>
      <c r="F128" s="69"/>
      <c r="G128" s="71"/>
      <c r="H128" s="71"/>
      <c r="I128" s="71"/>
    </row>
    <row r="129" spans="1:9" x14ac:dyDescent="0.3">
      <c r="A129" s="69"/>
      <c r="B129" s="70"/>
      <c r="C129" s="69"/>
      <c r="D129" s="69"/>
      <c r="E129" s="69"/>
      <c r="F129" s="69"/>
      <c r="G129" s="71"/>
      <c r="H129" s="71"/>
      <c r="I129" s="71"/>
    </row>
    <row r="130" spans="1:9" x14ac:dyDescent="0.3">
      <c r="A130" s="69"/>
      <c r="B130" s="70"/>
      <c r="C130" s="69"/>
      <c r="D130" s="69"/>
      <c r="E130" s="69"/>
      <c r="F130" s="69"/>
      <c r="G130" s="71"/>
      <c r="H130" s="71"/>
      <c r="I130" s="71"/>
    </row>
    <row r="131" spans="1:9" x14ac:dyDescent="0.3">
      <c r="A131" s="69"/>
      <c r="B131" s="70"/>
      <c r="C131" s="69"/>
      <c r="D131" s="69"/>
      <c r="E131" s="69"/>
      <c r="F131" s="69"/>
      <c r="G131" s="71"/>
      <c r="H131" s="71"/>
      <c r="I131" s="71"/>
    </row>
    <row r="132" spans="1:9" x14ac:dyDescent="0.3">
      <c r="A132" s="69"/>
      <c r="B132" s="70"/>
      <c r="C132" s="69"/>
      <c r="D132" s="69"/>
      <c r="E132" s="69"/>
      <c r="F132" s="69"/>
      <c r="G132" s="71"/>
      <c r="H132" s="71"/>
      <c r="I132" s="71"/>
    </row>
    <row r="133" spans="1:9" x14ac:dyDescent="0.3">
      <c r="A133" s="69"/>
      <c r="B133" s="70"/>
      <c r="C133" s="69"/>
      <c r="D133" s="69"/>
      <c r="E133" s="69"/>
      <c r="F133" s="69"/>
      <c r="G133" s="71"/>
      <c r="H133" s="71"/>
      <c r="I133" s="71"/>
    </row>
    <row r="134" spans="1:9" x14ac:dyDescent="0.3">
      <c r="A134" s="69"/>
      <c r="B134" s="70"/>
      <c r="C134" s="69"/>
      <c r="D134" s="69"/>
      <c r="E134" s="69"/>
      <c r="F134" s="69"/>
      <c r="G134" s="71"/>
      <c r="H134" s="71"/>
      <c r="I134" s="71"/>
    </row>
    <row r="135" spans="1:9" x14ac:dyDescent="0.3">
      <c r="A135" s="69"/>
      <c r="B135" s="70"/>
      <c r="C135" s="69"/>
      <c r="D135" s="69"/>
      <c r="E135" s="69"/>
      <c r="F135" s="69"/>
      <c r="G135" s="71"/>
      <c r="H135" s="71"/>
      <c r="I135" s="71"/>
    </row>
    <row r="136" spans="1:9" x14ac:dyDescent="0.3">
      <c r="A136" s="69"/>
      <c r="B136" s="70"/>
      <c r="C136" s="69"/>
      <c r="D136" s="69"/>
      <c r="E136" s="69"/>
      <c r="F136" s="69"/>
      <c r="G136" s="71"/>
      <c r="H136" s="71"/>
      <c r="I136" s="71"/>
    </row>
    <row r="137" spans="1:9" x14ac:dyDescent="0.3">
      <c r="A137" s="69"/>
      <c r="B137" s="70"/>
      <c r="C137" s="69"/>
      <c r="D137" s="69"/>
      <c r="E137" s="69"/>
      <c r="F137" s="69"/>
      <c r="G137" s="71"/>
      <c r="H137" s="71"/>
      <c r="I137" s="71"/>
    </row>
    <row r="138" spans="1:9" x14ac:dyDescent="0.3">
      <c r="A138" s="69"/>
      <c r="B138" s="70"/>
      <c r="C138" s="69"/>
      <c r="D138" s="69"/>
      <c r="E138" s="69"/>
      <c r="F138" s="69"/>
      <c r="G138" s="71"/>
      <c r="H138" s="71"/>
      <c r="I138" s="71"/>
    </row>
    <row r="139" spans="1:9" x14ac:dyDescent="0.3">
      <c r="A139" s="69"/>
      <c r="B139" s="70"/>
      <c r="C139" s="69"/>
      <c r="D139" s="69"/>
      <c r="E139" s="69"/>
      <c r="F139" s="69"/>
      <c r="G139" s="71"/>
      <c r="H139" s="71"/>
      <c r="I139" s="71"/>
    </row>
    <row r="140" spans="1:9" x14ac:dyDescent="0.3">
      <c r="A140" s="69"/>
      <c r="B140" s="70"/>
      <c r="C140" s="69"/>
      <c r="D140" s="69"/>
      <c r="E140" s="69"/>
      <c r="F140" s="69"/>
      <c r="G140" s="71"/>
      <c r="H140" s="71"/>
      <c r="I140" s="71"/>
    </row>
    <row r="141" spans="1:9" x14ac:dyDescent="0.3">
      <c r="A141" s="69"/>
      <c r="B141" s="70"/>
      <c r="C141" s="69"/>
      <c r="D141" s="69"/>
      <c r="E141" s="69"/>
      <c r="F141" s="69"/>
      <c r="G141" s="71"/>
      <c r="H141" s="71"/>
      <c r="I141" s="71"/>
    </row>
    <row r="142" spans="1:9" x14ac:dyDescent="0.3">
      <c r="A142" s="69"/>
      <c r="B142" s="70"/>
      <c r="C142" s="69"/>
      <c r="D142" s="69"/>
      <c r="E142" s="69"/>
      <c r="F142" s="69"/>
      <c r="G142" s="71"/>
      <c r="H142" s="71"/>
      <c r="I142" s="71"/>
    </row>
    <row r="143" spans="1:9" x14ac:dyDescent="0.3">
      <c r="A143" s="69"/>
      <c r="B143" s="70"/>
      <c r="C143" s="69"/>
      <c r="D143" s="69"/>
      <c r="E143" s="69"/>
      <c r="F143" s="69"/>
      <c r="G143" s="71"/>
      <c r="H143" s="71"/>
      <c r="I143" s="71"/>
    </row>
    <row r="144" spans="1:9" x14ac:dyDescent="0.3">
      <c r="A144" s="69"/>
      <c r="B144" s="70"/>
      <c r="C144" s="69"/>
      <c r="D144" s="69"/>
      <c r="E144" s="69"/>
      <c r="F144" s="69"/>
      <c r="G144" s="71"/>
      <c r="H144" s="71"/>
      <c r="I144" s="71"/>
    </row>
    <row r="145" spans="1:9" x14ac:dyDescent="0.3">
      <c r="A145" s="69"/>
      <c r="B145" s="70"/>
      <c r="C145" s="69"/>
      <c r="D145" s="69"/>
      <c r="E145" s="69"/>
      <c r="F145" s="69"/>
      <c r="G145" s="71"/>
      <c r="H145" s="71"/>
      <c r="I145" s="71"/>
    </row>
    <row r="146" spans="1:9" x14ac:dyDescent="0.3">
      <c r="A146" s="69"/>
      <c r="B146" s="70"/>
      <c r="C146" s="69"/>
      <c r="D146" s="69"/>
      <c r="E146" s="69"/>
      <c r="F146" s="69"/>
      <c r="G146" s="71"/>
      <c r="H146" s="71"/>
      <c r="I146" s="71"/>
    </row>
    <row r="147" spans="1:9" x14ac:dyDescent="0.3">
      <c r="A147" s="69"/>
      <c r="B147" s="70"/>
      <c r="C147" s="69"/>
      <c r="D147" s="69"/>
      <c r="E147" s="69"/>
      <c r="F147" s="69"/>
      <c r="G147" s="71"/>
      <c r="H147" s="71"/>
      <c r="I147" s="71"/>
    </row>
    <row r="148" spans="1:9" x14ac:dyDescent="0.3">
      <c r="A148" s="69"/>
      <c r="B148" s="70"/>
      <c r="C148" s="69"/>
      <c r="D148" s="69"/>
      <c r="E148" s="69"/>
      <c r="F148" s="69"/>
      <c r="G148" s="71"/>
      <c r="H148" s="71"/>
      <c r="I148" s="71"/>
    </row>
    <row r="149" spans="1:9" x14ac:dyDescent="0.3">
      <c r="A149" s="69"/>
      <c r="B149" s="70"/>
      <c r="C149" s="69"/>
      <c r="D149" s="69"/>
      <c r="E149" s="69"/>
      <c r="F149" s="69"/>
      <c r="G149" s="71"/>
      <c r="H149" s="71"/>
      <c r="I149" s="71"/>
    </row>
    <row r="150" spans="1:9" x14ac:dyDescent="0.3">
      <c r="A150" s="69"/>
      <c r="B150" s="70"/>
      <c r="C150" s="69"/>
      <c r="D150" s="69"/>
      <c r="E150" s="69"/>
      <c r="F150" s="69"/>
      <c r="G150" s="71"/>
      <c r="H150" s="71"/>
      <c r="I150" s="71"/>
    </row>
    <row r="151" spans="1:9" x14ac:dyDescent="0.3">
      <c r="A151" s="69"/>
      <c r="B151" s="70"/>
      <c r="C151" s="69"/>
      <c r="D151" s="69"/>
      <c r="E151" s="69"/>
      <c r="F151" s="69"/>
      <c r="G151" s="71"/>
      <c r="H151" s="71"/>
      <c r="I151" s="71"/>
    </row>
    <row r="152" spans="1:9" x14ac:dyDescent="0.3">
      <c r="A152" s="69"/>
      <c r="B152" s="70"/>
      <c r="C152" s="69"/>
      <c r="D152" s="69"/>
      <c r="E152" s="69"/>
      <c r="F152" s="69"/>
      <c r="G152" s="71"/>
      <c r="H152" s="71"/>
      <c r="I152" s="71"/>
    </row>
    <row r="153" spans="1:9" x14ac:dyDescent="0.3">
      <c r="A153" s="69"/>
      <c r="B153" s="70"/>
      <c r="C153" s="69"/>
      <c r="D153" s="69"/>
      <c r="E153" s="69"/>
      <c r="F153" s="69"/>
      <c r="G153" s="71"/>
      <c r="H153" s="71"/>
      <c r="I153" s="71"/>
    </row>
    <row r="154" spans="1:9" x14ac:dyDescent="0.3">
      <c r="A154" s="69"/>
      <c r="B154" s="70"/>
      <c r="C154" s="69"/>
      <c r="D154" s="69"/>
      <c r="E154" s="69"/>
      <c r="F154" s="69"/>
      <c r="G154" s="71"/>
      <c r="H154" s="71"/>
      <c r="I154" s="71"/>
    </row>
    <row r="155" spans="1:9" x14ac:dyDescent="0.3">
      <c r="A155" s="69"/>
      <c r="B155" s="70"/>
      <c r="C155" s="69"/>
      <c r="D155" s="69"/>
      <c r="E155" s="69"/>
      <c r="F155" s="69"/>
      <c r="G155" s="71"/>
      <c r="H155" s="71"/>
      <c r="I155" s="71"/>
    </row>
    <row r="156" spans="1:9" x14ac:dyDescent="0.3">
      <c r="A156" s="69"/>
      <c r="B156" s="70"/>
      <c r="C156" s="69"/>
      <c r="D156" s="69"/>
      <c r="E156" s="69"/>
      <c r="F156" s="69"/>
      <c r="G156" s="71"/>
      <c r="H156" s="71"/>
      <c r="I156" s="71"/>
    </row>
    <row r="157" spans="1:9" x14ac:dyDescent="0.3">
      <c r="A157" s="69"/>
      <c r="B157" s="70"/>
      <c r="C157" s="69"/>
      <c r="D157" s="69"/>
      <c r="E157" s="69"/>
      <c r="F157" s="69"/>
      <c r="G157" s="71"/>
      <c r="H157" s="71"/>
      <c r="I157" s="71"/>
    </row>
    <row r="158" spans="1:9" x14ac:dyDescent="0.3">
      <c r="A158" s="69"/>
      <c r="B158" s="70"/>
      <c r="C158" s="69"/>
      <c r="D158" s="69"/>
      <c r="E158" s="69"/>
      <c r="F158" s="69"/>
      <c r="G158" s="71"/>
      <c r="H158" s="71"/>
      <c r="I158" s="71"/>
    </row>
    <row r="159" spans="1:9" x14ac:dyDescent="0.3">
      <c r="A159" s="69"/>
      <c r="B159" s="70"/>
      <c r="C159" s="69"/>
      <c r="D159" s="69"/>
      <c r="E159" s="69"/>
      <c r="F159" s="69"/>
      <c r="G159" s="71"/>
      <c r="H159" s="71"/>
      <c r="I159" s="71"/>
    </row>
    <row r="160" spans="1:9" x14ac:dyDescent="0.3">
      <c r="A160" s="69"/>
      <c r="B160" s="70"/>
      <c r="C160" s="69"/>
      <c r="D160" s="69"/>
      <c r="E160" s="69"/>
      <c r="F160" s="69"/>
      <c r="G160" s="71"/>
      <c r="H160" s="71"/>
      <c r="I160" s="71"/>
    </row>
    <row r="161" spans="1:9" x14ac:dyDescent="0.3">
      <c r="A161" s="69"/>
      <c r="B161" s="70"/>
      <c r="C161" s="69"/>
      <c r="D161" s="69"/>
      <c r="E161" s="69"/>
      <c r="F161" s="69"/>
      <c r="G161" s="71"/>
      <c r="H161" s="71"/>
      <c r="I161" s="71"/>
    </row>
    <row r="162" spans="1:9" x14ac:dyDescent="0.3">
      <c r="A162" s="69"/>
      <c r="B162" s="70"/>
      <c r="C162" s="69"/>
      <c r="D162" s="69"/>
      <c r="E162" s="69"/>
      <c r="F162" s="69"/>
      <c r="G162" s="71"/>
      <c r="H162" s="71"/>
      <c r="I162" s="71"/>
    </row>
    <row r="163" spans="1:9" x14ac:dyDescent="0.3">
      <c r="A163" s="69"/>
      <c r="B163" s="70"/>
      <c r="C163" s="69"/>
      <c r="D163" s="69"/>
      <c r="E163" s="69"/>
      <c r="F163" s="69"/>
      <c r="G163" s="71"/>
      <c r="H163" s="71"/>
      <c r="I163" s="71"/>
    </row>
    <row r="164" spans="1:9" x14ac:dyDescent="0.3">
      <c r="A164" s="69"/>
      <c r="B164" s="70"/>
      <c r="C164" s="69"/>
      <c r="D164" s="69"/>
      <c r="E164" s="69"/>
      <c r="F164" s="69"/>
      <c r="G164" s="71"/>
      <c r="H164" s="71"/>
      <c r="I164" s="71"/>
    </row>
    <row r="165" spans="1:9" x14ac:dyDescent="0.3">
      <c r="A165" s="69"/>
      <c r="B165" s="70"/>
      <c r="C165" s="69"/>
      <c r="D165" s="69"/>
      <c r="E165" s="69"/>
      <c r="F165" s="69"/>
      <c r="G165" s="71"/>
      <c r="H165" s="71"/>
      <c r="I165" s="71"/>
    </row>
    <row r="166" spans="1:9" x14ac:dyDescent="0.3">
      <c r="A166" s="69"/>
      <c r="B166" s="70"/>
      <c r="C166" s="69"/>
      <c r="D166" s="69"/>
      <c r="E166" s="69"/>
      <c r="F166" s="69"/>
      <c r="G166" s="71"/>
      <c r="H166" s="71"/>
      <c r="I166" s="71"/>
    </row>
    <row r="167" spans="1:9" x14ac:dyDescent="0.3">
      <c r="A167" s="69"/>
      <c r="B167" s="70"/>
      <c r="C167" s="69"/>
      <c r="D167" s="69"/>
      <c r="E167" s="69"/>
      <c r="F167" s="69"/>
      <c r="G167" s="71"/>
      <c r="H167" s="71"/>
      <c r="I167" s="71"/>
    </row>
    <row r="168" spans="1:9" x14ac:dyDescent="0.3">
      <c r="A168" s="69"/>
      <c r="B168" s="70"/>
      <c r="C168" s="69"/>
      <c r="D168" s="69"/>
      <c r="E168" s="69"/>
      <c r="F168" s="69"/>
      <c r="G168" s="71"/>
      <c r="H168" s="71"/>
      <c r="I168" s="71"/>
    </row>
    <row r="169" spans="1:9" x14ac:dyDescent="0.3">
      <c r="A169" s="69"/>
      <c r="B169" s="70"/>
      <c r="C169" s="69"/>
      <c r="D169" s="69"/>
      <c r="E169" s="69"/>
      <c r="F169" s="69"/>
      <c r="G169" s="71"/>
      <c r="H169" s="71"/>
      <c r="I169" s="71"/>
    </row>
    <row r="170" spans="1:9" x14ac:dyDescent="0.3">
      <c r="A170" s="69"/>
      <c r="B170" s="70"/>
      <c r="C170" s="69"/>
      <c r="D170" s="69"/>
      <c r="E170" s="69"/>
      <c r="F170" s="69"/>
      <c r="G170" s="71"/>
      <c r="H170" s="71"/>
      <c r="I170" s="71"/>
    </row>
    <row r="171" spans="1:9" x14ac:dyDescent="0.3">
      <c r="A171" s="69"/>
      <c r="B171" s="70"/>
      <c r="C171" s="69"/>
      <c r="D171" s="69"/>
      <c r="E171" s="69"/>
      <c r="F171" s="69"/>
      <c r="G171" s="71"/>
      <c r="H171" s="71"/>
      <c r="I171" s="71"/>
    </row>
    <row r="172" spans="1:9" x14ac:dyDescent="0.3">
      <c r="A172" s="69"/>
      <c r="B172" s="70"/>
      <c r="C172" s="69"/>
      <c r="D172" s="69"/>
      <c r="E172" s="69"/>
      <c r="F172" s="69"/>
      <c r="G172" s="71"/>
      <c r="H172" s="71"/>
      <c r="I172" s="71"/>
    </row>
    <row r="173" spans="1:9" x14ac:dyDescent="0.3">
      <c r="A173" s="69"/>
      <c r="B173" s="70"/>
      <c r="C173" s="69"/>
      <c r="D173" s="69"/>
      <c r="E173" s="69"/>
      <c r="F173" s="69"/>
      <c r="G173" s="71"/>
      <c r="H173" s="71"/>
      <c r="I173" s="71"/>
    </row>
    <row r="174" spans="1:9" x14ac:dyDescent="0.3">
      <c r="A174" s="69"/>
      <c r="B174" s="70"/>
      <c r="C174" s="69"/>
      <c r="D174" s="69"/>
      <c r="E174" s="69"/>
      <c r="F174" s="69"/>
      <c r="G174" s="71"/>
      <c r="H174" s="71"/>
      <c r="I174" s="71"/>
    </row>
    <row r="175" spans="1:9" x14ac:dyDescent="0.3">
      <c r="A175" s="69"/>
      <c r="B175" s="70"/>
      <c r="C175" s="69"/>
      <c r="D175" s="69"/>
      <c r="E175" s="69"/>
      <c r="F175" s="69"/>
      <c r="G175" s="71"/>
      <c r="H175" s="71"/>
      <c r="I175" s="71"/>
    </row>
    <row r="176" spans="1:9" x14ac:dyDescent="0.3">
      <c r="A176" s="69"/>
      <c r="B176" s="70"/>
      <c r="C176" s="69"/>
      <c r="D176" s="69"/>
      <c r="E176" s="69"/>
      <c r="F176" s="69"/>
      <c r="G176" s="71"/>
      <c r="H176" s="71"/>
      <c r="I176" s="71"/>
    </row>
    <row r="177" spans="1:9" x14ac:dyDescent="0.3">
      <c r="A177" s="69"/>
      <c r="B177" s="70"/>
      <c r="C177" s="69"/>
      <c r="D177" s="69"/>
      <c r="E177" s="69"/>
      <c r="F177" s="69"/>
      <c r="G177" s="71"/>
      <c r="H177" s="71"/>
      <c r="I177" s="71"/>
    </row>
    <row r="178" spans="1:9" x14ac:dyDescent="0.3">
      <c r="A178" s="69"/>
      <c r="B178" s="70"/>
      <c r="C178" s="69"/>
      <c r="D178" s="69"/>
      <c r="E178" s="69"/>
      <c r="F178" s="69"/>
      <c r="G178" s="71"/>
      <c r="H178" s="71"/>
      <c r="I178" s="71"/>
    </row>
    <row r="179" spans="1:9" x14ac:dyDescent="0.3">
      <c r="A179" s="69"/>
      <c r="B179" s="70"/>
      <c r="C179" s="69"/>
      <c r="D179" s="69"/>
      <c r="E179" s="69"/>
      <c r="F179" s="69"/>
      <c r="G179" s="71"/>
      <c r="H179" s="71"/>
      <c r="I179" s="71"/>
    </row>
    <row r="180" spans="1:9" x14ac:dyDescent="0.3">
      <c r="A180" s="69"/>
      <c r="B180" s="70"/>
      <c r="C180" s="69"/>
      <c r="D180" s="69"/>
      <c r="E180" s="69"/>
      <c r="F180" s="69"/>
      <c r="G180" s="71"/>
      <c r="H180" s="71"/>
      <c r="I180" s="71"/>
    </row>
    <row r="181" spans="1:9" x14ac:dyDescent="0.3">
      <c r="A181" s="69"/>
      <c r="B181" s="70"/>
      <c r="C181" s="69"/>
      <c r="D181" s="69"/>
      <c r="E181" s="69"/>
      <c r="F181" s="69"/>
      <c r="G181" s="71"/>
      <c r="H181" s="71"/>
      <c r="I181" s="71"/>
    </row>
    <row r="182" spans="1:9" x14ac:dyDescent="0.3">
      <c r="A182" s="69"/>
      <c r="B182" s="70"/>
      <c r="C182" s="69"/>
      <c r="D182" s="69"/>
      <c r="E182" s="69"/>
      <c r="F182" s="69"/>
      <c r="G182" s="71"/>
      <c r="H182" s="71"/>
      <c r="I182" s="71"/>
    </row>
    <row r="183" spans="1:9" x14ac:dyDescent="0.3">
      <c r="A183" s="69"/>
      <c r="B183" s="70"/>
      <c r="C183" s="69"/>
      <c r="D183" s="69"/>
      <c r="E183" s="69"/>
      <c r="F183" s="69"/>
      <c r="G183" s="71"/>
      <c r="H183" s="71"/>
      <c r="I183" s="71"/>
    </row>
    <row r="184" spans="1:9" x14ac:dyDescent="0.3">
      <c r="A184" s="69"/>
      <c r="B184" s="70"/>
      <c r="C184" s="69"/>
      <c r="D184" s="69"/>
      <c r="E184" s="69"/>
      <c r="F184" s="69"/>
      <c r="G184" s="71"/>
      <c r="H184" s="71"/>
      <c r="I184" s="71"/>
    </row>
    <row r="185" spans="1:9" x14ac:dyDescent="0.3">
      <c r="A185" s="69"/>
      <c r="B185" s="70"/>
      <c r="C185" s="69"/>
      <c r="D185" s="69"/>
      <c r="E185" s="69"/>
      <c r="F185" s="69"/>
      <c r="G185" s="71"/>
      <c r="H185" s="71"/>
      <c r="I185" s="71"/>
    </row>
    <row r="186" spans="1:9" x14ac:dyDescent="0.3">
      <c r="A186" s="69"/>
      <c r="B186" s="70"/>
      <c r="C186" s="69"/>
      <c r="D186" s="69"/>
      <c r="E186" s="69"/>
      <c r="F186" s="69"/>
      <c r="G186" s="71"/>
      <c r="H186" s="71"/>
      <c r="I186" s="71"/>
    </row>
    <row r="187" spans="1:9" x14ac:dyDescent="0.3">
      <c r="A187" s="69"/>
      <c r="B187" s="70"/>
      <c r="C187" s="69"/>
      <c r="D187" s="69"/>
      <c r="E187" s="69"/>
      <c r="F187" s="69"/>
      <c r="G187" s="71"/>
      <c r="H187" s="71"/>
      <c r="I187" s="71"/>
    </row>
    <row r="188" spans="1:9" x14ac:dyDescent="0.3">
      <c r="A188" s="69"/>
      <c r="B188" s="70"/>
      <c r="C188" s="69"/>
      <c r="D188" s="69"/>
      <c r="E188" s="69"/>
      <c r="F188" s="69"/>
      <c r="G188" s="71"/>
      <c r="H188" s="71"/>
      <c r="I188" s="71"/>
    </row>
    <row r="189" spans="1:9" x14ac:dyDescent="0.3">
      <c r="A189" s="69"/>
      <c r="B189" s="70"/>
      <c r="C189" s="69"/>
      <c r="D189" s="69"/>
      <c r="E189" s="69"/>
      <c r="F189" s="69"/>
      <c r="G189" s="71"/>
      <c r="H189" s="71"/>
      <c r="I189" s="71"/>
    </row>
    <row r="190" spans="1:9" x14ac:dyDescent="0.3">
      <c r="A190" s="69"/>
      <c r="B190" s="70"/>
      <c r="C190" s="69"/>
      <c r="D190" s="69"/>
      <c r="E190" s="69"/>
      <c r="F190" s="69"/>
      <c r="G190" s="71"/>
      <c r="H190" s="71"/>
      <c r="I190" s="71"/>
    </row>
    <row r="191" spans="1:9" x14ac:dyDescent="0.3">
      <c r="A191" s="69"/>
      <c r="B191" s="70"/>
      <c r="C191" s="69"/>
      <c r="D191" s="69"/>
      <c r="E191" s="69"/>
      <c r="F191" s="69"/>
      <c r="G191" s="71"/>
      <c r="H191" s="71"/>
      <c r="I191" s="71"/>
    </row>
    <row r="192" spans="1:9" x14ac:dyDescent="0.3">
      <c r="A192" s="69"/>
      <c r="B192" s="70"/>
      <c r="C192" s="69"/>
      <c r="D192" s="69"/>
      <c r="E192" s="69"/>
      <c r="F192" s="69"/>
      <c r="G192" s="71"/>
      <c r="H192" s="71"/>
      <c r="I192" s="71"/>
    </row>
    <row r="193" spans="1:9" x14ac:dyDescent="0.3">
      <c r="A193" s="69"/>
      <c r="B193" s="70"/>
      <c r="C193" s="69"/>
      <c r="D193" s="69"/>
      <c r="E193" s="69"/>
      <c r="F193" s="69"/>
      <c r="G193" s="71"/>
      <c r="H193" s="71"/>
      <c r="I193" s="71"/>
    </row>
    <row r="194" spans="1:9" x14ac:dyDescent="0.3">
      <c r="A194" s="69"/>
      <c r="B194" s="70"/>
      <c r="C194" s="69"/>
      <c r="D194" s="69"/>
      <c r="E194" s="69"/>
      <c r="F194" s="69"/>
      <c r="G194" s="71"/>
      <c r="H194" s="71"/>
      <c r="I194" s="71"/>
    </row>
    <row r="195" spans="1:9" x14ac:dyDescent="0.3">
      <c r="A195" s="69"/>
      <c r="B195" s="70"/>
      <c r="C195" s="69"/>
      <c r="D195" s="69"/>
      <c r="E195" s="69"/>
      <c r="F195" s="69"/>
      <c r="G195" s="71"/>
      <c r="H195" s="71"/>
      <c r="I195" s="71"/>
    </row>
    <row r="196" spans="1:9" x14ac:dyDescent="0.3">
      <c r="A196" s="69"/>
      <c r="B196" s="70"/>
      <c r="C196" s="69"/>
      <c r="D196" s="69"/>
      <c r="E196" s="69"/>
      <c r="F196" s="69"/>
      <c r="G196" s="71"/>
      <c r="H196" s="71"/>
      <c r="I196" s="71"/>
    </row>
    <row r="197" spans="1:9" x14ac:dyDescent="0.3">
      <c r="A197" s="69"/>
      <c r="B197" s="70"/>
      <c r="C197" s="69"/>
      <c r="D197" s="69"/>
      <c r="E197" s="69"/>
      <c r="F197" s="69"/>
      <c r="G197" s="71"/>
      <c r="H197" s="71"/>
      <c r="I197" s="71"/>
    </row>
    <row r="198" spans="1:9" x14ac:dyDescent="0.3">
      <c r="A198" s="69"/>
      <c r="B198" s="70"/>
      <c r="C198" s="69"/>
      <c r="D198" s="69"/>
      <c r="E198" s="69"/>
      <c r="F198" s="69"/>
      <c r="G198" s="71"/>
      <c r="H198" s="71"/>
      <c r="I198" s="71"/>
    </row>
    <row r="199" spans="1:9" x14ac:dyDescent="0.3">
      <c r="A199" s="69"/>
      <c r="B199" s="70"/>
      <c r="C199" s="69"/>
      <c r="D199" s="69"/>
      <c r="E199" s="69"/>
      <c r="F199" s="69"/>
      <c r="G199" s="71"/>
      <c r="H199" s="71"/>
      <c r="I199" s="71"/>
    </row>
    <row r="200" spans="1:9" x14ac:dyDescent="0.3">
      <c r="A200" s="69"/>
      <c r="B200" s="70"/>
      <c r="C200" s="69"/>
      <c r="D200" s="69"/>
      <c r="E200" s="69"/>
      <c r="F200" s="69"/>
      <c r="G200" s="71"/>
      <c r="H200" s="71"/>
      <c r="I200" s="71"/>
    </row>
    <row r="201" spans="1:9" x14ac:dyDescent="0.3">
      <c r="A201" s="69"/>
      <c r="B201" s="70"/>
      <c r="C201" s="69"/>
      <c r="D201" s="69"/>
      <c r="E201" s="69"/>
      <c r="F201" s="69"/>
      <c r="G201" s="71"/>
      <c r="H201" s="71"/>
      <c r="I201" s="71"/>
    </row>
    <row r="202" spans="1:9" x14ac:dyDescent="0.3">
      <c r="A202" s="69"/>
      <c r="B202" s="70"/>
      <c r="C202" s="69"/>
      <c r="D202" s="69"/>
      <c r="E202" s="69"/>
      <c r="F202" s="69"/>
      <c r="G202" s="71"/>
      <c r="H202" s="71"/>
      <c r="I202" s="71"/>
    </row>
    <row r="203" spans="1:9" x14ac:dyDescent="0.3">
      <c r="A203" s="69"/>
      <c r="B203" s="70"/>
      <c r="C203" s="69"/>
      <c r="D203" s="69"/>
      <c r="E203" s="69"/>
      <c r="F203" s="69"/>
      <c r="G203" s="71"/>
      <c r="H203" s="71"/>
      <c r="I203" s="71"/>
    </row>
    <row r="204" spans="1:9" x14ac:dyDescent="0.3">
      <c r="A204" s="69"/>
      <c r="B204" s="70"/>
      <c r="C204" s="69"/>
      <c r="D204" s="69"/>
      <c r="E204" s="69"/>
      <c r="F204" s="69"/>
      <c r="G204" s="71"/>
      <c r="H204" s="71"/>
      <c r="I204" s="71"/>
    </row>
    <row r="205" spans="1:9" x14ac:dyDescent="0.3">
      <c r="A205" s="69"/>
      <c r="B205" s="70"/>
      <c r="C205" s="69"/>
      <c r="D205" s="69"/>
      <c r="E205" s="69"/>
      <c r="F205" s="69"/>
      <c r="G205" s="71"/>
      <c r="H205" s="71"/>
      <c r="I205" s="71"/>
    </row>
    <row r="206" spans="1:9" x14ac:dyDescent="0.3">
      <c r="A206" s="69"/>
      <c r="B206" s="70"/>
      <c r="C206" s="69"/>
      <c r="D206" s="69"/>
      <c r="E206" s="69"/>
      <c r="F206" s="69"/>
      <c r="G206" s="71"/>
      <c r="H206" s="71"/>
      <c r="I206" s="71"/>
    </row>
    <row r="207" spans="1:9" x14ac:dyDescent="0.3">
      <c r="A207" s="69"/>
      <c r="B207" s="70"/>
      <c r="C207" s="69"/>
      <c r="D207" s="69"/>
      <c r="E207" s="69"/>
      <c r="F207" s="69"/>
      <c r="G207" s="71"/>
      <c r="H207" s="71"/>
      <c r="I207" s="71"/>
    </row>
    <row r="208" spans="1:9" x14ac:dyDescent="0.3">
      <c r="A208" s="69"/>
      <c r="B208" s="70"/>
      <c r="C208" s="69"/>
      <c r="D208" s="69"/>
      <c r="E208" s="69"/>
      <c r="F208" s="69"/>
      <c r="G208" s="71"/>
      <c r="H208" s="71"/>
      <c r="I208" s="71"/>
    </row>
    <row r="209" spans="1:9" x14ac:dyDescent="0.3">
      <c r="A209" s="69"/>
      <c r="B209" s="70"/>
      <c r="C209" s="69"/>
      <c r="D209" s="69"/>
      <c r="E209" s="69"/>
      <c r="F209" s="69"/>
      <c r="G209" s="71"/>
      <c r="H209" s="71"/>
      <c r="I209" s="71"/>
    </row>
    <row r="210" spans="1:9" x14ac:dyDescent="0.3">
      <c r="A210" s="69"/>
      <c r="B210" s="70"/>
      <c r="C210" s="69"/>
      <c r="D210" s="69"/>
      <c r="E210" s="69"/>
      <c r="F210" s="69"/>
      <c r="G210" s="71"/>
      <c r="H210" s="71"/>
      <c r="I210" s="71"/>
    </row>
    <row r="211" spans="1:9" x14ac:dyDescent="0.3">
      <c r="A211" s="69"/>
      <c r="B211" s="70"/>
      <c r="C211" s="69"/>
      <c r="D211" s="69"/>
      <c r="E211" s="69"/>
      <c r="F211" s="69"/>
      <c r="G211" s="71"/>
      <c r="H211" s="71"/>
      <c r="I211" s="71"/>
    </row>
  </sheetData>
  <sheetProtection formatCells="0" formatColumns="0"/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C7:C8"/>
    <mergeCell ref="B9:B10"/>
    <mergeCell ref="C23:C24"/>
    <mergeCell ref="C21:C22"/>
    <mergeCell ref="H31:H32"/>
    <mergeCell ref="D3:D4"/>
    <mergeCell ref="D23:D24"/>
    <mergeCell ref="D21:D22"/>
    <mergeCell ref="D19:D20"/>
    <mergeCell ref="D17:D18"/>
    <mergeCell ref="D15:D16"/>
    <mergeCell ref="D13:D14"/>
    <mergeCell ref="D11:D12"/>
    <mergeCell ref="D9:D10"/>
    <mergeCell ref="D7:D8"/>
    <mergeCell ref="D5:D6"/>
    <mergeCell ref="C5:C6"/>
    <mergeCell ref="C3:C4"/>
    <mergeCell ref="B3:B4"/>
    <mergeCell ref="A3:A4"/>
    <mergeCell ref="A5:A6"/>
    <mergeCell ref="B5:B6"/>
    <mergeCell ref="A7:A8"/>
    <mergeCell ref="B7:B8"/>
    <mergeCell ref="A9:A10"/>
    <mergeCell ref="C9:C10"/>
    <mergeCell ref="I23:I24"/>
    <mergeCell ref="I25:I26"/>
    <mergeCell ref="A11:A12"/>
    <mergeCell ref="B11:B12"/>
    <mergeCell ref="A13:A14"/>
    <mergeCell ref="B13:B14"/>
    <mergeCell ref="A15:A16"/>
    <mergeCell ref="B15:B16"/>
    <mergeCell ref="A17:A18"/>
    <mergeCell ref="B17:B18"/>
    <mergeCell ref="A19:A20"/>
    <mergeCell ref="B19:B20"/>
    <mergeCell ref="C19:C20"/>
    <mergeCell ref="C17:C18"/>
    <mergeCell ref="C15:C16"/>
    <mergeCell ref="C13:C14"/>
    <mergeCell ref="C11:C12"/>
    <mergeCell ref="C1:I1"/>
    <mergeCell ref="I27:I28"/>
    <mergeCell ref="B27:B28"/>
    <mergeCell ref="C27:C28"/>
    <mergeCell ref="D27:D28"/>
    <mergeCell ref="H5:H6"/>
    <mergeCell ref="H7:H8"/>
    <mergeCell ref="H9:H10"/>
    <mergeCell ref="H11:H12"/>
    <mergeCell ref="H25:H26"/>
    <mergeCell ref="B21:B22"/>
    <mergeCell ref="B23:B24"/>
    <mergeCell ref="B25:B26"/>
    <mergeCell ref="H3:H4"/>
    <mergeCell ref="I3:I4"/>
    <mergeCell ref="I5:I6"/>
    <mergeCell ref="I7:I8"/>
    <mergeCell ref="I9:I10"/>
    <mergeCell ref="I11:I12"/>
    <mergeCell ref="I13:I14"/>
    <mergeCell ref="I15:I16"/>
    <mergeCell ref="I17:I18"/>
    <mergeCell ref="I19:I20"/>
    <mergeCell ref="I21:I22"/>
    <mergeCell ref="A27:A28"/>
    <mergeCell ref="H13:H14"/>
    <mergeCell ref="H15:H16"/>
    <mergeCell ref="H17:H18"/>
    <mergeCell ref="H19:H20"/>
    <mergeCell ref="H21:H22"/>
    <mergeCell ref="H23:H24"/>
    <mergeCell ref="C25:C26"/>
    <mergeCell ref="H27:H28"/>
    <mergeCell ref="D25:D26"/>
    <mergeCell ref="A21:A22"/>
    <mergeCell ref="A23:A24"/>
    <mergeCell ref="A25:A26"/>
  </mergeCells>
  <dataValidations count="1">
    <dataValidation type="custom" allowBlank="1" showInputMessage="1" showErrorMessage="1" sqref="G3:I52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 xml:space="preserve">&amp;L&amp;F&amp;C&amp;A&amp;RDate:        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81"/>
  <sheetViews>
    <sheetView workbookViewId="0">
      <selection activeCell="D23" sqref="D23:D24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108" t="s">
        <v>5</v>
      </c>
      <c r="B3" s="120">
        <v>323061</v>
      </c>
      <c r="C3" s="128" t="s">
        <v>42</v>
      </c>
      <c r="D3" s="84"/>
      <c r="E3" s="49" t="s">
        <v>224</v>
      </c>
      <c r="F3" s="49" t="s">
        <v>225</v>
      </c>
      <c r="G3" s="51">
        <f>750+(725*2)+(779*2)+(721*2)</f>
        <v>5200</v>
      </c>
      <c r="H3" s="104">
        <f>G3+G4</f>
        <v>5200</v>
      </c>
      <c r="I3" s="123"/>
    </row>
    <row r="4" spans="1:9" ht="16.05" customHeight="1" thickBot="1" x14ac:dyDescent="0.35">
      <c r="A4" s="136"/>
      <c r="B4" s="137"/>
      <c r="C4" s="138"/>
      <c r="D4" s="90"/>
      <c r="E4" s="33"/>
      <c r="F4" s="33"/>
      <c r="G4" s="34">
        <f t="shared" ref="G4:G16" si="0">F4</f>
        <v>0</v>
      </c>
      <c r="H4" s="139"/>
      <c r="I4" s="135"/>
    </row>
    <row r="5" spans="1:9" ht="16.05" customHeight="1" x14ac:dyDescent="0.3">
      <c r="A5" s="108" t="s">
        <v>5</v>
      </c>
      <c r="B5" s="120">
        <v>323067</v>
      </c>
      <c r="C5" s="128" t="s">
        <v>43</v>
      </c>
      <c r="D5" s="84"/>
      <c r="E5" s="49" t="s">
        <v>226</v>
      </c>
      <c r="F5" s="20" t="s">
        <v>227</v>
      </c>
      <c r="G5" s="51">
        <f>(740*8)</f>
        <v>5920</v>
      </c>
      <c r="H5" s="104">
        <f t="shared" ref="H5" si="1">G5+G6</f>
        <v>5920</v>
      </c>
      <c r="I5" s="125"/>
    </row>
    <row r="6" spans="1:9" ht="16.05" customHeight="1" thickBot="1" x14ac:dyDescent="0.35">
      <c r="A6" s="109"/>
      <c r="B6" s="121"/>
      <c r="C6" s="129"/>
      <c r="D6" s="85"/>
      <c r="E6" s="50"/>
      <c r="F6" s="19"/>
      <c r="G6" s="52">
        <f t="shared" si="0"/>
        <v>0</v>
      </c>
      <c r="H6" s="105"/>
      <c r="I6" s="116"/>
    </row>
    <row r="7" spans="1:9" ht="16.05" customHeight="1" x14ac:dyDescent="0.3">
      <c r="A7" s="108" t="s">
        <v>5</v>
      </c>
      <c r="B7" s="120">
        <v>323112</v>
      </c>
      <c r="C7" s="128" t="s">
        <v>44</v>
      </c>
      <c r="D7" s="84"/>
      <c r="E7" s="49" t="s">
        <v>228</v>
      </c>
      <c r="F7" s="20" t="s">
        <v>229</v>
      </c>
      <c r="G7" s="51">
        <f>(753*4)+(702*2)+701+600</f>
        <v>5717</v>
      </c>
      <c r="H7" s="104">
        <f t="shared" ref="H7" si="2">G7+G8</f>
        <v>5717</v>
      </c>
      <c r="I7" s="125"/>
    </row>
    <row r="8" spans="1:9" ht="16.05" customHeight="1" thickBot="1" x14ac:dyDescent="0.35">
      <c r="A8" s="109"/>
      <c r="B8" s="121"/>
      <c r="C8" s="129"/>
      <c r="D8" s="85"/>
      <c r="E8" s="50"/>
      <c r="F8" s="19"/>
      <c r="G8" s="52">
        <f t="shared" si="0"/>
        <v>0</v>
      </c>
      <c r="H8" s="105"/>
      <c r="I8" s="116"/>
    </row>
    <row r="9" spans="1:9" ht="16.05" customHeight="1" x14ac:dyDescent="0.3">
      <c r="A9" s="108" t="s">
        <v>5</v>
      </c>
      <c r="B9" s="120">
        <v>323028</v>
      </c>
      <c r="C9" s="128" t="s">
        <v>45</v>
      </c>
      <c r="D9" s="84"/>
      <c r="E9" s="49" t="s">
        <v>230</v>
      </c>
      <c r="F9" s="20" t="s">
        <v>231</v>
      </c>
      <c r="G9" s="51">
        <f>(750*12)</f>
        <v>9000</v>
      </c>
      <c r="H9" s="104">
        <f t="shared" ref="H9" si="3">G9+G10</f>
        <v>9000</v>
      </c>
      <c r="I9" s="125"/>
    </row>
    <row r="10" spans="1:9" ht="16.05" customHeight="1" thickBot="1" x14ac:dyDescent="0.35">
      <c r="A10" s="109"/>
      <c r="B10" s="121"/>
      <c r="C10" s="129"/>
      <c r="D10" s="85"/>
      <c r="E10" s="50"/>
      <c r="F10" s="19"/>
      <c r="G10" s="52">
        <f t="shared" si="0"/>
        <v>0</v>
      </c>
      <c r="H10" s="105"/>
      <c r="I10" s="116"/>
    </row>
    <row r="11" spans="1:9" ht="16.05" customHeight="1" x14ac:dyDescent="0.3">
      <c r="A11" s="108" t="s">
        <v>5</v>
      </c>
      <c r="B11" s="120">
        <v>323113</v>
      </c>
      <c r="C11" s="128" t="s">
        <v>46</v>
      </c>
      <c r="D11" s="84"/>
      <c r="E11" s="49" t="s">
        <v>232</v>
      </c>
      <c r="F11" s="20" t="s">
        <v>233</v>
      </c>
      <c r="G11" s="51">
        <f>550+(560*7)</f>
        <v>4470</v>
      </c>
      <c r="H11" s="104">
        <f t="shared" ref="H11" si="4">G11+G12</f>
        <v>4470</v>
      </c>
      <c r="I11" s="125"/>
    </row>
    <row r="12" spans="1:9" ht="16.05" customHeight="1" thickBot="1" x14ac:dyDescent="0.35">
      <c r="A12" s="109"/>
      <c r="B12" s="121"/>
      <c r="C12" s="129"/>
      <c r="D12" s="85"/>
      <c r="E12" s="50"/>
      <c r="F12" s="19"/>
      <c r="G12" s="52">
        <f t="shared" si="0"/>
        <v>0</v>
      </c>
      <c r="H12" s="105"/>
      <c r="I12" s="116"/>
    </row>
    <row r="13" spans="1:9" ht="16.05" customHeight="1" x14ac:dyDescent="0.3">
      <c r="A13" s="108" t="s">
        <v>5</v>
      </c>
      <c r="B13" s="120">
        <v>323109</v>
      </c>
      <c r="C13" s="128" t="s">
        <v>47</v>
      </c>
      <c r="D13" s="84"/>
      <c r="E13" s="49" t="s">
        <v>234</v>
      </c>
      <c r="F13" s="20" t="s">
        <v>235</v>
      </c>
      <c r="G13" s="51">
        <f>(760*15)</f>
        <v>11400</v>
      </c>
      <c r="H13" s="104">
        <f t="shared" ref="H13" si="5">G13+G14</f>
        <v>11400</v>
      </c>
      <c r="I13" s="125"/>
    </row>
    <row r="14" spans="1:9" ht="16.05" customHeight="1" thickBot="1" x14ac:dyDescent="0.35">
      <c r="A14" s="109"/>
      <c r="B14" s="121"/>
      <c r="C14" s="129"/>
      <c r="D14" s="85"/>
      <c r="E14" s="50"/>
      <c r="F14" s="19"/>
      <c r="G14" s="52">
        <f t="shared" si="0"/>
        <v>0</v>
      </c>
      <c r="H14" s="105"/>
      <c r="I14" s="116"/>
    </row>
    <row r="15" spans="1:9" ht="16.05" customHeight="1" x14ac:dyDescent="0.3">
      <c r="A15" s="108" t="s">
        <v>5</v>
      </c>
      <c r="B15" s="120">
        <v>323094</v>
      </c>
      <c r="C15" s="128" t="s">
        <v>48</v>
      </c>
      <c r="D15" s="84"/>
      <c r="E15" s="49" t="s">
        <v>236</v>
      </c>
      <c r="F15" s="20">
        <v>224</v>
      </c>
      <c r="G15" s="51">
        <f>224</f>
        <v>224</v>
      </c>
      <c r="H15" s="104">
        <f t="shared" ref="H15:H21" si="6">G15+G16</f>
        <v>224</v>
      </c>
      <c r="I15" s="125"/>
    </row>
    <row r="16" spans="1:9" ht="16.05" customHeight="1" thickBot="1" x14ac:dyDescent="0.35">
      <c r="A16" s="109"/>
      <c r="B16" s="121"/>
      <c r="C16" s="129"/>
      <c r="D16" s="85"/>
      <c r="E16" s="50"/>
      <c r="F16" s="19"/>
      <c r="G16" s="52">
        <f t="shared" si="0"/>
        <v>0</v>
      </c>
      <c r="H16" s="105"/>
      <c r="I16" s="116"/>
    </row>
    <row r="17" spans="1:9" ht="16.05" customHeight="1" x14ac:dyDescent="0.3">
      <c r="A17" s="88"/>
      <c r="B17" s="89"/>
      <c r="C17" s="90"/>
      <c r="D17" s="90"/>
      <c r="E17" s="54"/>
      <c r="F17" s="17"/>
      <c r="G17" s="55"/>
      <c r="H17" s="104">
        <f t="shared" si="6"/>
        <v>0</v>
      </c>
      <c r="I17" s="115"/>
    </row>
    <row r="18" spans="1:9" ht="16.05" customHeight="1" thickBot="1" x14ac:dyDescent="0.35">
      <c r="A18" s="81"/>
      <c r="B18" s="83"/>
      <c r="C18" s="85"/>
      <c r="D18" s="85"/>
      <c r="E18" s="50"/>
      <c r="F18" s="19"/>
      <c r="G18" s="52"/>
      <c r="H18" s="105"/>
      <c r="I18" s="116"/>
    </row>
    <row r="19" spans="1:9" ht="16.05" customHeight="1" x14ac:dyDescent="0.3">
      <c r="A19" s="80"/>
      <c r="B19" s="82"/>
      <c r="C19" s="84"/>
      <c r="D19" s="84"/>
      <c r="E19" s="49"/>
      <c r="F19" s="20"/>
      <c r="G19" s="51"/>
      <c r="H19" s="104">
        <f t="shared" si="6"/>
        <v>0</v>
      </c>
      <c r="I19" s="125"/>
    </row>
    <row r="20" spans="1:9" ht="16.05" customHeight="1" thickBot="1" x14ac:dyDescent="0.35">
      <c r="A20" s="81"/>
      <c r="B20" s="83"/>
      <c r="C20" s="85"/>
      <c r="D20" s="85"/>
      <c r="E20" s="50"/>
      <c r="F20" s="19"/>
      <c r="G20" s="52"/>
      <c r="H20" s="105"/>
      <c r="I20" s="116"/>
    </row>
    <row r="21" spans="1:9" ht="16.05" customHeight="1" x14ac:dyDescent="0.3">
      <c r="A21" s="80"/>
      <c r="B21" s="82"/>
      <c r="C21" s="84"/>
      <c r="D21" s="84"/>
      <c r="E21" s="49"/>
      <c r="F21" s="20"/>
      <c r="G21" s="51"/>
      <c r="H21" s="104">
        <f t="shared" si="6"/>
        <v>0</v>
      </c>
      <c r="I21" s="125"/>
    </row>
    <row r="22" spans="1:9" ht="16.05" customHeight="1" thickBot="1" x14ac:dyDescent="0.35">
      <c r="A22" s="81"/>
      <c r="B22" s="83"/>
      <c r="C22" s="85"/>
      <c r="D22" s="85"/>
      <c r="E22" s="50"/>
      <c r="F22" s="19"/>
      <c r="G22" s="52"/>
      <c r="H22" s="105"/>
      <c r="I22" s="116"/>
    </row>
    <row r="23" spans="1:9" ht="16.05" customHeight="1" x14ac:dyDescent="0.3">
      <c r="A23" s="133"/>
      <c r="B23" s="134"/>
      <c r="C23" s="133"/>
      <c r="D23" s="133"/>
      <c r="E23" s="68"/>
      <c r="F23" s="68"/>
      <c r="G23" s="46"/>
      <c r="H23" s="130"/>
      <c r="I23" s="130"/>
    </row>
    <row r="24" spans="1:9" ht="16.05" customHeight="1" x14ac:dyDescent="0.3">
      <c r="A24" s="133"/>
      <c r="B24" s="134"/>
      <c r="C24" s="133"/>
      <c r="D24" s="133"/>
      <c r="E24" s="68"/>
      <c r="F24" s="68"/>
      <c r="G24" s="46"/>
      <c r="H24" s="130"/>
      <c r="I24" s="130"/>
    </row>
    <row r="25" spans="1:9" ht="16.05" customHeight="1" x14ac:dyDescent="0.3">
      <c r="A25" s="133"/>
      <c r="B25" s="134"/>
      <c r="C25" s="133"/>
      <c r="D25" s="133"/>
      <c r="E25" s="68"/>
      <c r="F25" s="68"/>
      <c r="G25" s="46"/>
      <c r="H25" s="130"/>
      <c r="I25" s="130"/>
    </row>
    <row r="26" spans="1:9" ht="16.05" customHeight="1" x14ac:dyDescent="0.3">
      <c r="A26" s="133"/>
      <c r="B26" s="134"/>
      <c r="C26" s="133"/>
      <c r="D26" s="133"/>
      <c r="E26" s="68"/>
      <c r="F26" s="68"/>
      <c r="G26" s="46"/>
      <c r="H26" s="130"/>
      <c r="I26" s="130"/>
    </row>
    <row r="27" spans="1:9" ht="16.05" customHeight="1" x14ac:dyDescent="0.3">
      <c r="A27" s="133"/>
      <c r="B27" s="134"/>
      <c r="C27" s="133"/>
      <c r="D27" s="133"/>
      <c r="E27" s="68"/>
      <c r="F27" s="68"/>
      <c r="G27" s="46"/>
      <c r="H27" s="130"/>
      <c r="I27" s="130"/>
    </row>
    <row r="28" spans="1:9" ht="16.05" customHeight="1" x14ac:dyDescent="0.3">
      <c r="A28" s="133"/>
      <c r="B28" s="134"/>
      <c r="C28" s="133"/>
      <c r="D28" s="133"/>
      <c r="E28" s="68"/>
      <c r="F28" s="68"/>
      <c r="G28" s="46"/>
      <c r="H28" s="130"/>
      <c r="I28" s="130"/>
    </row>
    <row r="29" spans="1:9" ht="16.05" customHeight="1" x14ac:dyDescent="0.3">
      <c r="A29" s="133"/>
      <c r="B29" s="134"/>
      <c r="C29" s="133"/>
      <c r="D29" s="133"/>
      <c r="E29" s="68"/>
      <c r="F29" s="68"/>
      <c r="G29" s="72"/>
      <c r="H29" s="140"/>
      <c r="I29" s="140"/>
    </row>
    <row r="30" spans="1:9" ht="16.05" customHeight="1" x14ac:dyDescent="0.3">
      <c r="A30" s="133"/>
      <c r="B30" s="134"/>
      <c r="C30" s="133"/>
      <c r="D30" s="133"/>
      <c r="E30" s="68"/>
      <c r="F30" s="68"/>
      <c r="G30" s="72"/>
      <c r="H30" s="140"/>
      <c r="I30" s="140"/>
    </row>
    <row r="31" spans="1:9" ht="16.05" customHeight="1" x14ac:dyDescent="0.3">
      <c r="A31" s="133"/>
      <c r="B31" s="134"/>
      <c r="C31" s="133"/>
      <c r="D31" s="133"/>
      <c r="E31" s="68"/>
      <c r="F31" s="68"/>
      <c r="G31" s="46"/>
      <c r="H31" s="130"/>
      <c r="I31" s="130"/>
    </row>
    <row r="32" spans="1:9" ht="16.05" customHeight="1" x14ac:dyDescent="0.3">
      <c r="A32" s="133"/>
      <c r="B32" s="134"/>
      <c r="C32" s="133"/>
      <c r="D32" s="133"/>
      <c r="E32" s="68"/>
      <c r="F32" s="68"/>
      <c r="G32" s="46"/>
      <c r="H32" s="130"/>
      <c r="I32" s="130"/>
    </row>
    <row r="33" spans="1:9" ht="16.05" customHeight="1" x14ac:dyDescent="0.3">
      <c r="A33" s="133"/>
      <c r="B33" s="134"/>
      <c r="C33" s="133"/>
      <c r="D33" s="133"/>
      <c r="E33" s="68"/>
      <c r="F33" s="68"/>
      <c r="G33" s="46"/>
      <c r="H33" s="130"/>
      <c r="I33" s="130"/>
    </row>
    <row r="34" spans="1:9" ht="16.05" customHeight="1" x14ac:dyDescent="0.3">
      <c r="A34" s="133"/>
      <c r="B34" s="134"/>
      <c r="C34" s="133"/>
      <c r="D34" s="133"/>
      <c r="E34" s="68"/>
      <c r="F34" s="68"/>
      <c r="G34" s="46"/>
      <c r="H34" s="130"/>
      <c r="I34" s="130"/>
    </row>
    <row r="35" spans="1:9" ht="16.05" customHeight="1" x14ac:dyDescent="0.3">
      <c r="A35" s="133"/>
      <c r="B35" s="134"/>
      <c r="C35" s="133"/>
      <c r="D35" s="133"/>
      <c r="E35" s="68"/>
      <c r="F35" s="68"/>
      <c r="G35" s="46"/>
      <c r="H35" s="130"/>
      <c r="I35" s="130"/>
    </row>
    <row r="36" spans="1:9" ht="16.05" customHeight="1" x14ac:dyDescent="0.3">
      <c r="A36" s="133"/>
      <c r="B36" s="134"/>
      <c r="C36" s="133"/>
      <c r="D36" s="133"/>
      <c r="E36" s="68"/>
      <c r="F36" s="68"/>
      <c r="G36" s="46"/>
      <c r="H36" s="130"/>
      <c r="I36" s="130"/>
    </row>
    <row r="37" spans="1:9" ht="16.05" customHeight="1" x14ac:dyDescent="0.3">
      <c r="A37" s="133"/>
      <c r="B37" s="134"/>
      <c r="C37" s="133"/>
      <c r="D37" s="133"/>
      <c r="E37" s="68"/>
      <c r="F37" s="68"/>
      <c r="G37" s="46"/>
      <c r="H37" s="130"/>
      <c r="I37" s="130"/>
    </row>
    <row r="38" spans="1:9" ht="16.05" customHeight="1" x14ac:dyDescent="0.3">
      <c r="A38" s="133"/>
      <c r="B38" s="134"/>
      <c r="C38" s="133"/>
      <c r="D38" s="133"/>
      <c r="E38" s="68"/>
      <c r="F38" s="68"/>
      <c r="G38" s="46"/>
      <c r="H38" s="130"/>
      <c r="I38" s="130"/>
    </row>
    <row r="39" spans="1:9" ht="16.05" customHeight="1" x14ac:dyDescent="0.3">
      <c r="A39" s="133"/>
      <c r="B39" s="134"/>
      <c r="C39" s="133"/>
      <c r="D39" s="133"/>
      <c r="E39" s="68"/>
      <c r="F39" s="68"/>
      <c r="G39" s="46"/>
      <c r="H39" s="130"/>
      <c r="I39" s="130"/>
    </row>
    <row r="40" spans="1:9" ht="16.05" customHeight="1" x14ac:dyDescent="0.3">
      <c r="A40" s="133"/>
      <c r="B40" s="134"/>
      <c r="C40" s="133"/>
      <c r="D40" s="133"/>
      <c r="E40" s="68"/>
      <c r="F40" s="68"/>
      <c r="G40" s="46"/>
      <c r="H40" s="130"/>
      <c r="I40" s="130"/>
    </row>
    <row r="41" spans="1:9" ht="16.05" customHeight="1" x14ac:dyDescent="0.3">
      <c r="A41" s="133"/>
      <c r="B41" s="134"/>
      <c r="C41" s="133"/>
      <c r="D41" s="133"/>
      <c r="E41" s="68"/>
      <c r="F41" s="68"/>
      <c r="G41" s="46"/>
      <c r="H41" s="130"/>
      <c r="I41" s="130"/>
    </row>
    <row r="42" spans="1:9" ht="16.05" customHeight="1" x14ac:dyDescent="0.3">
      <c r="A42" s="133"/>
      <c r="B42" s="134"/>
      <c r="C42" s="133"/>
      <c r="D42" s="133"/>
      <c r="E42" s="68"/>
      <c r="F42" s="68"/>
      <c r="G42" s="46"/>
      <c r="H42" s="130"/>
      <c r="I42" s="130"/>
    </row>
    <row r="43" spans="1:9" ht="16.05" customHeight="1" x14ac:dyDescent="0.3">
      <c r="A43" s="133"/>
      <c r="B43" s="134"/>
      <c r="C43" s="133"/>
      <c r="D43" s="133"/>
      <c r="E43" s="68"/>
      <c r="F43" s="68"/>
      <c r="G43" s="46"/>
      <c r="H43" s="130"/>
      <c r="I43" s="130"/>
    </row>
    <row r="44" spans="1:9" ht="16.05" customHeight="1" x14ac:dyDescent="0.3">
      <c r="A44" s="133"/>
      <c r="B44" s="134"/>
      <c r="C44" s="133"/>
      <c r="D44" s="133"/>
      <c r="E44" s="68"/>
      <c r="F44" s="68"/>
      <c r="G44" s="46"/>
      <c r="H44" s="130"/>
      <c r="I44" s="130"/>
    </row>
    <row r="45" spans="1:9" ht="16.05" customHeight="1" x14ac:dyDescent="0.3">
      <c r="A45" s="133"/>
      <c r="B45" s="134"/>
      <c r="C45" s="133"/>
      <c r="D45" s="133"/>
      <c r="E45" s="68"/>
      <c r="F45" s="68"/>
      <c r="G45" s="46"/>
      <c r="H45" s="130"/>
      <c r="I45" s="130"/>
    </row>
    <row r="46" spans="1:9" ht="16.05" customHeight="1" x14ac:dyDescent="0.3">
      <c r="A46" s="133"/>
      <c r="B46" s="134"/>
      <c r="C46" s="133"/>
      <c r="D46" s="133"/>
      <c r="E46" s="68"/>
      <c r="F46" s="68"/>
      <c r="G46" s="46"/>
      <c r="H46" s="130"/>
      <c r="I46" s="130"/>
    </row>
    <row r="47" spans="1:9" ht="16.05" customHeight="1" x14ac:dyDescent="0.3">
      <c r="A47" s="133"/>
      <c r="B47" s="134"/>
      <c r="C47" s="133"/>
      <c r="D47" s="133"/>
      <c r="E47" s="68"/>
      <c r="F47" s="68"/>
      <c r="G47" s="46"/>
      <c r="H47" s="130"/>
      <c r="I47" s="130"/>
    </row>
    <row r="48" spans="1:9" ht="16.05" customHeight="1" x14ac:dyDescent="0.3">
      <c r="A48" s="133"/>
      <c r="B48" s="134"/>
      <c r="C48" s="133"/>
      <c r="D48" s="133"/>
      <c r="E48" s="68"/>
      <c r="F48" s="68"/>
      <c r="G48" s="46"/>
      <c r="H48" s="130"/>
      <c r="I48" s="130"/>
    </row>
    <row r="49" spans="1:9" ht="16.05" customHeight="1" x14ac:dyDescent="0.3">
      <c r="A49" s="133"/>
      <c r="B49" s="134"/>
      <c r="C49" s="133"/>
      <c r="D49" s="133"/>
      <c r="E49" s="68"/>
      <c r="F49" s="68"/>
      <c r="G49" s="46"/>
      <c r="H49" s="130"/>
      <c r="I49" s="130"/>
    </row>
    <row r="50" spans="1:9" ht="16.05" customHeight="1" x14ac:dyDescent="0.3">
      <c r="A50" s="133"/>
      <c r="B50" s="134"/>
      <c r="C50" s="133"/>
      <c r="D50" s="133"/>
      <c r="E50" s="68"/>
      <c r="F50" s="68"/>
      <c r="G50" s="46"/>
      <c r="H50" s="130"/>
      <c r="I50" s="130"/>
    </row>
    <row r="51" spans="1:9" ht="16.05" customHeight="1" x14ac:dyDescent="0.3">
      <c r="A51" s="133"/>
      <c r="B51" s="134"/>
      <c r="C51" s="133"/>
      <c r="D51" s="133"/>
      <c r="E51" s="68"/>
      <c r="F51" s="68"/>
      <c r="G51" s="46"/>
      <c r="H51" s="130"/>
      <c r="I51" s="130"/>
    </row>
    <row r="52" spans="1:9" ht="16.05" customHeight="1" x14ac:dyDescent="0.3">
      <c r="A52" s="133"/>
      <c r="B52" s="134"/>
      <c r="C52" s="133"/>
      <c r="D52" s="133"/>
      <c r="E52" s="68"/>
      <c r="F52" s="68"/>
      <c r="G52" s="46"/>
      <c r="H52" s="130"/>
      <c r="I52" s="130"/>
    </row>
    <row r="53" spans="1:9" ht="16.05" customHeight="1" x14ac:dyDescent="0.3">
      <c r="A53" s="133"/>
      <c r="B53" s="134"/>
      <c r="C53" s="133"/>
      <c r="D53" s="133"/>
      <c r="E53" s="68"/>
      <c r="F53" s="68"/>
      <c r="G53" s="46"/>
      <c r="H53" s="130"/>
      <c r="I53" s="130"/>
    </row>
    <row r="54" spans="1:9" ht="16.05" customHeight="1" x14ac:dyDescent="0.3">
      <c r="A54" s="133"/>
      <c r="B54" s="134"/>
      <c r="C54" s="133"/>
      <c r="D54" s="133"/>
      <c r="E54" s="68"/>
      <c r="F54" s="68"/>
      <c r="G54" s="46"/>
      <c r="H54" s="130"/>
      <c r="I54" s="130"/>
    </row>
    <row r="55" spans="1:9" ht="16.05" customHeight="1" x14ac:dyDescent="0.3">
      <c r="A55" s="133"/>
      <c r="B55" s="134"/>
      <c r="C55" s="133"/>
      <c r="D55" s="133"/>
      <c r="E55" s="68"/>
      <c r="F55" s="68"/>
      <c r="G55" s="46"/>
      <c r="H55" s="130"/>
      <c r="I55" s="130"/>
    </row>
    <row r="56" spans="1:9" ht="16.05" customHeight="1" x14ac:dyDescent="0.3">
      <c r="A56" s="133"/>
      <c r="B56" s="134"/>
      <c r="C56" s="133"/>
      <c r="D56" s="133"/>
      <c r="E56" s="68"/>
      <c r="F56" s="68"/>
      <c r="G56" s="46"/>
      <c r="H56" s="130"/>
      <c r="I56" s="130"/>
    </row>
    <row r="57" spans="1:9" x14ac:dyDescent="0.3">
      <c r="A57" s="69"/>
      <c r="B57" s="70"/>
      <c r="C57" s="69"/>
      <c r="D57" s="69"/>
      <c r="E57" s="69"/>
      <c r="F57" s="69"/>
      <c r="G57" s="71"/>
      <c r="H57" s="71"/>
      <c r="I57" s="71"/>
    </row>
    <row r="58" spans="1:9" x14ac:dyDescent="0.3">
      <c r="A58" s="69"/>
      <c r="B58" s="70"/>
      <c r="C58" s="69"/>
      <c r="D58" s="69"/>
      <c r="E58" s="69"/>
      <c r="F58" s="69"/>
      <c r="G58" s="71"/>
      <c r="H58" s="71"/>
      <c r="I58" s="71"/>
    </row>
    <row r="59" spans="1:9" x14ac:dyDescent="0.3">
      <c r="A59" s="69"/>
      <c r="B59" s="70"/>
      <c r="C59" s="69"/>
      <c r="D59" s="69"/>
      <c r="E59" s="69"/>
      <c r="F59" s="69"/>
      <c r="G59" s="71"/>
      <c r="H59" s="71"/>
      <c r="I59" s="71"/>
    </row>
    <row r="60" spans="1:9" x14ac:dyDescent="0.3">
      <c r="A60" s="69"/>
      <c r="B60" s="70"/>
      <c r="C60" s="69"/>
      <c r="D60" s="69"/>
      <c r="E60" s="69"/>
      <c r="F60" s="69"/>
      <c r="G60" s="71"/>
      <c r="H60" s="71"/>
      <c r="I60" s="71"/>
    </row>
    <row r="61" spans="1:9" x14ac:dyDescent="0.3">
      <c r="A61" s="69"/>
      <c r="B61" s="70"/>
      <c r="C61" s="69"/>
      <c r="D61" s="69"/>
      <c r="E61" s="69"/>
      <c r="F61" s="69"/>
      <c r="G61" s="71"/>
      <c r="H61" s="71"/>
      <c r="I61" s="71"/>
    </row>
    <row r="62" spans="1:9" x14ac:dyDescent="0.3">
      <c r="A62" s="69"/>
      <c r="B62" s="70"/>
      <c r="C62" s="69"/>
      <c r="D62" s="69"/>
      <c r="E62" s="69"/>
      <c r="F62" s="69"/>
      <c r="G62" s="71"/>
      <c r="H62" s="71"/>
      <c r="I62" s="71"/>
    </row>
    <row r="63" spans="1:9" x14ac:dyDescent="0.3">
      <c r="A63" s="69"/>
      <c r="B63" s="70"/>
      <c r="C63" s="69"/>
      <c r="D63" s="69"/>
      <c r="E63" s="69"/>
      <c r="F63" s="69"/>
      <c r="G63" s="71"/>
      <c r="H63" s="71"/>
      <c r="I63" s="71"/>
    </row>
    <row r="64" spans="1:9" x14ac:dyDescent="0.3">
      <c r="A64" s="69"/>
      <c r="B64" s="70"/>
      <c r="C64" s="69"/>
      <c r="D64" s="69"/>
      <c r="E64" s="69"/>
      <c r="F64" s="69"/>
      <c r="G64" s="71"/>
      <c r="H64" s="71"/>
      <c r="I64" s="71"/>
    </row>
    <row r="65" spans="1:9" x14ac:dyDescent="0.3">
      <c r="A65" s="69"/>
      <c r="B65" s="70"/>
      <c r="C65" s="69"/>
      <c r="D65" s="69"/>
      <c r="E65" s="69"/>
      <c r="F65" s="69"/>
      <c r="G65" s="71"/>
      <c r="H65" s="71"/>
      <c r="I65" s="71"/>
    </row>
    <row r="66" spans="1:9" x14ac:dyDescent="0.3">
      <c r="A66" s="69"/>
      <c r="B66" s="70"/>
      <c r="C66" s="69"/>
      <c r="D66" s="69"/>
      <c r="E66" s="69"/>
      <c r="F66" s="69"/>
      <c r="G66" s="71"/>
      <c r="H66" s="71"/>
      <c r="I66" s="71"/>
    </row>
    <row r="67" spans="1:9" x14ac:dyDescent="0.3">
      <c r="A67" s="69"/>
      <c r="B67" s="70"/>
      <c r="C67" s="69"/>
      <c r="D67" s="69"/>
      <c r="E67" s="69"/>
      <c r="F67" s="69"/>
      <c r="G67" s="71"/>
      <c r="H67" s="71"/>
      <c r="I67" s="71"/>
    </row>
    <row r="68" spans="1:9" x14ac:dyDescent="0.3">
      <c r="A68" s="69"/>
      <c r="B68" s="70"/>
      <c r="C68" s="69"/>
      <c r="D68" s="69"/>
      <c r="E68" s="69"/>
      <c r="F68" s="69"/>
      <c r="G68" s="71"/>
      <c r="H68" s="71"/>
      <c r="I68" s="71"/>
    </row>
    <row r="69" spans="1:9" x14ac:dyDescent="0.3">
      <c r="A69" s="69"/>
      <c r="B69" s="70"/>
      <c r="C69" s="69"/>
      <c r="D69" s="69"/>
      <c r="E69" s="69"/>
      <c r="F69" s="69"/>
      <c r="G69" s="71"/>
      <c r="H69" s="71"/>
      <c r="I69" s="71"/>
    </row>
    <row r="70" spans="1:9" x14ac:dyDescent="0.3">
      <c r="A70" s="69"/>
      <c r="B70" s="70"/>
      <c r="C70" s="69"/>
      <c r="D70" s="69"/>
      <c r="E70" s="69"/>
      <c r="F70" s="69"/>
      <c r="G70" s="71"/>
      <c r="H70" s="71"/>
      <c r="I70" s="71"/>
    </row>
    <row r="71" spans="1:9" x14ac:dyDescent="0.3">
      <c r="A71" s="69"/>
      <c r="B71" s="70"/>
      <c r="C71" s="69"/>
      <c r="D71" s="69"/>
      <c r="E71" s="69"/>
      <c r="F71" s="69"/>
      <c r="G71" s="71"/>
      <c r="H71" s="71"/>
      <c r="I71" s="71"/>
    </row>
    <row r="72" spans="1:9" x14ac:dyDescent="0.3">
      <c r="A72" s="69"/>
      <c r="B72" s="70"/>
      <c r="C72" s="69"/>
      <c r="D72" s="69"/>
      <c r="E72" s="69"/>
      <c r="F72" s="69"/>
      <c r="G72" s="71"/>
      <c r="H72" s="71"/>
      <c r="I72" s="71"/>
    </row>
    <row r="73" spans="1:9" x14ac:dyDescent="0.3">
      <c r="A73" s="69"/>
      <c r="B73" s="70"/>
      <c r="C73" s="69"/>
      <c r="D73" s="69"/>
      <c r="E73" s="69"/>
      <c r="F73" s="69"/>
      <c r="G73" s="71"/>
      <c r="H73" s="71"/>
      <c r="I73" s="71"/>
    </row>
    <row r="74" spans="1:9" x14ac:dyDescent="0.3">
      <c r="A74" s="69"/>
      <c r="B74" s="70"/>
      <c r="C74" s="69"/>
      <c r="D74" s="69"/>
      <c r="E74" s="69"/>
      <c r="F74" s="69"/>
      <c r="G74" s="71"/>
      <c r="H74" s="71"/>
      <c r="I74" s="71"/>
    </row>
    <row r="75" spans="1:9" x14ac:dyDescent="0.3">
      <c r="A75" s="69"/>
      <c r="B75" s="70"/>
      <c r="C75" s="69"/>
      <c r="D75" s="69"/>
      <c r="E75" s="69"/>
      <c r="F75" s="69"/>
      <c r="G75" s="71"/>
      <c r="H75" s="71"/>
      <c r="I75" s="71"/>
    </row>
    <row r="76" spans="1:9" x14ac:dyDescent="0.3">
      <c r="A76" s="69"/>
      <c r="B76" s="70"/>
      <c r="C76" s="69"/>
      <c r="D76" s="69"/>
      <c r="E76" s="69"/>
      <c r="F76" s="69"/>
      <c r="G76" s="71"/>
      <c r="H76" s="71"/>
      <c r="I76" s="71"/>
    </row>
    <row r="77" spans="1:9" x14ac:dyDescent="0.3">
      <c r="A77" s="69"/>
      <c r="B77" s="70"/>
      <c r="C77" s="69"/>
      <c r="D77" s="69"/>
      <c r="E77" s="69"/>
      <c r="F77" s="69"/>
      <c r="G77" s="71"/>
      <c r="H77" s="71"/>
      <c r="I77" s="71"/>
    </row>
    <row r="78" spans="1:9" x14ac:dyDescent="0.3">
      <c r="A78" s="69"/>
      <c r="B78" s="70"/>
      <c r="C78" s="69"/>
      <c r="D78" s="69"/>
      <c r="E78" s="69"/>
      <c r="F78" s="69"/>
      <c r="G78" s="71"/>
      <c r="H78" s="71"/>
      <c r="I78" s="71"/>
    </row>
    <row r="79" spans="1:9" x14ac:dyDescent="0.3">
      <c r="A79" s="69"/>
      <c r="B79" s="70"/>
      <c r="C79" s="69"/>
      <c r="D79" s="69"/>
      <c r="E79" s="69"/>
      <c r="F79" s="69"/>
      <c r="G79" s="71"/>
      <c r="H79" s="71"/>
      <c r="I79" s="71"/>
    </row>
    <row r="80" spans="1:9" x14ac:dyDescent="0.3">
      <c r="A80" s="69"/>
      <c r="B80" s="70"/>
      <c r="C80" s="69"/>
      <c r="D80" s="69"/>
      <c r="E80" s="69"/>
      <c r="F80" s="69"/>
      <c r="G80" s="71"/>
      <c r="H80" s="71"/>
      <c r="I80" s="71"/>
    </row>
    <row r="81" spans="1:9" x14ac:dyDescent="0.3">
      <c r="A81" s="69"/>
      <c r="B81" s="70"/>
      <c r="C81" s="69"/>
      <c r="D81" s="69"/>
      <c r="E81" s="69"/>
      <c r="F81" s="69"/>
      <c r="G81" s="71"/>
      <c r="H81" s="71"/>
      <c r="I81" s="71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D49:D50"/>
    <mergeCell ref="H49:H50"/>
    <mergeCell ref="D53:D54"/>
    <mergeCell ref="H53:H54"/>
    <mergeCell ref="I53:I54"/>
    <mergeCell ref="A51:A52"/>
    <mergeCell ref="B51:B52"/>
    <mergeCell ref="C51:C52"/>
    <mergeCell ref="D51:D52"/>
    <mergeCell ref="H51:H52"/>
    <mergeCell ref="C53:C54"/>
    <mergeCell ref="A45:A46"/>
    <mergeCell ref="B45:B46"/>
    <mergeCell ref="C45:C46"/>
    <mergeCell ref="D45:D46"/>
    <mergeCell ref="H45:H46"/>
    <mergeCell ref="C49:C50"/>
    <mergeCell ref="I51:I52"/>
    <mergeCell ref="C1:I1"/>
    <mergeCell ref="I45:I46"/>
    <mergeCell ref="I49:I50"/>
    <mergeCell ref="A47:A48"/>
    <mergeCell ref="B47:B48"/>
    <mergeCell ref="C47:C48"/>
    <mergeCell ref="D47:D48"/>
    <mergeCell ref="H47:H48"/>
    <mergeCell ref="I47:I48"/>
    <mergeCell ref="A49:A50"/>
    <mergeCell ref="B49:B50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A7:A8"/>
    <mergeCell ref="B7:B8"/>
    <mergeCell ref="C7:C8"/>
    <mergeCell ref="I11:I12"/>
    <mergeCell ref="A9:A10"/>
    <mergeCell ref="B9:B10"/>
    <mergeCell ref="C9:C10"/>
    <mergeCell ref="D9:D10"/>
    <mergeCell ref="H9:H10"/>
    <mergeCell ref="I9:I10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I3:I40 G3:H50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 xml:space="preserve">&amp;L&amp;F&amp;C&amp;A&amp;RDate:        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7"/>
  <sheetViews>
    <sheetView workbookViewId="0">
      <selection activeCell="A3" sqref="A3:H3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4.3320312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 t="s">
        <v>58</v>
      </c>
      <c r="C3" s="84" t="s">
        <v>59</v>
      </c>
      <c r="D3" s="84"/>
      <c r="E3" s="12" t="s">
        <v>237</v>
      </c>
      <c r="F3" s="12" t="s">
        <v>238</v>
      </c>
      <c r="G3" s="13">
        <f>(340*18)</f>
        <v>6120</v>
      </c>
      <c r="H3" s="104">
        <f>G3+G4</f>
        <v>6183</v>
      </c>
      <c r="I3" s="123"/>
    </row>
    <row r="4" spans="1:9" ht="16.05" customHeight="1" thickBot="1" x14ac:dyDescent="0.35">
      <c r="A4" s="81"/>
      <c r="B4" s="83"/>
      <c r="C4" s="85"/>
      <c r="D4" s="85"/>
      <c r="E4" s="14" t="s">
        <v>239</v>
      </c>
      <c r="F4" s="14">
        <v>63</v>
      </c>
      <c r="G4" s="15">
        <f>63</f>
        <v>63</v>
      </c>
      <c r="H4" s="105"/>
      <c r="I4" s="124"/>
    </row>
    <row r="5" spans="1:9" ht="16.05" customHeight="1" x14ac:dyDescent="0.3">
      <c r="A5" s="80" t="s">
        <v>5</v>
      </c>
      <c r="B5" s="82" t="s">
        <v>60</v>
      </c>
      <c r="C5" s="84" t="s">
        <v>61</v>
      </c>
      <c r="D5" s="90"/>
      <c r="E5" s="16" t="s">
        <v>240</v>
      </c>
      <c r="F5" s="17" t="s">
        <v>241</v>
      </c>
      <c r="G5" s="18">
        <f>(380*15)+(370*13)+352</f>
        <v>10862</v>
      </c>
      <c r="H5" s="104">
        <f t="shared" ref="H5" si="0">G5+G6</f>
        <v>10862</v>
      </c>
      <c r="I5" s="115"/>
    </row>
    <row r="6" spans="1:9" ht="16.05" customHeight="1" thickBot="1" x14ac:dyDescent="0.35">
      <c r="A6" s="81"/>
      <c r="B6" s="83"/>
      <c r="C6" s="85"/>
      <c r="D6" s="85"/>
      <c r="E6" s="14"/>
      <c r="F6" s="19"/>
      <c r="G6" s="15">
        <f t="shared" ref="G6:G26" si="1">F6</f>
        <v>0</v>
      </c>
      <c r="H6" s="105"/>
      <c r="I6" s="116"/>
    </row>
    <row r="7" spans="1:9" ht="16.05" customHeight="1" x14ac:dyDescent="0.3">
      <c r="A7" s="80" t="s">
        <v>5</v>
      </c>
      <c r="B7" s="82" t="s">
        <v>62</v>
      </c>
      <c r="C7" s="84" t="s">
        <v>63</v>
      </c>
      <c r="D7" s="84"/>
      <c r="E7" s="12" t="s">
        <v>242</v>
      </c>
      <c r="F7" s="20" t="s">
        <v>243</v>
      </c>
      <c r="G7" s="13">
        <f>(415*25)+(420*15)+417</f>
        <v>17092</v>
      </c>
      <c r="H7" s="104">
        <f t="shared" ref="H7" si="2">G7+G8</f>
        <v>17152</v>
      </c>
      <c r="I7" s="125"/>
    </row>
    <row r="8" spans="1:9" ht="16.05" customHeight="1" thickBot="1" x14ac:dyDescent="0.35">
      <c r="A8" s="81"/>
      <c r="B8" s="83"/>
      <c r="C8" s="85"/>
      <c r="D8" s="85"/>
      <c r="E8" s="14" t="s">
        <v>239</v>
      </c>
      <c r="F8" s="19">
        <v>60</v>
      </c>
      <c r="G8" s="15">
        <f>60</f>
        <v>60</v>
      </c>
      <c r="H8" s="105"/>
      <c r="I8" s="116"/>
    </row>
    <row r="9" spans="1:9" ht="16.05" customHeight="1" x14ac:dyDescent="0.3">
      <c r="A9" s="80" t="s">
        <v>5</v>
      </c>
      <c r="B9" s="82" t="s">
        <v>64</v>
      </c>
      <c r="C9" s="84" t="s">
        <v>65</v>
      </c>
      <c r="D9" s="84"/>
      <c r="E9" s="12" t="s">
        <v>244</v>
      </c>
      <c r="F9" s="20" t="s">
        <v>245</v>
      </c>
      <c r="G9" s="13">
        <f>(375*3)+(380*7)+385</f>
        <v>4170</v>
      </c>
      <c r="H9" s="104">
        <f t="shared" ref="H9" si="3">G9+G10</f>
        <v>4170</v>
      </c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19"/>
      <c r="G10" s="15">
        <f t="shared" si="1"/>
        <v>0</v>
      </c>
      <c r="H10" s="105"/>
      <c r="I10" s="116"/>
    </row>
    <row r="11" spans="1:9" ht="16.05" customHeight="1" x14ac:dyDescent="0.3">
      <c r="A11" s="80" t="s">
        <v>5</v>
      </c>
      <c r="B11" s="82">
        <v>321308</v>
      </c>
      <c r="C11" s="84" t="s">
        <v>66</v>
      </c>
      <c r="D11" s="84"/>
      <c r="E11" s="12" t="s">
        <v>246</v>
      </c>
      <c r="F11" s="20" t="s">
        <v>247</v>
      </c>
      <c r="G11" s="13">
        <f>(460*4)+400</f>
        <v>2240</v>
      </c>
      <c r="H11" s="104">
        <f t="shared" ref="H11" si="4">G11+G12</f>
        <v>2240</v>
      </c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19"/>
      <c r="G12" s="15">
        <f t="shared" si="1"/>
        <v>0</v>
      </c>
      <c r="H12" s="105"/>
      <c r="I12" s="116"/>
    </row>
    <row r="13" spans="1:9" ht="16.05" customHeight="1" x14ac:dyDescent="0.3">
      <c r="A13" s="80" t="s">
        <v>5</v>
      </c>
      <c r="B13" s="82">
        <v>321309</v>
      </c>
      <c r="C13" s="84" t="s">
        <v>67</v>
      </c>
      <c r="D13" s="84"/>
      <c r="E13" s="12" t="s">
        <v>248</v>
      </c>
      <c r="F13" s="20" t="s">
        <v>249</v>
      </c>
      <c r="G13" s="13">
        <f>(634*2)</f>
        <v>1268</v>
      </c>
      <c r="H13" s="104">
        <f t="shared" ref="H13" si="5">G13+G14</f>
        <v>1268</v>
      </c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19"/>
      <c r="G14" s="15">
        <f t="shared" si="1"/>
        <v>0</v>
      </c>
      <c r="H14" s="105"/>
      <c r="I14" s="116"/>
    </row>
    <row r="15" spans="1:9" ht="16.05" customHeight="1" x14ac:dyDescent="0.3">
      <c r="A15" s="80" t="s">
        <v>5</v>
      </c>
      <c r="B15" s="82">
        <v>321297</v>
      </c>
      <c r="C15" s="84" t="s">
        <v>68</v>
      </c>
      <c r="D15" s="84"/>
      <c r="E15" s="12" t="s">
        <v>250</v>
      </c>
      <c r="F15" s="20" t="s">
        <v>251</v>
      </c>
      <c r="G15" s="13">
        <f>(3*638)</f>
        <v>1914</v>
      </c>
      <c r="H15" s="104">
        <f t="shared" ref="H15" si="6">G15+G16</f>
        <v>1914</v>
      </c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19"/>
      <c r="G16" s="15">
        <f t="shared" si="1"/>
        <v>0</v>
      </c>
      <c r="H16" s="105"/>
      <c r="I16" s="116"/>
    </row>
    <row r="17" spans="1:9" ht="16.05" customHeight="1" x14ac:dyDescent="0.3">
      <c r="A17" s="80" t="s">
        <v>5</v>
      </c>
      <c r="B17" s="82">
        <v>321283</v>
      </c>
      <c r="C17" s="84" t="s">
        <v>66</v>
      </c>
      <c r="D17" s="84"/>
      <c r="E17" s="12" t="s">
        <v>246</v>
      </c>
      <c r="F17" s="20" t="s">
        <v>252</v>
      </c>
      <c r="G17" s="13">
        <f>(466*3)+470+350</f>
        <v>2218</v>
      </c>
      <c r="H17" s="104">
        <f t="shared" ref="H17" si="7">G17+G18</f>
        <v>2218</v>
      </c>
      <c r="I17" s="125"/>
    </row>
    <row r="18" spans="1:9" ht="16.05" customHeight="1" thickBot="1" x14ac:dyDescent="0.35">
      <c r="A18" s="81"/>
      <c r="B18" s="83"/>
      <c r="C18" s="85"/>
      <c r="D18" s="85"/>
      <c r="E18" s="14"/>
      <c r="F18" s="19"/>
      <c r="G18" s="15">
        <f t="shared" si="1"/>
        <v>0</v>
      </c>
      <c r="H18" s="105"/>
      <c r="I18" s="116"/>
    </row>
    <row r="19" spans="1:9" ht="16.05" customHeight="1" x14ac:dyDescent="0.3">
      <c r="A19" s="80" t="s">
        <v>5</v>
      </c>
      <c r="B19" s="82" t="s">
        <v>69</v>
      </c>
      <c r="C19" s="84" t="s">
        <v>70</v>
      </c>
      <c r="D19" s="84"/>
      <c r="E19" s="12" t="s">
        <v>253</v>
      </c>
      <c r="F19" s="20" t="s">
        <v>254</v>
      </c>
      <c r="G19" s="13">
        <f>(550*5)+(535*3)+422</f>
        <v>4777</v>
      </c>
      <c r="H19" s="104">
        <f t="shared" ref="H19" si="8">G19+G20</f>
        <v>4777</v>
      </c>
      <c r="I19" s="125"/>
    </row>
    <row r="20" spans="1:9" ht="16.05" customHeight="1" thickBot="1" x14ac:dyDescent="0.35">
      <c r="A20" s="81"/>
      <c r="B20" s="83"/>
      <c r="C20" s="85"/>
      <c r="D20" s="85"/>
      <c r="E20" s="14"/>
      <c r="F20" s="19"/>
      <c r="G20" s="15">
        <f t="shared" si="1"/>
        <v>0</v>
      </c>
      <c r="H20" s="105"/>
      <c r="I20" s="116"/>
    </row>
    <row r="21" spans="1:9" ht="16.05" customHeight="1" x14ac:dyDescent="0.3">
      <c r="A21" s="80" t="s">
        <v>5</v>
      </c>
      <c r="B21" s="82">
        <v>321282</v>
      </c>
      <c r="C21" s="84" t="s">
        <v>71</v>
      </c>
      <c r="D21" s="84"/>
      <c r="E21" s="12" t="s">
        <v>255</v>
      </c>
      <c r="F21" s="20" t="s">
        <v>256</v>
      </c>
      <c r="G21" s="13">
        <f>563+383+(550*2)</f>
        <v>2046</v>
      </c>
      <c r="H21" s="104">
        <f t="shared" ref="H21" si="9">G21+G22</f>
        <v>2046</v>
      </c>
      <c r="I21" s="125"/>
    </row>
    <row r="22" spans="1:9" ht="16.05" customHeight="1" thickBot="1" x14ac:dyDescent="0.35">
      <c r="A22" s="81"/>
      <c r="B22" s="83"/>
      <c r="C22" s="85"/>
      <c r="D22" s="85"/>
      <c r="E22" s="14"/>
      <c r="F22" s="19"/>
      <c r="G22" s="15">
        <f t="shared" si="1"/>
        <v>0</v>
      </c>
      <c r="H22" s="105"/>
      <c r="I22" s="116"/>
    </row>
    <row r="23" spans="1:9" ht="16.05" customHeight="1" x14ac:dyDescent="0.3">
      <c r="A23" s="80" t="s">
        <v>5</v>
      </c>
      <c r="B23" s="82" t="s">
        <v>72</v>
      </c>
      <c r="C23" s="84" t="s">
        <v>73</v>
      </c>
      <c r="D23" s="84"/>
      <c r="E23" s="12" t="s">
        <v>257</v>
      </c>
      <c r="F23" s="20" t="s">
        <v>258</v>
      </c>
      <c r="G23" s="13">
        <f>(430*6)+313</f>
        <v>2893</v>
      </c>
      <c r="H23" s="104">
        <f t="shared" ref="H23" si="10">G23+G24</f>
        <v>2893</v>
      </c>
      <c r="I23" s="125"/>
    </row>
    <row r="24" spans="1:9" ht="16.05" customHeight="1" thickBot="1" x14ac:dyDescent="0.35">
      <c r="A24" s="81"/>
      <c r="B24" s="83"/>
      <c r="C24" s="85"/>
      <c r="D24" s="85"/>
      <c r="E24" s="14"/>
      <c r="F24" s="19"/>
      <c r="G24" s="15">
        <f t="shared" si="1"/>
        <v>0</v>
      </c>
      <c r="H24" s="105"/>
      <c r="I24" s="116"/>
    </row>
    <row r="25" spans="1:9" ht="16.05" customHeight="1" x14ac:dyDescent="0.3">
      <c r="A25" s="80" t="s">
        <v>5</v>
      </c>
      <c r="B25" s="82">
        <v>323090</v>
      </c>
      <c r="C25" s="84" t="s">
        <v>74</v>
      </c>
      <c r="D25" s="106"/>
      <c r="E25" s="12" t="s">
        <v>259</v>
      </c>
      <c r="F25" s="12" t="s">
        <v>260</v>
      </c>
      <c r="G25" s="13">
        <f>(528*5)</f>
        <v>2640</v>
      </c>
      <c r="H25" s="104">
        <f t="shared" ref="H25" si="11">G25+G26</f>
        <v>2640</v>
      </c>
      <c r="I25" s="125"/>
    </row>
    <row r="26" spans="1:9" ht="16.05" customHeight="1" thickBot="1" x14ac:dyDescent="0.35">
      <c r="A26" s="81"/>
      <c r="B26" s="83"/>
      <c r="C26" s="85"/>
      <c r="D26" s="107"/>
      <c r="E26" s="14"/>
      <c r="F26" s="14"/>
      <c r="G26" s="15">
        <f t="shared" si="1"/>
        <v>0</v>
      </c>
      <c r="H26" s="105"/>
      <c r="I26" s="116"/>
    </row>
    <row r="27" spans="1:9" ht="16.05" customHeight="1" x14ac:dyDescent="0.3">
      <c r="A27" s="141"/>
      <c r="B27" s="122"/>
      <c r="C27" s="106"/>
      <c r="D27" s="106"/>
      <c r="E27" s="12"/>
      <c r="F27" s="12"/>
      <c r="G27" s="13"/>
      <c r="H27" s="104">
        <f t="shared" ref="H27" si="12">G27+G28</f>
        <v>0</v>
      </c>
      <c r="I27" s="125"/>
    </row>
    <row r="28" spans="1:9" ht="16.05" customHeight="1" thickBot="1" x14ac:dyDescent="0.35">
      <c r="A28" s="103"/>
      <c r="B28" s="118"/>
      <c r="C28" s="107"/>
      <c r="D28" s="107"/>
      <c r="E28" s="14"/>
      <c r="F28" s="14"/>
      <c r="G28" s="15"/>
      <c r="H28" s="105"/>
      <c r="I28" s="116"/>
    </row>
    <row r="29" spans="1:9" ht="16.05" customHeight="1" x14ac:dyDescent="0.3">
      <c r="A29" s="80"/>
      <c r="B29" s="82"/>
      <c r="C29" s="84"/>
      <c r="D29" s="84"/>
      <c r="E29" s="12"/>
      <c r="F29" s="12"/>
      <c r="G29" s="21"/>
      <c r="H29" s="142">
        <f t="shared" ref="H29" si="13">G29+G30</f>
        <v>0</v>
      </c>
      <c r="I29" s="131"/>
    </row>
    <row r="30" spans="1:9" ht="16.05" customHeight="1" thickBot="1" x14ac:dyDescent="0.35">
      <c r="A30" s="81"/>
      <c r="B30" s="83"/>
      <c r="C30" s="85"/>
      <c r="D30" s="85"/>
      <c r="E30" s="22"/>
      <c r="F30" s="23"/>
      <c r="G30" s="24"/>
      <c r="H30" s="143"/>
      <c r="I30" s="132"/>
    </row>
    <row r="31" spans="1:9" ht="16.05" customHeight="1" x14ac:dyDescent="0.3">
      <c r="A31" s="80"/>
      <c r="B31" s="82"/>
      <c r="C31" s="84"/>
      <c r="D31" s="84"/>
      <c r="E31" s="49"/>
      <c r="F31" s="20"/>
      <c r="G31" s="51"/>
      <c r="H31" s="104">
        <f t="shared" ref="H31" si="14">G31+G32</f>
        <v>0</v>
      </c>
      <c r="I31" s="125"/>
    </row>
    <row r="32" spans="1:9" ht="16.05" customHeight="1" thickBot="1" x14ac:dyDescent="0.35">
      <c r="A32" s="81"/>
      <c r="B32" s="83"/>
      <c r="C32" s="85"/>
      <c r="D32" s="85"/>
      <c r="E32" s="50"/>
      <c r="F32" s="19"/>
      <c r="G32" s="52"/>
      <c r="H32" s="105"/>
      <c r="I32" s="116"/>
    </row>
    <row r="33" spans="1:9" ht="16.05" customHeight="1" x14ac:dyDescent="0.3">
      <c r="A33" s="133"/>
      <c r="B33" s="134"/>
      <c r="C33" s="133"/>
      <c r="D33" s="133"/>
      <c r="E33" s="68"/>
      <c r="F33" s="68"/>
      <c r="G33" s="46"/>
      <c r="H33" s="130"/>
      <c r="I33" s="130"/>
    </row>
    <row r="34" spans="1:9" ht="16.05" customHeight="1" x14ac:dyDescent="0.3">
      <c r="A34" s="133"/>
      <c r="B34" s="134"/>
      <c r="C34" s="133"/>
      <c r="D34" s="133"/>
      <c r="E34" s="68"/>
      <c r="F34" s="68"/>
      <c r="G34" s="46"/>
      <c r="H34" s="130"/>
      <c r="I34" s="130"/>
    </row>
    <row r="35" spans="1:9" ht="16.05" customHeight="1" x14ac:dyDescent="0.3">
      <c r="A35" s="133"/>
      <c r="B35" s="134"/>
      <c r="C35" s="133"/>
      <c r="D35" s="133"/>
      <c r="E35" s="68"/>
      <c r="F35" s="68"/>
      <c r="G35" s="46"/>
      <c r="H35" s="130"/>
      <c r="I35" s="130"/>
    </row>
    <row r="36" spans="1:9" ht="16.05" customHeight="1" x14ac:dyDescent="0.3">
      <c r="A36" s="133"/>
      <c r="B36" s="134"/>
      <c r="C36" s="133"/>
      <c r="D36" s="133"/>
      <c r="E36" s="68"/>
      <c r="F36" s="68"/>
      <c r="G36" s="46"/>
      <c r="H36" s="130"/>
      <c r="I36" s="130"/>
    </row>
    <row r="37" spans="1:9" ht="16.05" customHeight="1" x14ac:dyDescent="0.3">
      <c r="A37" s="133"/>
      <c r="B37" s="134"/>
      <c r="C37" s="133"/>
      <c r="D37" s="133"/>
      <c r="E37" s="68"/>
      <c r="F37" s="68"/>
      <c r="G37" s="46"/>
      <c r="H37" s="130"/>
      <c r="I37" s="130"/>
    </row>
    <row r="38" spans="1:9" ht="16.05" customHeight="1" x14ac:dyDescent="0.3">
      <c r="A38" s="133"/>
      <c r="B38" s="134"/>
      <c r="C38" s="133"/>
      <c r="D38" s="133"/>
      <c r="E38" s="68"/>
      <c r="F38" s="68"/>
      <c r="G38" s="46"/>
      <c r="H38" s="130"/>
      <c r="I38" s="130"/>
    </row>
    <row r="39" spans="1:9" ht="16.05" customHeight="1" x14ac:dyDescent="0.3">
      <c r="A39" s="133"/>
      <c r="B39" s="134"/>
      <c r="C39" s="133"/>
      <c r="D39" s="133"/>
      <c r="E39" s="68"/>
      <c r="F39" s="68"/>
      <c r="G39" s="46"/>
      <c r="H39" s="130"/>
      <c r="I39" s="130"/>
    </row>
    <row r="40" spans="1:9" ht="16.05" customHeight="1" x14ac:dyDescent="0.3">
      <c r="A40" s="133"/>
      <c r="B40" s="134"/>
      <c r="C40" s="133"/>
      <c r="D40" s="133"/>
      <c r="E40" s="68"/>
      <c r="F40" s="68"/>
      <c r="G40" s="46"/>
      <c r="H40" s="130"/>
      <c r="I40" s="130"/>
    </row>
    <row r="41" spans="1:9" ht="16.05" customHeight="1" x14ac:dyDescent="0.3">
      <c r="A41" s="133"/>
      <c r="B41" s="134"/>
      <c r="C41" s="133"/>
      <c r="D41" s="133"/>
      <c r="E41" s="68"/>
      <c r="F41" s="68"/>
      <c r="G41" s="46"/>
      <c r="H41" s="130"/>
      <c r="I41" s="130"/>
    </row>
    <row r="42" spans="1:9" ht="16.05" customHeight="1" x14ac:dyDescent="0.3">
      <c r="A42" s="133"/>
      <c r="B42" s="134"/>
      <c r="C42" s="133"/>
      <c r="D42" s="133"/>
      <c r="E42" s="68"/>
      <c r="F42" s="68"/>
      <c r="G42" s="46"/>
      <c r="H42" s="130"/>
      <c r="I42" s="130"/>
    </row>
    <row r="43" spans="1:9" ht="16.05" customHeight="1" x14ac:dyDescent="0.3">
      <c r="A43" s="133"/>
      <c r="B43" s="134"/>
      <c r="C43" s="133"/>
      <c r="D43" s="133"/>
      <c r="E43" s="68"/>
      <c r="F43" s="68"/>
      <c r="G43" s="46"/>
      <c r="H43" s="130"/>
      <c r="I43" s="130"/>
    </row>
    <row r="44" spans="1:9" ht="16.05" customHeight="1" x14ac:dyDescent="0.3">
      <c r="A44" s="133"/>
      <c r="B44" s="134"/>
      <c r="C44" s="133"/>
      <c r="D44" s="133"/>
      <c r="E44" s="68"/>
      <c r="F44" s="68"/>
      <c r="G44" s="46"/>
      <c r="H44" s="130"/>
      <c r="I44" s="130"/>
    </row>
    <row r="45" spans="1:9" ht="16.05" customHeight="1" x14ac:dyDescent="0.3">
      <c r="A45" s="133"/>
      <c r="B45" s="134"/>
      <c r="C45" s="133"/>
      <c r="D45" s="133"/>
      <c r="E45" s="68"/>
      <c r="F45" s="68"/>
      <c r="G45" s="46"/>
      <c r="H45" s="130"/>
      <c r="I45" s="130"/>
    </row>
    <row r="46" spans="1:9" ht="16.05" customHeight="1" x14ac:dyDescent="0.3">
      <c r="A46" s="133"/>
      <c r="B46" s="134"/>
      <c r="C46" s="133"/>
      <c r="D46" s="133"/>
      <c r="E46" s="68"/>
      <c r="F46" s="68"/>
      <c r="G46" s="46"/>
      <c r="H46" s="130"/>
      <c r="I46" s="130"/>
    </row>
    <row r="47" spans="1:9" ht="16.05" customHeight="1" x14ac:dyDescent="0.3">
      <c r="A47" s="133"/>
      <c r="B47" s="134"/>
      <c r="C47" s="133"/>
      <c r="D47" s="133"/>
      <c r="E47" s="68"/>
      <c r="F47" s="68"/>
      <c r="G47" s="46"/>
      <c r="H47" s="130"/>
      <c r="I47" s="130"/>
    </row>
    <row r="48" spans="1:9" ht="16.05" customHeight="1" x14ac:dyDescent="0.3">
      <c r="A48" s="133"/>
      <c r="B48" s="134"/>
      <c r="C48" s="133"/>
      <c r="D48" s="133"/>
      <c r="E48" s="68"/>
      <c r="F48" s="68"/>
      <c r="G48" s="46"/>
      <c r="H48" s="130"/>
      <c r="I48" s="130"/>
    </row>
    <row r="49" spans="1:9" ht="16.05" customHeight="1" x14ac:dyDescent="0.3">
      <c r="A49" s="133"/>
      <c r="B49" s="134"/>
      <c r="C49" s="133"/>
      <c r="D49" s="133"/>
      <c r="E49" s="68"/>
      <c r="F49" s="68"/>
      <c r="G49" s="46"/>
      <c r="H49" s="130"/>
      <c r="I49" s="130"/>
    </row>
    <row r="50" spans="1:9" ht="16.05" customHeight="1" x14ac:dyDescent="0.3">
      <c r="A50" s="133"/>
      <c r="B50" s="134"/>
      <c r="C50" s="133"/>
      <c r="D50" s="133"/>
      <c r="E50" s="68"/>
      <c r="F50" s="68"/>
      <c r="G50" s="46"/>
      <c r="H50" s="130"/>
      <c r="I50" s="130"/>
    </row>
    <row r="51" spans="1:9" ht="16.05" customHeight="1" x14ac:dyDescent="0.3">
      <c r="A51" s="133"/>
      <c r="B51" s="134"/>
      <c r="C51" s="133"/>
      <c r="D51" s="133"/>
      <c r="E51" s="68"/>
      <c r="F51" s="68"/>
      <c r="G51" s="46"/>
      <c r="H51" s="130"/>
      <c r="I51" s="130"/>
    </row>
    <row r="52" spans="1:9" ht="16.05" customHeight="1" x14ac:dyDescent="0.3">
      <c r="A52" s="133"/>
      <c r="B52" s="134"/>
      <c r="C52" s="133"/>
      <c r="D52" s="133"/>
      <c r="E52" s="68"/>
      <c r="F52" s="68"/>
      <c r="G52" s="46"/>
      <c r="H52" s="130"/>
      <c r="I52" s="130"/>
    </row>
    <row r="53" spans="1:9" ht="16.05" customHeight="1" x14ac:dyDescent="0.3">
      <c r="A53" s="133"/>
      <c r="B53" s="134"/>
      <c r="C53" s="133"/>
      <c r="D53" s="133"/>
      <c r="E53" s="68"/>
      <c r="F53" s="68"/>
      <c r="G53" s="46"/>
      <c r="H53" s="130"/>
      <c r="I53" s="130"/>
    </row>
    <row r="54" spans="1:9" ht="16.05" customHeight="1" x14ac:dyDescent="0.3">
      <c r="A54" s="133"/>
      <c r="B54" s="134"/>
      <c r="C54" s="133"/>
      <c r="D54" s="133"/>
      <c r="E54" s="68"/>
      <c r="F54" s="68"/>
      <c r="G54" s="46"/>
      <c r="H54" s="130"/>
      <c r="I54" s="130"/>
    </row>
    <row r="55" spans="1:9" ht="16.05" customHeight="1" x14ac:dyDescent="0.3">
      <c r="A55" s="133"/>
      <c r="B55" s="134"/>
      <c r="C55" s="133"/>
      <c r="D55" s="133"/>
      <c r="E55" s="68"/>
      <c r="F55" s="68"/>
      <c r="G55" s="46"/>
      <c r="H55" s="130"/>
      <c r="I55" s="130"/>
    </row>
    <row r="56" spans="1:9" ht="16.05" customHeight="1" x14ac:dyDescent="0.3">
      <c r="A56" s="133"/>
      <c r="B56" s="134"/>
      <c r="C56" s="133"/>
      <c r="D56" s="133"/>
      <c r="E56" s="68"/>
      <c r="F56" s="68"/>
      <c r="G56" s="46"/>
      <c r="H56" s="130"/>
      <c r="I56" s="130"/>
    </row>
    <row r="57" spans="1:9" x14ac:dyDescent="0.3">
      <c r="A57" s="69"/>
      <c r="B57" s="70"/>
      <c r="C57" s="69"/>
      <c r="D57" s="69"/>
      <c r="E57" s="69"/>
      <c r="F57" s="69"/>
      <c r="G57" s="71"/>
      <c r="H57" s="71"/>
      <c r="I57" s="71"/>
    </row>
    <row r="58" spans="1:9" x14ac:dyDescent="0.3">
      <c r="A58" s="69"/>
      <c r="B58" s="70"/>
      <c r="C58" s="69"/>
      <c r="D58" s="69"/>
      <c r="E58" s="69"/>
      <c r="F58" s="69"/>
      <c r="G58" s="71"/>
      <c r="H58" s="71"/>
      <c r="I58" s="71"/>
    </row>
    <row r="59" spans="1:9" x14ac:dyDescent="0.3">
      <c r="A59" s="69"/>
      <c r="B59" s="70"/>
      <c r="C59" s="69"/>
      <c r="D59" s="69"/>
      <c r="E59" s="69"/>
      <c r="F59" s="69"/>
      <c r="G59" s="71"/>
      <c r="H59" s="71"/>
      <c r="I59" s="71"/>
    </row>
    <row r="60" spans="1:9" x14ac:dyDescent="0.3">
      <c r="A60" s="69"/>
      <c r="B60" s="70"/>
      <c r="C60" s="69"/>
      <c r="D60" s="69"/>
      <c r="E60" s="69"/>
      <c r="F60" s="69"/>
      <c r="G60" s="71"/>
      <c r="H60" s="71"/>
      <c r="I60" s="71"/>
    </row>
    <row r="61" spans="1:9" x14ac:dyDescent="0.3">
      <c r="A61" s="69"/>
      <c r="B61" s="70"/>
      <c r="C61" s="69"/>
      <c r="D61" s="69"/>
      <c r="E61" s="69"/>
      <c r="F61" s="69"/>
      <c r="G61" s="71"/>
      <c r="H61" s="71"/>
      <c r="I61" s="71"/>
    </row>
    <row r="62" spans="1:9" x14ac:dyDescent="0.3">
      <c r="A62" s="69"/>
      <c r="B62" s="70"/>
      <c r="C62" s="69"/>
      <c r="D62" s="69"/>
      <c r="E62" s="69"/>
      <c r="F62" s="69"/>
      <c r="G62" s="71"/>
      <c r="H62" s="71"/>
      <c r="I62" s="71"/>
    </row>
    <row r="63" spans="1:9" x14ac:dyDescent="0.3">
      <c r="A63" s="69"/>
      <c r="B63" s="70"/>
      <c r="C63" s="69"/>
      <c r="D63" s="69"/>
      <c r="E63" s="69"/>
      <c r="F63" s="69"/>
      <c r="G63" s="71"/>
      <c r="H63" s="71"/>
      <c r="I63" s="71"/>
    </row>
    <row r="64" spans="1:9" x14ac:dyDescent="0.3">
      <c r="A64" s="69"/>
      <c r="B64" s="70"/>
      <c r="C64" s="69"/>
      <c r="D64" s="69"/>
      <c r="E64" s="69"/>
      <c r="F64" s="69"/>
      <c r="G64" s="71"/>
      <c r="H64" s="71"/>
      <c r="I64" s="71"/>
    </row>
    <row r="65" spans="1:9" x14ac:dyDescent="0.3">
      <c r="A65" s="69"/>
      <c r="B65" s="70"/>
      <c r="C65" s="69"/>
      <c r="D65" s="69"/>
      <c r="E65" s="69"/>
      <c r="F65" s="69"/>
      <c r="G65" s="71"/>
      <c r="H65" s="71"/>
      <c r="I65" s="71"/>
    </row>
    <row r="66" spans="1:9" x14ac:dyDescent="0.3">
      <c r="A66" s="69"/>
      <c r="B66" s="70"/>
      <c r="C66" s="69"/>
      <c r="D66" s="69"/>
      <c r="E66" s="69"/>
      <c r="F66" s="69"/>
      <c r="G66" s="71"/>
      <c r="H66" s="71"/>
      <c r="I66" s="71"/>
    </row>
    <row r="67" spans="1:9" x14ac:dyDescent="0.3">
      <c r="A67" s="69"/>
      <c r="B67" s="70"/>
      <c r="C67" s="69"/>
      <c r="D67" s="69"/>
      <c r="E67" s="69"/>
      <c r="F67" s="69"/>
      <c r="G67" s="71"/>
      <c r="H67" s="71"/>
      <c r="I67" s="71"/>
    </row>
    <row r="68" spans="1:9" x14ac:dyDescent="0.3">
      <c r="A68" s="69"/>
      <c r="B68" s="70"/>
      <c r="C68" s="69"/>
      <c r="D68" s="69"/>
      <c r="E68" s="69"/>
      <c r="F68" s="69"/>
      <c r="G68" s="71"/>
      <c r="H68" s="71"/>
      <c r="I68" s="71"/>
    </row>
    <row r="69" spans="1:9" x14ac:dyDescent="0.3">
      <c r="A69" s="69"/>
      <c r="B69" s="70"/>
      <c r="C69" s="69"/>
      <c r="D69" s="69"/>
      <c r="E69" s="69"/>
      <c r="F69" s="69"/>
      <c r="G69" s="71"/>
      <c r="H69" s="71"/>
      <c r="I69" s="71"/>
    </row>
    <row r="70" spans="1:9" x14ac:dyDescent="0.3">
      <c r="A70" s="69"/>
      <c r="B70" s="70"/>
      <c r="C70" s="69"/>
      <c r="D70" s="69"/>
      <c r="E70" s="69"/>
      <c r="F70" s="69"/>
      <c r="G70" s="71"/>
      <c r="H70" s="71"/>
      <c r="I70" s="71"/>
    </row>
    <row r="71" spans="1:9" x14ac:dyDescent="0.3">
      <c r="A71" s="69"/>
      <c r="B71" s="70"/>
      <c r="C71" s="69"/>
      <c r="D71" s="69"/>
      <c r="E71" s="69"/>
      <c r="F71" s="69"/>
      <c r="G71" s="71"/>
      <c r="H71" s="71"/>
      <c r="I71" s="71"/>
    </row>
    <row r="72" spans="1:9" x14ac:dyDescent="0.3">
      <c r="A72" s="69"/>
      <c r="B72" s="70"/>
      <c r="C72" s="69"/>
      <c r="D72" s="69"/>
      <c r="E72" s="69"/>
      <c r="F72" s="69"/>
      <c r="G72" s="71"/>
      <c r="H72" s="71"/>
      <c r="I72" s="71"/>
    </row>
    <row r="73" spans="1:9" x14ac:dyDescent="0.3">
      <c r="A73" s="69"/>
      <c r="B73" s="70"/>
      <c r="C73" s="69"/>
      <c r="D73" s="69"/>
      <c r="E73" s="69"/>
      <c r="F73" s="69"/>
      <c r="G73" s="71"/>
      <c r="H73" s="71"/>
      <c r="I73" s="71"/>
    </row>
    <row r="74" spans="1:9" x14ac:dyDescent="0.3">
      <c r="A74" s="69"/>
      <c r="B74" s="70"/>
      <c r="C74" s="69"/>
      <c r="D74" s="69"/>
      <c r="E74" s="69"/>
      <c r="F74" s="69"/>
      <c r="G74" s="71"/>
      <c r="H74" s="71"/>
      <c r="I74" s="71"/>
    </row>
    <row r="75" spans="1:9" x14ac:dyDescent="0.3">
      <c r="A75" s="69"/>
      <c r="B75" s="70"/>
      <c r="C75" s="69"/>
      <c r="D75" s="69"/>
      <c r="E75" s="69"/>
      <c r="F75" s="69"/>
      <c r="G75" s="71"/>
      <c r="H75" s="71"/>
      <c r="I75" s="71"/>
    </row>
    <row r="76" spans="1:9" x14ac:dyDescent="0.3">
      <c r="A76" s="69"/>
      <c r="B76" s="70"/>
      <c r="C76" s="69"/>
      <c r="D76" s="69"/>
      <c r="E76" s="69"/>
      <c r="F76" s="69"/>
      <c r="G76" s="71"/>
      <c r="H76" s="71"/>
      <c r="I76" s="71"/>
    </row>
    <row r="77" spans="1:9" x14ac:dyDescent="0.3">
      <c r="A77" s="69"/>
      <c r="B77" s="70"/>
      <c r="C77" s="69"/>
      <c r="D77" s="69"/>
      <c r="E77" s="69"/>
      <c r="F77" s="69"/>
      <c r="G77" s="71"/>
      <c r="H77" s="71"/>
      <c r="I77" s="71"/>
    </row>
    <row r="78" spans="1:9" x14ac:dyDescent="0.3">
      <c r="A78" s="69"/>
      <c r="B78" s="70"/>
      <c r="C78" s="69"/>
      <c r="D78" s="69"/>
      <c r="E78" s="69"/>
      <c r="F78" s="69"/>
      <c r="G78" s="71"/>
      <c r="H78" s="71"/>
      <c r="I78" s="71"/>
    </row>
    <row r="79" spans="1:9" x14ac:dyDescent="0.3">
      <c r="A79" s="69"/>
      <c r="B79" s="70"/>
      <c r="C79" s="69"/>
      <c r="D79" s="69"/>
      <c r="E79" s="69"/>
      <c r="F79" s="69"/>
      <c r="G79" s="71"/>
      <c r="H79" s="71"/>
      <c r="I79" s="71"/>
    </row>
    <row r="80" spans="1:9" x14ac:dyDescent="0.3">
      <c r="A80" s="69"/>
      <c r="B80" s="70"/>
      <c r="C80" s="69"/>
      <c r="D80" s="69"/>
      <c r="E80" s="69"/>
      <c r="F80" s="69"/>
      <c r="G80" s="71"/>
      <c r="H80" s="71"/>
      <c r="I80" s="71"/>
    </row>
    <row r="81" spans="1:9" x14ac:dyDescent="0.3">
      <c r="A81" s="69"/>
      <c r="B81" s="70"/>
      <c r="C81" s="69"/>
      <c r="D81" s="69"/>
      <c r="E81" s="69"/>
      <c r="F81" s="69"/>
      <c r="G81" s="71"/>
      <c r="H81" s="71"/>
      <c r="I81" s="71"/>
    </row>
    <row r="82" spans="1:9" x14ac:dyDescent="0.3">
      <c r="A82" s="69"/>
      <c r="B82" s="70"/>
      <c r="C82" s="69"/>
      <c r="D82" s="69"/>
      <c r="E82" s="69"/>
      <c r="F82" s="69"/>
      <c r="G82" s="71"/>
      <c r="H82" s="71"/>
      <c r="I82" s="71"/>
    </row>
    <row r="83" spans="1:9" x14ac:dyDescent="0.3">
      <c r="A83" s="69"/>
      <c r="B83" s="70"/>
      <c r="C83" s="69"/>
      <c r="D83" s="69"/>
      <c r="E83" s="69"/>
      <c r="F83" s="69"/>
      <c r="G83" s="71"/>
      <c r="H83" s="71"/>
      <c r="I83" s="71"/>
    </row>
    <row r="84" spans="1:9" x14ac:dyDescent="0.3">
      <c r="A84" s="69"/>
      <c r="B84" s="70"/>
      <c r="C84" s="69"/>
      <c r="D84" s="69"/>
      <c r="E84" s="69"/>
      <c r="F84" s="69"/>
      <c r="G84" s="71"/>
      <c r="H84" s="71"/>
      <c r="I84" s="71"/>
    </row>
    <row r="85" spans="1:9" x14ac:dyDescent="0.3">
      <c r="A85" s="69"/>
      <c r="B85" s="70"/>
      <c r="C85" s="69"/>
      <c r="D85" s="69"/>
      <c r="E85" s="69"/>
      <c r="F85" s="69"/>
      <c r="G85" s="71"/>
      <c r="H85" s="71"/>
      <c r="I85" s="71"/>
    </row>
    <row r="86" spans="1:9" x14ac:dyDescent="0.3">
      <c r="A86" s="69"/>
      <c r="B86" s="70"/>
      <c r="C86" s="69"/>
      <c r="D86" s="69"/>
      <c r="E86" s="69"/>
      <c r="F86" s="69"/>
      <c r="G86" s="71"/>
      <c r="H86" s="71"/>
      <c r="I86" s="71"/>
    </row>
    <row r="87" spans="1:9" x14ac:dyDescent="0.3">
      <c r="A87" s="69"/>
      <c r="B87" s="70"/>
      <c r="C87" s="69"/>
      <c r="D87" s="69"/>
      <c r="E87" s="69"/>
      <c r="F87" s="69"/>
      <c r="G87" s="71"/>
      <c r="H87" s="71"/>
      <c r="I87" s="71"/>
    </row>
    <row r="88" spans="1:9" x14ac:dyDescent="0.3">
      <c r="A88" s="69"/>
      <c r="B88" s="70"/>
      <c r="C88" s="69"/>
      <c r="D88" s="69"/>
      <c r="E88" s="69"/>
      <c r="F88" s="69"/>
      <c r="G88" s="71"/>
      <c r="H88" s="71"/>
      <c r="I88" s="71"/>
    </row>
    <row r="89" spans="1:9" x14ac:dyDescent="0.3">
      <c r="A89" s="69"/>
      <c r="B89" s="70"/>
      <c r="C89" s="69"/>
      <c r="D89" s="69"/>
      <c r="E89" s="69"/>
      <c r="F89" s="69"/>
      <c r="G89" s="71"/>
      <c r="H89" s="71"/>
      <c r="I89" s="71"/>
    </row>
    <row r="90" spans="1:9" x14ac:dyDescent="0.3">
      <c r="A90" s="69"/>
      <c r="B90" s="70"/>
      <c r="C90" s="69"/>
      <c r="D90" s="69"/>
      <c r="E90" s="69"/>
      <c r="F90" s="69"/>
      <c r="G90" s="71"/>
      <c r="H90" s="71"/>
      <c r="I90" s="71"/>
    </row>
    <row r="91" spans="1:9" x14ac:dyDescent="0.3">
      <c r="A91" s="69"/>
      <c r="B91" s="70"/>
      <c r="C91" s="69"/>
      <c r="D91" s="69"/>
      <c r="E91" s="69"/>
      <c r="F91" s="69"/>
      <c r="G91" s="71"/>
      <c r="H91" s="71"/>
      <c r="I91" s="71"/>
    </row>
    <row r="92" spans="1:9" x14ac:dyDescent="0.3">
      <c r="A92" s="69"/>
      <c r="B92" s="70"/>
      <c r="C92" s="69"/>
      <c r="D92" s="69"/>
      <c r="E92" s="69"/>
      <c r="F92" s="69"/>
      <c r="G92" s="71"/>
      <c r="H92" s="71"/>
      <c r="I92" s="71"/>
    </row>
    <row r="93" spans="1:9" x14ac:dyDescent="0.3">
      <c r="A93" s="69"/>
      <c r="B93" s="70"/>
      <c r="C93" s="69"/>
      <c r="D93" s="69"/>
      <c r="E93" s="69"/>
      <c r="F93" s="69"/>
      <c r="G93" s="71"/>
      <c r="H93" s="71"/>
      <c r="I93" s="71"/>
    </row>
    <row r="94" spans="1:9" x14ac:dyDescent="0.3">
      <c r="A94" s="69"/>
      <c r="B94" s="70"/>
      <c r="C94" s="69"/>
      <c r="D94" s="69"/>
      <c r="E94" s="69"/>
      <c r="F94" s="69"/>
      <c r="G94" s="71"/>
      <c r="H94" s="71"/>
      <c r="I94" s="71"/>
    </row>
    <row r="95" spans="1:9" x14ac:dyDescent="0.3">
      <c r="A95" s="69"/>
      <c r="B95" s="70"/>
      <c r="C95" s="69"/>
      <c r="D95" s="69"/>
      <c r="E95" s="69"/>
      <c r="F95" s="69"/>
      <c r="G95" s="71"/>
      <c r="H95" s="71"/>
      <c r="I95" s="71"/>
    </row>
    <row r="96" spans="1:9" x14ac:dyDescent="0.3">
      <c r="A96" s="69"/>
      <c r="B96" s="70"/>
      <c r="C96" s="69"/>
      <c r="D96" s="69"/>
      <c r="E96" s="69"/>
      <c r="F96" s="69"/>
      <c r="G96" s="71"/>
      <c r="H96" s="71"/>
      <c r="I96" s="71"/>
    </row>
    <row r="97" spans="1:9" x14ac:dyDescent="0.3">
      <c r="A97" s="69"/>
      <c r="B97" s="70"/>
      <c r="C97" s="69"/>
      <c r="D97" s="69"/>
      <c r="E97" s="69"/>
      <c r="F97" s="69"/>
      <c r="G97" s="71"/>
      <c r="H97" s="71"/>
      <c r="I97" s="71"/>
    </row>
    <row r="98" spans="1:9" x14ac:dyDescent="0.3">
      <c r="A98" s="69"/>
      <c r="B98" s="70"/>
      <c r="C98" s="69"/>
      <c r="D98" s="69"/>
      <c r="E98" s="69"/>
      <c r="F98" s="69"/>
      <c r="G98" s="71"/>
      <c r="H98" s="71"/>
      <c r="I98" s="71"/>
    </row>
    <row r="99" spans="1:9" x14ac:dyDescent="0.3">
      <c r="A99" s="69"/>
      <c r="B99" s="70"/>
      <c r="C99" s="69"/>
      <c r="D99" s="69"/>
      <c r="E99" s="69"/>
      <c r="F99" s="69"/>
      <c r="G99" s="71"/>
      <c r="H99" s="71"/>
      <c r="I99" s="71"/>
    </row>
    <row r="100" spans="1:9" x14ac:dyDescent="0.3">
      <c r="A100" s="69"/>
      <c r="B100" s="70"/>
      <c r="C100" s="69"/>
      <c r="D100" s="69"/>
      <c r="E100" s="69"/>
      <c r="F100" s="69"/>
      <c r="G100" s="71"/>
      <c r="H100" s="71"/>
      <c r="I100" s="71"/>
    </row>
    <row r="101" spans="1:9" x14ac:dyDescent="0.3">
      <c r="A101" s="69"/>
      <c r="B101" s="70"/>
      <c r="C101" s="69"/>
      <c r="D101" s="69"/>
      <c r="E101" s="69"/>
      <c r="F101" s="69"/>
      <c r="G101" s="71"/>
      <c r="H101" s="71"/>
      <c r="I101" s="71"/>
    </row>
    <row r="102" spans="1:9" x14ac:dyDescent="0.3">
      <c r="A102" s="69"/>
      <c r="B102" s="70"/>
      <c r="C102" s="69"/>
      <c r="D102" s="69"/>
      <c r="E102" s="69"/>
      <c r="F102" s="69"/>
      <c r="G102" s="71"/>
      <c r="H102" s="71"/>
      <c r="I102" s="71"/>
    </row>
    <row r="103" spans="1:9" x14ac:dyDescent="0.3">
      <c r="A103" s="69"/>
      <c r="B103" s="70"/>
      <c r="C103" s="69"/>
      <c r="D103" s="69"/>
      <c r="E103" s="69"/>
      <c r="F103" s="69"/>
      <c r="G103" s="71"/>
      <c r="H103" s="71"/>
      <c r="I103" s="71"/>
    </row>
    <row r="104" spans="1:9" x14ac:dyDescent="0.3">
      <c r="A104" s="69"/>
      <c r="B104" s="70"/>
      <c r="C104" s="69"/>
      <c r="D104" s="69"/>
      <c r="E104" s="69"/>
      <c r="F104" s="69"/>
      <c r="G104" s="71"/>
      <c r="H104" s="71"/>
      <c r="I104" s="71"/>
    </row>
    <row r="105" spans="1:9" x14ac:dyDescent="0.3">
      <c r="A105" s="69"/>
      <c r="B105" s="70"/>
      <c r="C105" s="69"/>
      <c r="D105" s="69"/>
      <c r="E105" s="69"/>
      <c r="F105" s="69"/>
      <c r="G105" s="71"/>
      <c r="H105" s="71"/>
      <c r="I105" s="71"/>
    </row>
    <row r="106" spans="1:9" x14ac:dyDescent="0.3">
      <c r="A106" s="69"/>
      <c r="B106" s="70"/>
      <c r="C106" s="69"/>
      <c r="D106" s="69"/>
      <c r="E106" s="69"/>
      <c r="F106" s="69"/>
      <c r="G106" s="71"/>
      <c r="H106" s="71"/>
      <c r="I106" s="71"/>
    </row>
    <row r="107" spans="1:9" x14ac:dyDescent="0.3">
      <c r="A107" s="69"/>
      <c r="B107" s="70"/>
      <c r="C107" s="69"/>
      <c r="D107" s="69"/>
      <c r="E107" s="69"/>
      <c r="F107" s="69"/>
      <c r="G107" s="71"/>
      <c r="H107" s="71"/>
      <c r="I107" s="71"/>
    </row>
    <row r="108" spans="1:9" x14ac:dyDescent="0.3">
      <c r="A108" s="69"/>
      <c r="B108" s="70"/>
      <c r="C108" s="69"/>
      <c r="D108" s="69"/>
      <c r="E108" s="69"/>
      <c r="F108" s="69"/>
      <c r="G108" s="71"/>
      <c r="H108" s="71"/>
      <c r="I108" s="71"/>
    </row>
    <row r="109" spans="1:9" x14ac:dyDescent="0.3">
      <c r="A109" s="69"/>
      <c r="B109" s="70"/>
      <c r="C109" s="69"/>
      <c r="D109" s="69"/>
      <c r="E109" s="69"/>
      <c r="F109" s="69"/>
      <c r="G109" s="71"/>
      <c r="H109" s="71"/>
      <c r="I109" s="71"/>
    </row>
    <row r="110" spans="1:9" x14ac:dyDescent="0.3">
      <c r="A110" s="69"/>
      <c r="B110" s="70"/>
      <c r="C110" s="69"/>
      <c r="D110" s="69"/>
      <c r="E110" s="69"/>
      <c r="F110" s="69"/>
      <c r="G110" s="71"/>
      <c r="H110" s="71"/>
      <c r="I110" s="71"/>
    </row>
    <row r="111" spans="1:9" x14ac:dyDescent="0.3">
      <c r="A111" s="69"/>
      <c r="B111" s="70"/>
      <c r="C111" s="69"/>
      <c r="D111" s="69"/>
      <c r="E111" s="69"/>
      <c r="F111" s="69"/>
      <c r="G111" s="71"/>
      <c r="H111" s="71"/>
      <c r="I111" s="71"/>
    </row>
    <row r="112" spans="1:9" x14ac:dyDescent="0.3">
      <c r="A112" s="69"/>
      <c r="B112" s="70"/>
      <c r="C112" s="69"/>
      <c r="D112" s="69"/>
      <c r="E112" s="69"/>
      <c r="F112" s="69"/>
      <c r="G112" s="71"/>
      <c r="H112" s="71"/>
      <c r="I112" s="71"/>
    </row>
    <row r="113" spans="1:9" x14ac:dyDescent="0.3">
      <c r="A113" s="69"/>
      <c r="B113" s="70"/>
      <c r="C113" s="69"/>
      <c r="D113" s="69"/>
      <c r="E113" s="69"/>
      <c r="F113" s="69"/>
      <c r="G113" s="71"/>
      <c r="H113" s="71"/>
      <c r="I113" s="71"/>
    </row>
    <row r="114" spans="1:9" x14ac:dyDescent="0.3">
      <c r="A114" s="69"/>
      <c r="B114" s="70"/>
      <c r="C114" s="69"/>
      <c r="D114" s="69"/>
      <c r="E114" s="69"/>
      <c r="F114" s="69"/>
      <c r="G114" s="71"/>
      <c r="H114" s="71"/>
      <c r="I114" s="71"/>
    </row>
    <row r="115" spans="1:9" x14ac:dyDescent="0.3">
      <c r="A115" s="69"/>
      <c r="B115" s="70"/>
      <c r="C115" s="69"/>
      <c r="D115" s="69"/>
      <c r="E115" s="69"/>
      <c r="F115" s="69"/>
      <c r="G115" s="71"/>
      <c r="H115" s="71"/>
      <c r="I115" s="71"/>
    </row>
    <row r="116" spans="1:9" x14ac:dyDescent="0.3">
      <c r="A116" s="69"/>
      <c r="B116" s="70"/>
      <c r="C116" s="69"/>
      <c r="D116" s="69"/>
      <c r="E116" s="69"/>
      <c r="F116" s="69"/>
      <c r="G116" s="71"/>
      <c r="H116" s="71"/>
      <c r="I116" s="71"/>
    </row>
    <row r="117" spans="1:9" x14ac:dyDescent="0.3">
      <c r="A117" s="69"/>
      <c r="B117" s="70"/>
      <c r="C117" s="69"/>
      <c r="D117" s="69"/>
      <c r="E117" s="69"/>
      <c r="F117" s="69"/>
      <c r="G117" s="71"/>
      <c r="H117" s="71"/>
      <c r="I117" s="71"/>
    </row>
    <row r="118" spans="1:9" x14ac:dyDescent="0.3">
      <c r="A118" s="69"/>
      <c r="B118" s="70"/>
      <c r="C118" s="69"/>
      <c r="D118" s="69"/>
      <c r="E118" s="69"/>
      <c r="F118" s="69"/>
      <c r="G118" s="71"/>
      <c r="H118" s="71"/>
      <c r="I118" s="71"/>
    </row>
    <row r="119" spans="1:9" x14ac:dyDescent="0.3">
      <c r="A119" s="69"/>
      <c r="B119" s="70"/>
      <c r="C119" s="69"/>
      <c r="D119" s="69"/>
      <c r="E119" s="69"/>
      <c r="F119" s="69"/>
      <c r="G119" s="71"/>
      <c r="H119" s="71"/>
      <c r="I119" s="71"/>
    </row>
    <row r="120" spans="1:9" x14ac:dyDescent="0.3">
      <c r="A120" s="69"/>
      <c r="B120" s="70"/>
      <c r="C120" s="69"/>
      <c r="D120" s="69"/>
      <c r="E120" s="69"/>
      <c r="F120" s="69"/>
      <c r="G120" s="71"/>
      <c r="H120" s="71"/>
      <c r="I120" s="71"/>
    </row>
    <row r="121" spans="1:9" x14ac:dyDescent="0.3">
      <c r="A121" s="69"/>
      <c r="B121" s="70"/>
      <c r="C121" s="69"/>
      <c r="D121" s="69"/>
      <c r="E121" s="69"/>
      <c r="F121" s="69"/>
      <c r="G121" s="71"/>
      <c r="H121" s="71"/>
      <c r="I121" s="71"/>
    </row>
    <row r="122" spans="1:9" x14ac:dyDescent="0.3">
      <c r="A122" s="69"/>
      <c r="B122" s="70"/>
      <c r="C122" s="69"/>
      <c r="D122" s="69"/>
      <c r="E122" s="69"/>
      <c r="F122" s="69"/>
      <c r="G122" s="71"/>
      <c r="H122" s="71"/>
      <c r="I122" s="71"/>
    </row>
    <row r="123" spans="1:9" x14ac:dyDescent="0.3">
      <c r="A123" s="69"/>
      <c r="B123" s="70"/>
      <c r="C123" s="69"/>
      <c r="D123" s="69"/>
      <c r="E123" s="69"/>
      <c r="F123" s="69"/>
      <c r="G123" s="71"/>
      <c r="H123" s="71"/>
      <c r="I123" s="71"/>
    </row>
    <row r="124" spans="1:9" x14ac:dyDescent="0.3">
      <c r="A124" s="69"/>
      <c r="B124" s="70"/>
      <c r="C124" s="69"/>
      <c r="D124" s="69"/>
      <c r="E124" s="69"/>
      <c r="F124" s="69"/>
      <c r="G124" s="71"/>
      <c r="H124" s="71"/>
      <c r="I124" s="71"/>
    </row>
    <row r="125" spans="1:9" x14ac:dyDescent="0.3">
      <c r="A125" s="69"/>
      <c r="B125" s="70"/>
      <c r="C125" s="69"/>
      <c r="D125" s="69"/>
      <c r="E125" s="69"/>
      <c r="F125" s="69"/>
      <c r="G125" s="71"/>
      <c r="H125" s="71"/>
      <c r="I125" s="71"/>
    </row>
    <row r="126" spans="1:9" x14ac:dyDescent="0.3">
      <c r="A126" s="69"/>
      <c r="B126" s="70"/>
      <c r="C126" s="69"/>
      <c r="D126" s="69"/>
      <c r="E126" s="69"/>
      <c r="F126" s="69"/>
      <c r="G126" s="71"/>
      <c r="H126" s="71"/>
      <c r="I126" s="71"/>
    </row>
    <row r="127" spans="1:9" x14ac:dyDescent="0.3">
      <c r="A127" s="69"/>
      <c r="B127" s="70"/>
      <c r="C127" s="69"/>
      <c r="D127" s="69"/>
      <c r="E127" s="69"/>
      <c r="F127" s="69"/>
      <c r="G127" s="71"/>
      <c r="H127" s="71"/>
      <c r="I127" s="71"/>
    </row>
    <row r="128" spans="1:9" x14ac:dyDescent="0.3">
      <c r="A128" s="69"/>
      <c r="B128" s="70"/>
      <c r="C128" s="69"/>
      <c r="D128" s="69"/>
      <c r="E128" s="69"/>
      <c r="F128" s="69"/>
      <c r="G128" s="71"/>
      <c r="H128" s="71"/>
      <c r="I128" s="71"/>
    </row>
    <row r="129" spans="1:9" x14ac:dyDescent="0.3">
      <c r="A129" s="69"/>
      <c r="B129" s="70"/>
      <c r="C129" s="69"/>
      <c r="D129" s="69"/>
      <c r="E129" s="69"/>
      <c r="F129" s="69"/>
      <c r="G129" s="71"/>
      <c r="H129" s="71"/>
      <c r="I129" s="71"/>
    </row>
    <row r="130" spans="1:9" x14ac:dyDescent="0.3">
      <c r="A130" s="69"/>
      <c r="B130" s="70"/>
      <c r="C130" s="69"/>
      <c r="D130" s="69"/>
      <c r="E130" s="69"/>
      <c r="F130" s="69"/>
      <c r="G130" s="71"/>
      <c r="H130" s="71"/>
      <c r="I130" s="71"/>
    </row>
    <row r="131" spans="1:9" x14ac:dyDescent="0.3">
      <c r="A131" s="69"/>
      <c r="B131" s="70"/>
      <c r="C131" s="69"/>
      <c r="D131" s="69"/>
      <c r="E131" s="69"/>
      <c r="F131" s="69"/>
      <c r="G131" s="71"/>
      <c r="H131" s="71"/>
      <c r="I131" s="71"/>
    </row>
    <row r="132" spans="1:9" x14ac:dyDescent="0.3">
      <c r="A132" s="69"/>
      <c r="B132" s="70"/>
      <c r="C132" s="69"/>
      <c r="D132" s="69"/>
      <c r="E132" s="69"/>
      <c r="F132" s="69"/>
      <c r="G132" s="71"/>
      <c r="H132" s="71"/>
      <c r="I132" s="71"/>
    </row>
    <row r="133" spans="1:9" x14ac:dyDescent="0.3">
      <c r="A133" s="69"/>
      <c r="B133" s="70"/>
      <c r="C133" s="69"/>
      <c r="D133" s="69"/>
      <c r="E133" s="69"/>
      <c r="F133" s="69"/>
      <c r="G133" s="71"/>
      <c r="H133" s="71"/>
      <c r="I133" s="71"/>
    </row>
    <row r="134" spans="1:9" x14ac:dyDescent="0.3">
      <c r="A134" s="69"/>
      <c r="B134" s="70"/>
      <c r="C134" s="69"/>
      <c r="D134" s="69"/>
      <c r="E134" s="69"/>
      <c r="F134" s="69"/>
      <c r="G134" s="71"/>
      <c r="H134" s="71"/>
      <c r="I134" s="71"/>
    </row>
    <row r="135" spans="1:9" x14ac:dyDescent="0.3">
      <c r="A135" s="69"/>
      <c r="B135" s="70"/>
      <c r="C135" s="69"/>
      <c r="D135" s="69"/>
      <c r="E135" s="69"/>
      <c r="F135" s="69"/>
      <c r="G135" s="71"/>
      <c r="H135" s="71"/>
      <c r="I135" s="71"/>
    </row>
    <row r="136" spans="1:9" x14ac:dyDescent="0.3">
      <c r="A136" s="69"/>
      <c r="B136" s="70"/>
      <c r="C136" s="69"/>
      <c r="D136" s="69"/>
      <c r="E136" s="69"/>
      <c r="F136" s="69"/>
      <c r="G136" s="71"/>
      <c r="H136" s="71"/>
      <c r="I136" s="71"/>
    </row>
    <row r="137" spans="1:9" x14ac:dyDescent="0.3">
      <c r="A137" s="69"/>
      <c r="B137" s="70"/>
      <c r="C137" s="69"/>
      <c r="D137" s="69"/>
      <c r="E137" s="69"/>
      <c r="F137" s="69"/>
      <c r="G137" s="71"/>
      <c r="H137" s="71"/>
      <c r="I137" s="71"/>
    </row>
    <row r="138" spans="1:9" x14ac:dyDescent="0.3">
      <c r="A138" s="69"/>
      <c r="B138" s="70"/>
      <c r="C138" s="69"/>
      <c r="D138" s="69"/>
      <c r="E138" s="69"/>
      <c r="F138" s="69"/>
      <c r="G138" s="71"/>
      <c r="H138" s="71"/>
      <c r="I138" s="71"/>
    </row>
    <row r="139" spans="1:9" x14ac:dyDescent="0.3">
      <c r="A139" s="69"/>
      <c r="B139" s="70"/>
      <c r="C139" s="69"/>
      <c r="D139" s="69"/>
      <c r="E139" s="69"/>
      <c r="F139" s="69"/>
      <c r="G139" s="71"/>
      <c r="H139" s="71"/>
      <c r="I139" s="71"/>
    </row>
    <row r="140" spans="1:9" x14ac:dyDescent="0.3">
      <c r="A140" s="69"/>
      <c r="B140" s="70"/>
      <c r="C140" s="69"/>
      <c r="D140" s="69"/>
      <c r="E140" s="69"/>
      <c r="F140" s="69"/>
      <c r="G140" s="71"/>
      <c r="H140" s="71"/>
      <c r="I140" s="71"/>
    </row>
    <row r="141" spans="1:9" x14ac:dyDescent="0.3">
      <c r="A141" s="69"/>
      <c r="B141" s="70"/>
      <c r="C141" s="69"/>
      <c r="D141" s="69"/>
      <c r="E141" s="69"/>
      <c r="F141" s="69"/>
      <c r="G141" s="71"/>
      <c r="H141" s="71"/>
      <c r="I141" s="71"/>
    </row>
    <row r="142" spans="1:9" x14ac:dyDescent="0.3">
      <c r="A142" s="69"/>
      <c r="B142" s="70"/>
      <c r="C142" s="69"/>
      <c r="D142" s="69"/>
      <c r="E142" s="69"/>
      <c r="F142" s="69"/>
      <c r="G142" s="71"/>
      <c r="H142" s="71"/>
      <c r="I142" s="71"/>
    </row>
    <row r="143" spans="1:9" x14ac:dyDescent="0.3">
      <c r="A143" s="69"/>
      <c r="B143" s="70"/>
      <c r="C143" s="69"/>
      <c r="D143" s="69"/>
      <c r="E143" s="69"/>
      <c r="F143" s="69"/>
      <c r="G143" s="71"/>
      <c r="H143" s="71"/>
      <c r="I143" s="71"/>
    </row>
    <row r="144" spans="1:9" x14ac:dyDescent="0.3">
      <c r="A144" s="69"/>
      <c r="B144" s="70"/>
      <c r="C144" s="69"/>
      <c r="D144" s="69"/>
      <c r="E144" s="69"/>
      <c r="F144" s="69"/>
      <c r="G144" s="71"/>
      <c r="H144" s="71"/>
      <c r="I144" s="71"/>
    </row>
    <row r="145" spans="1:9" x14ac:dyDescent="0.3">
      <c r="A145" s="69"/>
      <c r="B145" s="70"/>
      <c r="C145" s="69"/>
      <c r="D145" s="69"/>
      <c r="E145" s="69"/>
      <c r="F145" s="69"/>
      <c r="G145" s="71"/>
      <c r="H145" s="71"/>
      <c r="I145" s="71"/>
    </row>
    <row r="146" spans="1:9" x14ac:dyDescent="0.3">
      <c r="A146" s="69"/>
      <c r="B146" s="70"/>
      <c r="C146" s="69"/>
      <c r="D146" s="69"/>
      <c r="E146" s="69"/>
      <c r="F146" s="69"/>
      <c r="G146" s="71"/>
      <c r="H146" s="71"/>
      <c r="I146" s="71"/>
    </row>
    <row r="147" spans="1:9" x14ac:dyDescent="0.3">
      <c r="A147" s="69"/>
      <c r="B147" s="70"/>
      <c r="C147" s="69"/>
      <c r="D147" s="69"/>
      <c r="E147" s="69"/>
      <c r="F147" s="69"/>
      <c r="G147" s="71"/>
      <c r="H147" s="71"/>
      <c r="I147" s="71"/>
    </row>
    <row r="148" spans="1:9" x14ac:dyDescent="0.3">
      <c r="A148" s="69"/>
      <c r="B148" s="70"/>
      <c r="C148" s="69"/>
      <c r="D148" s="69"/>
      <c r="E148" s="69"/>
      <c r="F148" s="69"/>
      <c r="G148" s="71"/>
      <c r="H148" s="71"/>
      <c r="I148" s="71"/>
    </row>
    <row r="149" spans="1:9" x14ac:dyDescent="0.3">
      <c r="A149" s="69"/>
      <c r="B149" s="70"/>
      <c r="C149" s="69"/>
      <c r="D149" s="69"/>
      <c r="E149" s="69"/>
      <c r="F149" s="69"/>
      <c r="G149" s="71"/>
      <c r="H149" s="71"/>
      <c r="I149" s="71"/>
    </row>
    <row r="150" spans="1:9" x14ac:dyDescent="0.3">
      <c r="A150" s="69"/>
      <c r="B150" s="70"/>
      <c r="C150" s="69"/>
      <c r="D150" s="69"/>
      <c r="E150" s="69"/>
      <c r="F150" s="69"/>
      <c r="G150" s="71"/>
      <c r="H150" s="71"/>
      <c r="I150" s="71"/>
    </row>
    <row r="151" spans="1:9" x14ac:dyDescent="0.3">
      <c r="A151" s="69"/>
      <c r="B151" s="70"/>
      <c r="C151" s="69"/>
      <c r="D151" s="69"/>
      <c r="E151" s="69"/>
      <c r="F151" s="69"/>
      <c r="G151" s="71"/>
      <c r="H151" s="71"/>
      <c r="I151" s="71"/>
    </row>
    <row r="152" spans="1:9" x14ac:dyDescent="0.3">
      <c r="A152" s="69"/>
      <c r="B152" s="70"/>
      <c r="C152" s="69"/>
      <c r="D152" s="69"/>
      <c r="E152" s="69"/>
      <c r="F152" s="69"/>
      <c r="G152" s="71"/>
      <c r="H152" s="71"/>
      <c r="I152" s="71"/>
    </row>
    <row r="153" spans="1:9" x14ac:dyDescent="0.3">
      <c r="A153" s="69"/>
      <c r="B153" s="70"/>
      <c r="C153" s="69"/>
      <c r="D153" s="69"/>
      <c r="E153" s="69"/>
      <c r="F153" s="69"/>
      <c r="G153" s="71"/>
      <c r="H153" s="71"/>
      <c r="I153" s="71"/>
    </row>
    <row r="154" spans="1:9" x14ac:dyDescent="0.3">
      <c r="A154" s="69"/>
      <c r="B154" s="70"/>
      <c r="C154" s="69"/>
      <c r="D154" s="69"/>
      <c r="E154" s="69"/>
      <c r="F154" s="69"/>
      <c r="G154" s="71"/>
      <c r="H154" s="71"/>
      <c r="I154" s="71"/>
    </row>
    <row r="155" spans="1:9" x14ac:dyDescent="0.3">
      <c r="A155" s="69"/>
      <c r="B155" s="70"/>
      <c r="C155" s="69"/>
      <c r="D155" s="69"/>
      <c r="E155" s="69"/>
      <c r="F155" s="69"/>
      <c r="G155" s="71"/>
      <c r="H155" s="71"/>
      <c r="I155" s="71"/>
    </row>
    <row r="156" spans="1:9" x14ac:dyDescent="0.3">
      <c r="A156" s="69"/>
      <c r="B156" s="70"/>
      <c r="C156" s="69"/>
      <c r="D156" s="69"/>
      <c r="E156" s="69"/>
      <c r="F156" s="69"/>
      <c r="G156" s="71"/>
      <c r="H156" s="71"/>
      <c r="I156" s="71"/>
    </row>
    <row r="157" spans="1:9" x14ac:dyDescent="0.3">
      <c r="A157" s="69"/>
      <c r="B157" s="70"/>
      <c r="C157" s="69"/>
      <c r="D157" s="69"/>
      <c r="E157" s="69"/>
      <c r="F157" s="69"/>
      <c r="G157" s="71"/>
      <c r="H157" s="71"/>
      <c r="I157" s="71"/>
    </row>
    <row r="158" spans="1:9" x14ac:dyDescent="0.3">
      <c r="A158" s="69"/>
      <c r="B158" s="70"/>
      <c r="C158" s="69"/>
      <c r="D158" s="69"/>
      <c r="E158" s="69"/>
      <c r="F158" s="69"/>
      <c r="G158" s="71"/>
      <c r="H158" s="71"/>
      <c r="I158" s="71"/>
    </row>
    <row r="159" spans="1:9" x14ac:dyDescent="0.3">
      <c r="A159" s="69"/>
      <c r="B159" s="70"/>
      <c r="C159" s="69"/>
      <c r="D159" s="69"/>
      <c r="E159" s="69"/>
      <c r="F159" s="69"/>
      <c r="G159" s="71"/>
      <c r="H159" s="71"/>
      <c r="I159" s="71"/>
    </row>
    <row r="160" spans="1:9" x14ac:dyDescent="0.3">
      <c r="A160" s="69"/>
      <c r="B160" s="70"/>
      <c r="C160" s="69"/>
      <c r="D160" s="69"/>
      <c r="E160" s="69"/>
      <c r="F160" s="69"/>
      <c r="G160" s="71"/>
      <c r="H160" s="71"/>
      <c r="I160" s="71"/>
    </row>
    <row r="161" spans="1:9" x14ac:dyDescent="0.3">
      <c r="A161" s="69"/>
      <c r="B161" s="70"/>
      <c r="C161" s="69"/>
      <c r="D161" s="69"/>
      <c r="E161" s="69"/>
      <c r="F161" s="69"/>
      <c r="G161" s="71"/>
      <c r="H161" s="71"/>
      <c r="I161" s="71"/>
    </row>
    <row r="162" spans="1:9" x14ac:dyDescent="0.3">
      <c r="A162" s="69"/>
      <c r="B162" s="70"/>
      <c r="C162" s="69"/>
      <c r="D162" s="69"/>
      <c r="E162" s="69"/>
      <c r="F162" s="69"/>
      <c r="G162" s="71"/>
      <c r="H162" s="71"/>
      <c r="I162" s="71"/>
    </row>
    <row r="163" spans="1:9" x14ac:dyDescent="0.3">
      <c r="A163" s="69"/>
      <c r="B163" s="70"/>
      <c r="C163" s="69"/>
      <c r="D163" s="69"/>
      <c r="E163" s="69"/>
      <c r="F163" s="69"/>
      <c r="G163" s="71"/>
      <c r="H163" s="71"/>
      <c r="I163" s="71"/>
    </row>
    <row r="164" spans="1:9" x14ac:dyDescent="0.3">
      <c r="A164" s="69"/>
      <c r="B164" s="70"/>
      <c r="C164" s="69"/>
      <c r="D164" s="69"/>
      <c r="E164" s="69"/>
      <c r="F164" s="69"/>
      <c r="G164" s="71"/>
      <c r="H164" s="71"/>
      <c r="I164" s="71"/>
    </row>
    <row r="165" spans="1:9" x14ac:dyDescent="0.3">
      <c r="A165" s="69"/>
      <c r="B165" s="70"/>
      <c r="C165" s="69"/>
      <c r="D165" s="69"/>
      <c r="E165" s="69"/>
      <c r="F165" s="69"/>
      <c r="G165" s="71"/>
      <c r="H165" s="71"/>
      <c r="I165" s="71"/>
    </row>
    <row r="166" spans="1:9" x14ac:dyDescent="0.3">
      <c r="A166" s="69"/>
      <c r="B166" s="70"/>
      <c r="C166" s="69"/>
      <c r="D166" s="69"/>
      <c r="E166" s="69"/>
      <c r="F166" s="69"/>
      <c r="G166" s="71"/>
      <c r="H166" s="71"/>
      <c r="I166" s="71"/>
    </row>
    <row r="167" spans="1:9" x14ac:dyDescent="0.3">
      <c r="A167" s="69"/>
      <c r="B167" s="70"/>
      <c r="C167" s="69"/>
      <c r="D167" s="69"/>
      <c r="E167" s="69"/>
      <c r="F167" s="69"/>
      <c r="G167" s="71"/>
      <c r="H167" s="71"/>
      <c r="I167" s="71"/>
    </row>
    <row r="168" spans="1:9" x14ac:dyDescent="0.3">
      <c r="A168" s="69"/>
      <c r="B168" s="70"/>
      <c r="C168" s="69"/>
      <c r="D168" s="69"/>
      <c r="E168" s="69"/>
      <c r="F168" s="69"/>
      <c r="G168" s="71"/>
      <c r="H168" s="71"/>
      <c r="I168" s="71"/>
    </row>
    <row r="169" spans="1:9" x14ac:dyDescent="0.3">
      <c r="A169" s="69"/>
      <c r="B169" s="70"/>
      <c r="C169" s="69"/>
      <c r="D169" s="69"/>
      <c r="E169" s="69"/>
      <c r="F169" s="69"/>
      <c r="G169" s="71"/>
      <c r="H169" s="71"/>
      <c r="I169" s="71"/>
    </row>
    <row r="170" spans="1:9" x14ac:dyDescent="0.3">
      <c r="A170" s="69"/>
      <c r="B170" s="70"/>
      <c r="C170" s="69"/>
      <c r="D170" s="69"/>
      <c r="E170" s="69"/>
      <c r="F170" s="69"/>
      <c r="G170" s="71"/>
      <c r="H170" s="71"/>
      <c r="I170" s="71"/>
    </row>
    <row r="171" spans="1:9" x14ac:dyDescent="0.3">
      <c r="A171" s="69"/>
      <c r="B171" s="70"/>
      <c r="C171" s="69"/>
      <c r="D171" s="69"/>
      <c r="E171" s="69"/>
      <c r="F171" s="69"/>
      <c r="G171" s="71"/>
      <c r="H171" s="71"/>
      <c r="I171" s="71"/>
    </row>
    <row r="172" spans="1:9" x14ac:dyDescent="0.3">
      <c r="A172" s="69"/>
      <c r="B172" s="70"/>
      <c r="C172" s="69"/>
      <c r="D172" s="69"/>
      <c r="E172" s="69"/>
      <c r="F172" s="69"/>
      <c r="G172" s="71"/>
      <c r="H172" s="71"/>
      <c r="I172" s="71"/>
    </row>
    <row r="173" spans="1:9" x14ac:dyDescent="0.3">
      <c r="A173" s="69"/>
      <c r="B173" s="70"/>
      <c r="C173" s="69"/>
      <c r="D173" s="69"/>
      <c r="E173" s="69"/>
      <c r="F173" s="69"/>
      <c r="G173" s="71"/>
      <c r="H173" s="71"/>
      <c r="I173" s="71"/>
    </row>
    <row r="174" spans="1:9" x14ac:dyDescent="0.3">
      <c r="A174" s="69"/>
      <c r="B174" s="70"/>
      <c r="C174" s="69"/>
      <c r="D174" s="69"/>
      <c r="E174" s="69"/>
      <c r="F174" s="69"/>
      <c r="G174" s="71"/>
      <c r="H174" s="71"/>
      <c r="I174" s="71"/>
    </row>
    <row r="175" spans="1:9" x14ac:dyDescent="0.3">
      <c r="A175" s="69"/>
      <c r="B175" s="70"/>
      <c r="C175" s="69"/>
      <c r="D175" s="69"/>
      <c r="E175" s="69"/>
      <c r="F175" s="69"/>
      <c r="G175" s="71"/>
      <c r="H175" s="71"/>
      <c r="I175" s="71"/>
    </row>
    <row r="176" spans="1:9" x14ac:dyDescent="0.3">
      <c r="A176" s="69"/>
      <c r="B176" s="70"/>
      <c r="C176" s="69"/>
      <c r="D176" s="69"/>
      <c r="E176" s="69"/>
      <c r="F176" s="69"/>
      <c r="G176" s="71"/>
      <c r="H176" s="71"/>
      <c r="I176" s="71"/>
    </row>
    <row r="177" spans="1:9" x14ac:dyDescent="0.3">
      <c r="A177" s="69"/>
      <c r="B177" s="70"/>
      <c r="C177" s="69"/>
      <c r="D177" s="69"/>
      <c r="E177" s="69"/>
      <c r="F177" s="69"/>
      <c r="G177" s="71"/>
      <c r="H177" s="71"/>
      <c r="I177" s="71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I64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r:id="rId1"/>
  <headerFooter>
    <oddHeader xml:space="preserve">&amp;L&amp;F&amp;C&amp;A&amp;RDate:   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194"/>
  <sheetViews>
    <sheetView workbookViewId="0">
      <selection activeCell="A3" sqref="A3:H24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>
        <v>419010</v>
      </c>
      <c r="C3" s="84" t="s">
        <v>75</v>
      </c>
      <c r="D3" s="84"/>
      <c r="E3" s="12" t="s">
        <v>261</v>
      </c>
      <c r="F3" s="21" t="s">
        <v>262</v>
      </c>
      <c r="G3" s="13">
        <f>(740*27)</f>
        <v>19980</v>
      </c>
      <c r="H3" s="104">
        <f>G3+G4</f>
        <v>19980</v>
      </c>
      <c r="I3" s="123"/>
    </row>
    <row r="4" spans="1:9" ht="16.05" customHeight="1" thickBot="1" x14ac:dyDescent="0.35">
      <c r="A4" s="81" t="s">
        <v>5</v>
      </c>
      <c r="B4" s="83">
        <v>419010</v>
      </c>
      <c r="C4" s="85" t="s">
        <v>75</v>
      </c>
      <c r="D4" s="85"/>
      <c r="E4" s="14"/>
      <c r="F4" s="73"/>
      <c r="G4" s="15"/>
      <c r="H4" s="105"/>
      <c r="I4" s="124"/>
    </row>
    <row r="5" spans="1:9" ht="16.05" customHeight="1" x14ac:dyDescent="0.3">
      <c r="A5" s="88"/>
      <c r="B5" s="89"/>
      <c r="C5" s="90"/>
      <c r="D5" s="90"/>
      <c r="E5" s="16"/>
      <c r="F5" s="74"/>
      <c r="G5" s="18"/>
      <c r="H5" s="104">
        <f t="shared" ref="H5" si="0">G5+G6</f>
        <v>0</v>
      </c>
      <c r="I5" s="115"/>
    </row>
    <row r="6" spans="1:9" ht="16.05" customHeight="1" thickBot="1" x14ac:dyDescent="0.35">
      <c r="A6" s="81"/>
      <c r="B6" s="83"/>
      <c r="C6" s="85"/>
      <c r="D6" s="85"/>
      <c r="E6" s="14"/>
      <c r="F6" s="75"/>
      <c r="G6" s="15"/>
      <c r="H6" s="105"/>
      <c r="I6" s="116"/>
    </row>
    <row r="7" spans="1:9" ht="16.05" customHeight="1" x14ac:dyDescent="0.3">
      <c r="A7" s="80"/>
      <c r="B7" s="82"/>
      <c r="C7" s="84"/>
      <c r="D7" s="84"/>
      <c r="E7" s="12"/>
      <c r="F7" s="76"/>
      <c r="G7" s="13"/>
      <c r="H7" s="104">
        <f t="shared" ref="H7" si="1">G7+G8</f>
        <v>0</v>
      </c>
      <c r="I7" s="125"/>
    </row>
    <row r="8" spans="1:9" ht="16.05" customHeight="1" thickBot="1" x14ac:dyDescent="0.35">
      <c r="A8" s="81"/>
      <c r="B8" s="83"/>
      <c r="C8" s="85"/>
      <c r="D8" s="85"/>
      <c r="E8" s="14"/>
      <c r="F8" s="75"/>
      <c r="G8" s="15"/>
      <c r="H8" s="105"/>
      <c r="I8" s="116"/>
    </row>
    <row r="9" spans="1:9" ht="16.05" customHeight="1" x14ac:dyDescent="0.3">
      <c r="A9" s="80"/>
      <c r="B9" s="82"/>
      <c r="C9" s="84"/>
      <c r="D9" s="84"/>
      <c r="E9" s="12"/>
      <c r="F9" s="76"/>
      <c r="G9" s="13"/>
      <c r="H9" s="104">
        <f t="shared" ref="H9" si="2">G9+G10</f>
        <v>0</v>
      </c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75"/>
      <c r="G10" s="15"/>
      <c r="H10" s="105"/>
      <c r="I10" s="116"/>
    </row>
    <row r="11" spans="1:9" ht="16.05" customHeight="1" x14ac:dyDescent="0.3">
      <c r="A11" s="80"/>
      <c r="B11" s="82"/>
      <c r="C11" s="84"/>
      <c r="D11" s="84"/>
      <c r="E11" s="12"/>
      <c r="F11" s="76"/>
      <c r="G11" s="13"/>
      <c r="H11" s="104">
        <f t="shared" ref="H11" si="3">G11+G12</f>
        <v>0</v>
      </c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75"/>
      <c r="G12" s="15"/>
      <c r="H12" s="105"/>
      <c r="I12" s="116"/>
    </row>
    <row r="13" spans="1:9" ht="16.05" customHeight="1" x14ac:dyDescent="0.3">
      <c r="A13" s="80"/>
      <c r="B13" s="82"/>
      <c r="C13" s="84"/>
      <c r="D13" s="84"/>
      <c r="E13" s="12"/>
      <c r="F13" s="76"/>
      <c r="G13" s="13"/>
      <c r="H13" s="104">
        <f t="shared" ref="H13" si="4">G13+G14</f>
        <v>0</v>
      </c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75"/>
      <c r="G14" s="15"/>
      <c r="H14" s="105"/>
      <c r="I14" s="116"/>
    </row>
    <row r="15" spans="1:9" ht="16.05" customHeight="1" x14ac:dyDescent="0.3">
      <c r="A15" s="80"/>
      <c r="B15" s="82"/>
      <c r="C15" s="84"/>
      <c r="D15" s="84"/>
      <c r="E15" s="12"/>
      <c r="F15" s="76"/>
      <c r="G15" s="13"/>
      <c r="H15" s="104">
        <f t="shared" ref="H15" si="5">G15+G16</f>
        <v>0</v>
      </c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75"/>
      <c r="G16" s="15"/>
      <c r="H16" s="105"/>
      <c r="I16" s="116"/>
    </row>
    <row r="17" spans="1:9" ht="16.05" customHeight="1" x14ac:dyDescent="0.3">
      <c r="A17" s="80"/>
      <c r="B17" s="82"/>
      <c r="C17" s="84"/>
      <c r="D17" s="84"/>
      <c r="E17" s="12"/>
      <c r="F17" s="76"/>
      <c r="G17" s="13"/>
      <c r="H17" s="104">
        <f t="shared" ref="H17" si="6">G17+G18</f>
        <v>0</v>
      </c>
      <c r="I17" s="125"/>
    </row>
    <row r="18" spans="1:9" ht="16.05" customHeight="1" thickBot="1" x14ac:dyDescent="0.35">
      <c r="A18" s="81"/>
      <c r="B18" s="83"/>
      <c r="C18" s="85"/>
      <c r="D18" s="85"/>
      <c r="E18" s="14"/>
      <c r="F18" s="75"/>
      <c r="G18" s="15"/>
      <c r="H18" s="105"/>
      <c r="I18" s="116"/>
    </row>
    <row r="19" spans="1:9" ht="16.05" customHeight="1" x14ac:dyDescent="0.3">
      <c r="A19" s="80"/>
      <c r="B19" s="82"/>
      <c r="C19" s="84"/>
      <c r="D19" s="84"/>
      <c r="E19" s="12"/>
      <c r="F19" s="76"/>
      <c r="G19" s="13"/>
      <c r="H19" s="104">
        <f t="shared" ref="H19" si="7">G19+G20</f>
        <v>0</v>
      </c>
      <c r="I19" s="125"/>
    </row>
    <row r="20" spans="1:9" ht="16.05" customHeight="1" thickBot="1" x14ac:dyDescent="0.35">
      <c r="A20" s="81"/>
      <c r="B20" s="83"/>
      <c r="C20" s="85"/>
      <c r="D20" s="85"/>
      <c r="E20" s="14"/>
      <c r="F20" s="75"/>
      <c r="G20" s="15"/>
      <c r="H20" s="105"/>
      <c r="I20" s="116"/>
    </row>
    <row r="21" spans="1:9" ht="16.05" customHeight="1" x14ac:dyDescent="0.3">
      <c r="A21" s="80"/>
      <c r="B21" s="82"/>
      <c r="C21" s="84"/>
      <c r="D21" s="84"/>
      <c r="E21" s="12"/>
      <c r="F21" s="76"/>
      <c r="G21" s="13"/>
      <c r="H21" s="104">
        <f t="shared" ref="H21" si="8">G21+G22</f>
        <v>0</v>
      </c>
      <c r="I21" s="125"/>
    </row>
    <row r="22" spans="1:9" ht="16.05" customHeight="1" thickBot="1" x14ac:dyDescent="0.35">
      <c r="A22" s="81"/>
      <c r="B22" s="83"/>
      <c r="C22" s="85"/>
      <c r="D22" s="85"/>
      <c r="E22" s="14"/>
      <c r="F22" s="75"/>
      <c r="G22" s="15"/>
      <c r="H22" s="105"/>
      <c r="I22" s="116"/>
    </row>
    <row r="23" spans="1:9" ht="16.05" customHeight="1" x14ac:dyDescent="0.3">
      <c r="A23" s="80"/>
      <c r="B23" s="82"/>
      <c r="C23" s="84"/>
      <c r="D23" s="84"/>
      <c r="E23" s="49"/>
      <c r="F23" s="76"/>
      <c r="G23" s="51"/>
      <c r="H23" s="104">
        <f t="shared" ref="H23" si="9">G23+G24</f>
        <v>0</v>
      </c>
      <c r="I23" s="125"/>
    </row>
    <row r="24" spans="1:9" ht="16.05" customHeight="1" thickBot="1" x14ac:dyDescent="0.35">
      <c r="A24" s="81"/>
      <c r="B24" s="83"/>
      <c r="C24" s="85"/>
      <c r="D24" s="85"/>
      <c r="E24" s="50"/>
      <c r="F24" s="75"/>
      <c r="G24" s="52"/>
      <c r="H24" s="105"/>
      <c r="I24" s="116"/>
    </row>
    <row r="25" spans="1:9" ht="16.05" customHeight="1" x14ac:dyDescent="0.3">
      <c r="A25" s="133"/>
      <c r="B25" s="134"/>
      <c r="C25" s="133"/>
      <c r="D25" s="133"/>
      <c r="E25" s="68"/>
      <c r="F25" s="68"/>
      <c r="G25" s="46"/>
      <c r="H25" s="130"/>
      <c r="I25" s="130"/>
    </row>
    <row r="26" spans="1:9" ht="16.05" customHeight="1" x14ac:dyDescent="0.3">
      <c r="A26" s="133"/>
      <c r="B26" s="134"/>
      <c r="C26" s="133"/>
      <c r="D26" s="133"/>
      <c r="E26" s="68"/>
      <c r="F26" s="68"/>
      <c r="G26" s="46"/>
      <c r="H26" s="130"/>
      <c r="I26" s="130"/>
    </row>
    <row r="27" spans="1:9" ht="16.05" customHeight="1" x14ac:dyDescent="0.3">
      <c r="A27" s="133"/>
      <c r="B27" s="134"/>
      <c r="C27" s="133"/>
      <c r="D27" s="133"/>
      <c r="E27" s="68"/>
      <c r="F27" s="68"/>
      <c r="G27" s="46"/>
      <c r="H27" s="130"/>
      <c r="I27" s="130"/>
    </row>
    <row r="28" spans="1:9" ht="16.05" customHeight="1" x14ac:dyDescent="0.3">
      <c r="A28" s="133"/>
      <c r="B28" s="134"/>
      <c r="C28" s="133"/>
      <c r="D28" s="133"/>
      <c r="E28" s="68"/>
      <c r="F28" s="68"/>
      <c r="G28" s="46"/>
      <c r="H28" s="130"/>
      <c r="I28" s="130"/>
    </row>
    <row r="29" spans="1:9" ht="16.05" customHeight="1" x14ac:dyDescent="0.3">
      <c r="A29" s="133"/>
      <c r="B29" s="134"/>
      <c r="C29" s="133"/>
      <c r="D29" s="133"/>
      <c r="E29" s="68"/>
      <c r="F29" s="68"/>
      <c r="G29" s="72"/>
      <c r="H29" s="140"/>
      <c r="I29" s="140"/>
    </row>
    <row r="30" spans="1:9" ht="16.05" customHeight="1" x14ac:dyDescent="0.3">
      <c r="A30" s="133"/>
      <c r="B30" s="134"/>
      <c r="C30" s="133"/>
      <c r="D30" s="133"/>
      <c r="E30" s="68"/>
      <c r="F30" s="68"/>
      <c r="G30" s="72"/>
      <c r="H30" s="140"/>
      <c r="I30" s="140"/>
    </row>
    <row r="31" spans="1:9" ht="16.05" customHeight="1" x14ac:dyDescent="0.3">
      <c r="A31" s="133"/>
      <c r="B31" s="134"/>
      <c r="C31" s="133"/>
      <c r="D31" s="133"/>
      <c r="E31" s="68"/>
      <c r="F31" s="68"/>
      <c r="G31" s="46"/>
      <c r="H31" s="130"/>
      <c r="I31" s="130"/>
    </row>
    <row r="32" spans="1:9" ht="16.05" customHeight="1" x14ac:dyDescent="0.3">
      <c r="A32" s="133"/>
      <c r="B32" s="134"/>
      <c r="C32" s="133"/>
      <c r="D32" s="133"/>
      <c r="E32" s="68"/>
      <c r="F32" s="68"/>
      <c r="G32" s="46"/>
      <c r="H32" s="130"/>
      <c r="I32" s="130"/>
    </row>
    <row r="33" spans="1:9" ht="16.05" customHeight="1" x14ac:dyDescent="0.3">
      <c r="A33" s="133"/>
      <c r="B33" s="134"/>
      <c r="C33" s="133"/>
      <c r="D33" s="133"/>
      <c r="E33" s="68"/>
      <c r="F33" s="68"/>
      <c r="G33" s="46"/>
      <c r="H33" s="130"/>
      <c r="I33" s="130"/>
    </row>
    <row r="34" spans="1:9" ht="16.05" customHeight="1" x14ac:dyDescent="0.3">
      <c r="A34" s="133"/>
      <c r="B34" s="134"/>
      <c r="C34" s="133"/>
      <c r="D34" s="133"/>
      <c r="E34" s="68"/>
      <c r="F34" s="68"/>
      <c r="G34" s="46"/>
      <c r="H34" s="130"/>
      <c r="I34" s="130"/>
    </row>
    <row r="35" spans="1:9" ht="16.05" customHeight="1" x14ac:dyDescent="0.3">
      <c r="A35" s="133"/>
      <c r="B35" s="134"/>
      <c r="C35" s="133"/>
      <c r="D35" s="133"/>
      <c r="E35" s="68"/>
      <c r="F35" s="68"/>
      <c r="G35" s="46"/>
      <c r="H35" s="130"/>
      <c r="I35" s="130"/>
    </row>
    <row r="36" spans="1:9" ht="16.05" customHeight="1" x14ac:dyDescent="0.3">
      <c r="A36" s="133"/>
      <c r="B36" s="134"/>
      <c r="C36" s="133"/>
      <c r="D36" s="133"/>
      <c r="E36" s="68"/>
      <c r="F36" s="68"/>
      <c r="G36" s="46"/>
      <c r="H36" s="130"/>
      <c r="I36" s="130"/>
    </row>
    <row r="37" spans="1:9" ht="16.05" customHeight="1" x14ac:dyDescent="0.3">
      <c r="A37" s="133"/>
      <c r="B37" s="134"/>
      <c r="C37" s="133"/>
      <c r="D37" s="133"/>
      <c r="E37" s="68"/>
      <c r="F37" s="68"/>
      <c r="G37" s="46"/>
      <c r="H37" s="130"/>
      <c r="I37" s="130"/>
    </row>
    <row r="38" spans="1:9" ht="16.05" customHeight="1" x14ac:dyDescent="0.3">
      <c r="A38" s="133"/>
      <c r="B38" s="134"/>
      <c r="C38" s="133"/>
      <c r="D38" s="133"/>
      <c r="E38" s="68"/>
      <c r="F38" s="68"/>
      <c r="G38" s="46"/>
      <c r="H38" s="130"/>
      <c r="I38" s="130"/>
    </row>
    <row r="39" spans="1:9" ht="16.05" customHeight="1" x14ac:dyDescent="0.3">
      <c r="A39" s="133"/>
      <c r="B39" s="134"/>
      <c r="C39" s="133"/>
      <c r="D39" s="133"/>
      <c r="E39" s="68"/>
      <c r="F39" s="68"/>
      <c r="G39" s="46"/>
      <c r="H39" s="130"/>
      <c r="I39" s="130"/>
    </row>
    <row r="40" spans="1:9" ht="16.05" customHeight="1" x14ac:dyDescent="0.3">
      <c r="A40" s="133"/>
      <c r="B40" s="134"/>
      <c r="C40" s="133"/>
      <c r="D40" s="133"/>
      <c r="E40" s="68"/>
      <c r="F40" s="68"/>
      <c r="G40" s="46"/>
      <c r="H40" s="130"/>
      <c r="I40" s="130"/>
    </row>
    <row r="41" spans="1:9" ht="16.05" customHeight="1" x14ac:dyDescent="0.3">
      <c r="A41" s="133"/>
      <c r="B41" s="134"/>
      <c r="C41" s="133"/>
      <c r="D41" s="133"/>
      <c r="E41" s="68"/>
      <c r="F41" s="68"/>
      <c r="G41" s="46"/>
      <c r="H41" s="130"/>
      <c r="I41" s="130"/>
    </row>
    <row r="42" spans="1:9" ht="16.05" customHeight="1" x14ac:dyDescent="0.3">
      <c r="A42" s="133"/>
      <c r="B42" s="134"/>
      <c r="C42" s="133"/>
      <c r="D42" s="133"/>
      <c r="E42" s="68"/>
      <c r="F42" s="68"/>
      <c r="G42" s="46"/>
      <c r="H42" s="130"/>
      <c r="I42" s="130"/>
    </row>
    <row r="43" spans="1:9" ht="16.05" customHeight="1" x14ac:dyDescent="0.3">
      <c r="A43" s="133"/>
      <c r="B43" s="134"/>
      <c r="C43" s="133"/>
      <c r="D43" s="133"/>
      <c r="E43" s="68"/>
      <c r="F43" s="68"/>
      <c r="G43" s="46"/>
      <c r="H43" s="130"/>
      <c r="I43" s="130"/>
    </row>
    <row r="44" spans="1:9" ht="16.05" customHeight="1" x14ac:dyDescent="0.3">
      <c r="A44" s="133"/>
      <c r="B44" s="134"/>
      <c r="C44" s="133"/>
      <c r="D44" s="133"/>
      <c r="E44" s="68"/>
      <c r="F44" s="68"/>
      <c r="G44" s="46"/>
      <c r="H44" s="130"/>
      <c r="I44" s="130"/>
    </row>
    <row r="45" spans="1:9" ht="16.05" customHeight="1" x14ac:dyDescent="0.3">
      <c r="A45" s="133"/>
      <c r="B45" s="134"/>
      <c r="C45" s="133"/>
      <c r="D45" s="133"/>
      <c r="E45" s="68"/>
      <c r="F45" s="68"/>
      <c r="G45" s="46"/>
      <c r="H45" s="130"/>
      <c r="I45" s="130"/>
    </row>
    <row r="46" spans="1:9" ht="16.05" customHeight="1" x14ac:dyDescent="0.3">
      <c r="A46" s="133"/>
      <c r="B46" s="134"/>
      <c r="C46" s="133"/>
      <c r="D46" s="133"/>
      <c r="E46" s="68"/>
      <c r="F46" s="68"/>
      <c r="G46" s="46"/>
      <c r="H46" s="130"/>
      <c r="I46" s="130"/>
    </row>
    <row r="47" spans="1:9" ht="16.05" customHeight="1" x14ac:dyDescent="0.3">
      <c r="A47" s="133"/>
      <c r="B47" s="134"/>
      <c r="C47" s="133"/>
      <c r="D47" s="133"/>
      <c r="E47" s="68"/>
      <c r="F47" s="68"/>
      <c r="G47" s="46"/>
      <c r="H47" s="130"/>
      <c r="I47" s="130"/>
    </row>
    <row r="48" spans="1:9" ht="16.05" customHeight="1" x14ac:dyDescent="0.3">
      <c r="A48" s="133"/>
      <c r="B48" s="134"/>
      <c r="C48" s="133"/>
      <c r="D48" s="133"/>
      <c r="E48" s="68"/>
      <c r="F48" s="68"/>
      <c r="G48" s="46"/>
      <c r="H48" s="130"/>
      <c r="I48" s="130"/>
    </row>
    <row r="49" spans="1:9" ht="16.05" customHeight="1" x14ac:dyDescent="0.3">
      <c r="A49" s="133"/>
      <c r="B49" s="134"/>
      <c r="C49" s="133"/>
      <c r="D49" s="133"/>
      <c r="E49" s="68"/>
      <c r="F49" s="68"/>
      <c r="G49" s="46"/>
      <c r="H49" s="130"/>
      <c r="I49" s="130"/>
    </row>
    <row r="50" spans="1:9" ht="16.05" customHeight="1" x14ac:dyDescent="0.3">
      <c r="A50" s="133"/>
      <c r="B50" s="134"/>
      <c r="C50" s="133"/>
      <c r="D50" s="133"/>
      <c r="E50" s="68"/>
      <c r="F50" s="68"/>
      <c r="G50" s="46"/>
      <c r="H50" s="130"/>
      <c r="I50" s="130"/>
    </row>
    <row r="51" spans="1:9" ht="16.05" customHeight="1" x14ac:dyDescent="0.3">
      <c r="A51" s="133"/>
      <c r="B51" s="134"/>
      <c r="C51" s="133"/>
      <c r="D51" s="133"/>
      <c r="E51" s="68"/>
      <c r="F51" s="68"/>
      <c r="G51" s="46"/>
      <c r="H51" s="130"/>
      <c r="I51" s="130"/>
    </row>
    <row r="52" spans="1:9" ht="16.05" customHeight="1" x14ac:dyDescent="0.3">
      <c r="A52" s="133"/>
      <c r="B52" s="134"/>
      <c r="C52" s="133"/>
      <c r="D52" s="133"/>
      <c r="E52" s="68"/>
      <c r="F52" s="68"/>
      <c r="G52" s="46"/>
      <c r="H52" s="130"/>
      <c r="I52" s="130"/>
    </row>
    <row r="53" spans="1:9" ht="16.05" customHeight="1" x14ac:dyDescent="0.3">
      <c r="A53" s="133"/>
      <c r="B53" s="134"/>
      <c r="C53" s="133"/>
      <c r="D53" s="133"/>
      <c r="E53" s="68"/>
      <c r="F53" s="68"/>
      <c r="G53" s="46"/>
      <c r="H53" s="130"/>
      <c r="I53" s="130"/>
    </row>
    <row r="54" spans="1:9" ht="16.05" customHeight="1" x14ac:dyDescent="0.3">
      <c r="A54" s="133"/>
      <c r="B54" s="134"/>
      <c r="C54" s="133"/>
      <c r="D54" s="133"/>
      <c r="E54" s="68"/>
      <c r="F54" s="68"/>
      <c r="G54" s="46"/>
      <c r="H54" s="130"/>
      <c r="I54" s="130"/>
    </row>
    <row r="55" spans="1:9" ht="16.05" customHeight="1" x14ac:dyDescent="0.3">
      <c r="A55" s="133"/>
      <c r="B55" s="134"/>
      <c r="C55" s="133"/>
      <c r="D55" s="133"/>
      <c r="E55" s="68"/>
      <c r="F55" s="68"/>
      <c r="G55" s="46"/>
      <c r="H55" s="130"/>
      <c r="I55" s="130"/>
    </row>
    <row r="56" spans="1:9" ht="16.05" customHeight="1" x14ac:dyDescent="0.3">
      <c r="A56" s="133"/>
      <c r="B56" s="134"/>
      <c r="C56" s="133"/>
      <c r="D56" s="133"/>
      <c r="E56" s="68"/>
      <c r="F56" s="68"/>
      <c r="G56" s="46"/>
      <c r="H56" s="130"/>
      <c r="I56" s="130"/>
    </row>
    <row r="57" spans="1:9" x14ac:dyDescent="0.3">
      <c r="A57" s="69"/>
      <c r="B57" s="70"/>
      <c r="C57" s="69"/>
      <c r="D57" s="69"/>
      <c r="E57" s="69"/>
      <c r="F57" s="69"/>
      <c r="G57" s="71"/>
      <c r="H57" s="71"/>
      <c r="I57" s="71"/>
    </row>
    <row r="58" spans="1:9" x14ac:dyDescent="0.3">
      <c r="A58" s="69"/>
      <c r="B58" s="70"/>
      <c r="C58" s="69"/>
      <c r="D58" s="69"/>
      <c r="E58" s="69"/>
      <c r="F58" s="69"/>
      <c r="G58" s="71"/>
      <c r="H58" s="71"/>
      <c r="I58" s="71"/>
    </row>
    <row r="59" spans="1:9" x14ac:dyDescent="0.3">
      <c r="A59" s="69"/>
      <c r="B59" s="70"/>
      <c r="C59" s="69"/>
      <c r="D59" s="69"/>
      <c r="E59" s="69"/>
      <c r="F59" s="69"/>
      <c r="G59" s="71"/>
      <c r="H59" s="71"/>
      <c r="I59" s="71"/>
    </row>
    <row r="60" spans="1:9" x14ac:dyDescent="0.3">
      <c r="A60" s="69"/>
      <c r="B60" s="70"/>
      <c r="C60" s="69"/>
      <c r="D60" s="69"/>
      <c r="E60" s="69"/>
      <c r="F60" s="69"/>
      <c r="G60" s="71"/>
      <c r="H60" s="71"/>
      <c r="I60" s="71"/>
    </row>
    <row r="61" spans="1:9" x14ac:dyDescent="0.3">
      <c r="A61" s="69"/>
      <c r="B61" s="70"/>
      <c r="C61" s="69"/>
      <c r="D61" s="69"/>
      <c r="E61" s="69"/>
      <c r="F61" s="69"/>
      <c r="G61" s="71"/>
      <c r="H61" s="71"/>
      <c r="I61" s="71"/>
    </row>
    <row r="62" spans="1:9" x14ac:dyDescent="0.3">
      <c r="A62" s="69"/>
      <c r="B62" s="70"/>
      <c r="C62" s="69"/>
      <c r="D62" s="69"/>
      <c r="E62" s="69"/>
      <c r="F62" s="69"/>
      <c r="G62" s="71"/>
      <c r="H62" s="71"/>
      <c r="I62" s="71"/>
    </row>
    <row r="63" spans="1:9" x14ac:dyDescent="0.3">
      <c r="A63" s="69"/>
      <c r="B63" s="70"/>
      <c r="C63" s="69"/>
      <c r="D63" s="69"/>
      <c r="E63" s="69"/>
      <c r="F63" s="69"/>
      <c r="G63" s="71"/>
      <c r="H63" s="71"/>
      <c r="I63" s="71"/>
    </row>
    <row r="64" spans="1:9" x14ac:dyDescent="0.3">
      <c r="A64" s="69"/>
      <c r="B64" s="70"/>
      <c r="C64" s="69"/>
      <c r="D64" s="69"/>
      <c r="E64" s="69"/>
      <c r="F64" s="69"/>
      <c r="G64" s="71"/>
      <c r="H64" s="71"/>
      <c r="I64" s="71"/>
    </row>
    <row r="65" spans="1:9" x14ac:dyDescent="0.3">
      <c r="A65" s="69"/>
      <c r="B65" s="70"/>
      <c r="C65" s="69"/>
      <c r="D65" s="69"/>
      <c r="E65" s="69"/>
      <c r="F65" s="69"/>
      <c r="G65" s="71"/>
      <c r="H65" s="71"/>
      <c r="I65" s="71"/>
    </row>
    <row r="66" spans="1:9" x14ac:dyDescent="0.3">
      <c r="A66" s="69"/>
      <c r="B66" s="70"/>
      <c r="C66" s="69"/>
      <c r="D66" s="69"/>
      <c r="E66" s="69"/>
      <c r="F66" s="69"/>
      <c r="G66" s="71"/>
      <c r="H66" s="71"/>
      <c r="I66" s="71"/>
    </row>
    <row r="67" spans="1:9" x14ac:dyDescent="0.3">
      <c r="A67" s="69"/>
      <c r="B67" s="70"/>
      <c r="C67" s="69"/>
      <c r="D67" s="69"/>
      <c r="E67" s="69"/>
      <c r="F67" s="69"/>
      <c r="G67" s="71"/>
      <c r="H67" s="71"/>
      <c r="I67" s="71"/>
    </row>
    <row r="68" spans="1:9" x14ac:dyDescent="0.3">
      <c r="A68" s="69"/>
      <c r="B68" s="70"/>
      <c r="C68" s="69"/>
      <c r="D68" s="69"/>
      <c r="E68" s="69"/>
      <c r="F68" s="69"/>
      <c r="G68" s="71"/>
      <c r="H68" s="71"/>
      <c r="I68" s="71"/>
    </row>
    <row r="69" spans="1:9" x14ac:dyDescent="0.3">
      <c r="A69" s="69"/>
      <c r="B69" s="70"/>
      <c r="C69" s="69"/>
      <c r="D69" s="69"/>
      <c r="E69" s="69"/>
      <c r="F69" s="69"/>
      <c r="G69" s="71"/>
      <c r="H69" s="71"/>
      <c r="I69" s="71"/>
    </row>
    <row r="70" spans="1:9" x14ac:dyDescent="0.3">
      <c r="A70" s="69"/>
      <c r="B70" s="70"/>
      <c r="C70" s="69"/>
      <c r="D70" s="69"/>
      <c r="E70" s="69"/>
      <c r="F70" s="69"/>
      <c r="G70" s="71"/>
      <c r="H70" s="71"/>
      <c r="I70" s="71"/>
    </row>
    <row r="71" spans="1:9" x14ac:dyDescent="0.3">
      <c r="A71" s="69"/>
      <c r="B71" s="70"/>
      <c r="C71" s="69"/>
      <c r="D71" s="69"/>
      <c r="E71" s="69"/>
      <c r="F71" s="69"/>
      <c r="G71" s="71"/>
      <c r="H71" s="71"/>
      <c r="I71" s="71"/>
    </row>
    <row r="72" spans="1:9" x14ac:dyDescent="0.3">
      <c r="A72" s="69"/>
      <c r="B72" s="70"/>
      <c r="C72" s="69"/>
      <c r="D72" s="69"/>
      <c r="E72" s="69"/>
      <c r="F72" s="69"/>
      <c r="G72" s="71"/>
      <c r="H72" s="71"/>
      <c r="I72" s="71"/>
    </row>
    <row r="73" spans="1:9" x14ac:dyDescent="0.3">
      <c r="A73" s="69"/>
      <c r="B73" s="70"/>
      <c r="C73" s="69"/>
      <c r="D73" s="69"/>
      <c r="E73" s="69"/>
      <c r="F73" s="69"/>
      <c r="G73" s="71"/>
      <c r="H73" s="71"/>
      <c r="I73" s="71"/>
    </row>
    <row r="74" spans="1:9" x14ac:dyDescent="0.3">
      <c r="A74" s="69"/>
      <c r="B74" s="70"/>
      <c r="C74" s="69"/>
      <c r="D74" s="69"/>
      <c r="E74" s="69"/>
      <c r="F74" s="69"/>
      <c r="G74" s="71"/>
      <c r="H74" s="71"/>
      <c r="I74" s="71"/>
    </row>
    <row r="75" spans="1:9" x14ac:dyDescent="0.3">
      <c r="A75" s="69"/>
      <c r="B75" s="70"/>
      <c r="C75" s="69"/>
      <c r="D75" s="69"/>
      <c r="E75" s="69"/>
      <c r="F75" s="69"/>
      <c r="G75" s="71"/>
      <c r="H75" s="71"/>
      <c r="I75" s="71"/>
    </row>
    <row r="76" spans="1:9" x14ac:dyDescent="0.3">
      <c r="A76" s="69"/>
      <c r="B76" s="70"/>
      <c r="C76" s="69"/>
      <c r="D76" s="69"/>
      <c r="E76" s="69"/>
      <c r="F76" s="69"/>
      <c r="G76" s="71"/>
      <c r="H76" s="71"/>
      <c r="I76" s="71"/>
    </row>
    <row r="77" spans="1:9" x14ac:dyDescent="0.3">
      <c r="A77" s="69"/>
      <c r="B77" s="70"/>
      <c r="C77" s="69"/>
      <c r="D77" s="69"/>
      <c r="E77" s="69"/>
      <c r="F77" s="69"/>
      <c r="G77" s="71"/>
      <c r="H77" s="71"/>
      <c r="I77" s="71"/>
    </row>
    <row r="78" spans="1:9" x14ac:dyDescent="0.3">
      <c r="A78" s="69"/>
      <c r="B78" s="70"/>
      <c r="C78" s="69"/>
      <c r="D78" s="69"/>
      <c r="E78" s="69"/>
      <c r="F78" s="69"/>
      <c r="G78" s="71"/>
      <c r="H78" s="71"/>
      <c r="I78" s="71"/>
    </row>
    <row r="79" spans="1:9" x14ac:dyDescent="0.3">
      <c r="A79" s="69"/>
      <c r="B79" s="70"/>
      <c r="C79" s="69"/>
      <c r="D79" s="69"/>
      <c r="E79" s="69"/>
      <c r="F79" s="69"/>
      <c r="G79" s="71"/>
      <c r="H79" s="71"/>
      <c r="I79" s="71"/>
    </row>
    <row r="80" spans="1:9" x14ac:dyDescent="0.3">
      <c r="A80" s="69"/>
      <c r="B80" s="70"/>
      <c r="C80" s="69"/>
      <c r="D80" s="69"/>
      <c r="E80" s="69"/>
      <c r="F80" s="69"/>
      <c r="G80" s="71"/>
      <c r="H80" s="71"/>
      <c r="I80" s="71"/>
    </row>
    <row r="81" spans="1:9" x14ac:dyDescent="0.3">
      <c r="A81" s="69"/>
      <c r="B81" s="70"/>
      <c r="C81" s="69"/>
      <c r="D81" s="69"/>
      <c r="E81" s="69"/>
      <c r="F81" s="69"/>
      <c r="G81" s="71"/>
      <c r="H81" s="71"/>
      <c r="I81" s="71"/>
    </row>
    <row r="82" spans="1:9" x14ac:dyDescent="0.3">
      <c r="A82" s="69"/>
      <c r="B82" s="70"/>
      <c r="C82" s="69"/>
      <c r="D82" s="69"/>
      <c r="E82" s="69"/>
      <c r="F82" s="69"/>
      <c r="G82" s="71"/>
      <c r="H82" s="71"/>
      <c r="I82" s="71"/>
    </row>
    <row r="83" spans="1:9" x14ac:dyDescent="0.3">
      <c r="A83" s="69"/>
      <c r="B83" s="70"/>
      <c r="C83" s="69"/>
      <c r="D83" s="69"/>
      <c r="E83" s="69"/>
      <c r="F83" s="69"/>
      <c r="G83" s="71"/>
      <c r="H83" s="71"/>
      <c r="I83" s="71"/>
    </row>
    <row r="84" spans="1:9" x14ac:dyDescent="0.3">
      <c r="A84" s="69"/>
      <c r="B84" s="70"/>
      <c r="C84" s="69"/>
      <c r="D84" s="69"/>
      <c r="E84" s="69"/>
      <c r="F84" s="69"/>
      <c r="G84" s="71"/>
      <c r="H84" s="71"/>
      <c r="I84" s="71"/>
    </row>
    <row r="85" spans="1:9" x14ac:dyDescent="0.3">
      <c r="A85" s="69"/>
      <c r="B85" s="70"/>
      <c r="C85" s="69"/>
      <c r="D85" s="69"/>
      <c r="E85" s="69"/>
      <c r="F85" s="69"/>
      <c r="G85" s="71"/>
      <c r="H85" s="71"/>
      <c r="I85" s="71"/>
    </row>
    <row r="86" spans="1:9" x14ac:dyDescent="0.3">
      <c r="A86" s="69"/>
      <c r="B86" s="70"/>
      <c r="C86" s="69"/>
      <c r="D86" s="69"/>
      <c r="E86" s="69"/>
      <c r="F86" s="69"/>
      <c r="G86" s="71"/>
      <c r="H86" s="71"/>
      <c r="I86" s="71"/>
    </row>
    <row r="87" spans="1:9" x14ac:dyDescent="0.3">
      <c r="A87" s="69"/>
      <c r="B87" s="70"/>
      <c r="C87" s="69"/>
      <c r="D87" s="69"/>
      <c r="E87" s="69"/>
      <c r="F87" s="69"/>
      <c r="G87" s="71"/>
      <c r="H87" s="71"/>
      <c r="I87" s="71"/>
    </row>
    <row r="88" spans="1:9" x14ac:dyDescent="0.3">
      <c r="A88" s="69"/>
      <c r="B88" s="70"/>
      <c r="C88" s="69"/>
      <c r="D88" s="69"/>
      <c r="E88" s="69"/>
      <c r="F88" s="69"/>
      <c r="G88" s="71"/>
      <c r="H88" s="71"/>
      <c r="I88" s="71"/>
    </row>
    <row r="89" spans="1:9" x14ac:dyDescent="0.3">
      <c r="A89" s="69"/>
      <c r="B89" s="70"/>
      <c r="C89" s="69"/>
      <c r="D89" s="69"/>
      <c r="E89" s="69"/>
      <c r="F89" s="69"/>
      <c r="G89" s="71"/>
      <c r="H89" s="71"/>
      <c r="I89" s="71"/>
    </row>
    <row r="90" spans="1:9" x14ac:dyDescent="0.3">
      <c r="A90" s="69"/>
      <c r="B90" s="70"/>
      <c r="C90" s="69"/>
      <c r="D90" s="69"/>
      <c r="E90" s="69"/>
      <c r="F90" s="69"/>
      <c r="G90" s="71"/>
      <c r="H90" s="71"/>
      <c r="I90" s="71"/>
    </row>
    <row r="91" spans="1:9" x14ac:dyDescent="0.3">
      <c r="A91" s="69"/>
      <c r="B91" s="70"/>
      <c r="C91" s="69"/>
      <c r="D91" s="69"/>
      <c r="E91" s="69"/>
      <c r="F91" s="69"/>
      <c r="G91" s="71"/>
      <c r="H91" s="71"/>
      <c r="I91" s="71"/>
    </row>
    <row r="92" spans="1:9" x14ac:dyDescent="0.3">
      <c r="A92" s="69"/>
      <c r="B92" s="70"/>
      <c r="C92" s="69"/>
      <c r="D92" s="69"/>
      <c r="E92" s="69"/>
      <c r="F92" s="69"/>
      <c r="G92" s="71"/>
      <c r="H92" s="71"/>
      <c r="I92" s="71"/>
    </row>
    <row r="93" spans="1:9" x14ac:dyDescent="0.3">
      <c r="A93" s="69"/>
      <c r="B93" s="70"/>
      <c r="C93" s="69"/>
      <c r="D93" s="69"/>
      <c r="E93" s="69"/>
      <c r="F93" s="69"/>
      <c r="G93" s="71"/>
      <c r="H93" s="71"/>
      <c r="I93" s="71"/>
    </row>
    <row r="94" spans="1:9" x14ac:dyDescent="0.3">
      <c r="A94" s="69"/>
      <c r="B94" s="70"/>
      <c r="C94" s="69"/>
      <c r="D94" s="69"/>
      <c r="E94" s="69"/>
      <c r="F94" s="69"/>
      <c r="G94" s="71"/>
      <c r="H94" s="71"/>
      <c r="I94" s="71"/>
    </row>
    <row r="95" spans="1:9" x14ac:dyDescent="0.3">
      <c r="A95" s="69"/>
      <c r="B95" s="70"/>
      <c r="C95" s="69"/>
      <c r="D95" s="69"/>
      <c r="E95" s="69"/>
      <c r="F95" s="69"/>
      <c r="G95" s="71"/>
      <c r="H95" s="71"/>
      <c r="I95" s="71"/>
    </row>
    <row r="96" spans="1:9" x14ac:dyDescent="0.3">
      <c r="A96" s="69"/>
      <c r="B96" s="70"/>
      <c r="C96" s="69"/>
      <c r="D96" s="69"/>
      <c r="E96" s="69"/>
      <c r="F96" s="69"/>
      <c r="G96" s="71"/>
      <c r="H96" s="71"/>
      <c r="I96" s="71"/>
    </row>
    <row r="97" spans="1:9" x14ac:dyDescent="0.3">
      <c r="A97" s="69"/>
      <c r="B97" s="70"/>
      <c r="C97" s="69"/>
      <c r="D97" s="69"/>
      <c r="E97" s="69"/>
      <c r="F97" s="69"/>
      <c r="G97" s="71"/>
      <c r="H97" s="71"/>
      <c r="I97" s="71"/>
    </row>
    <row r="98" spans="1:9" x14ac:dyDescent="0.3">
      <c r="A98" s="69"/>
      <c r="B98" s="70"/>
      <c r="C98" s="69"/>
      <c r="D98" s="69"/>
      <c r="E98" s="69"/>
      <c r="F98" s="69"/>
      <c r="G98" s="71"/>
      <c r="H98" s="71"/>
      <c r="I98" s="71"/>
    </row>
    <row r="99" spans="1:9" x14ac:dyDescent="0.3">
      <c r="A99" s="69"/>
      <c r="B99" s="70"/>
      <c r="C99" s="69"/>
      <c r="D99" s="69"/>
      <c r="E99" s="69"/>
      <c r="F99" s="69"/>
      <c r="G99" s="71"/>
      <c r="H99" s="71"/>
      <c r="I99" s="71"/>
    </row>
    <row r="100" spans="1:9" x14ac:dyDescent="0.3">
      <c r="A100" s="69"/>
      <c r="B100" s="70"/>
      <c r="C100" s="69"/>
      <c r="D100" s="69"/>
      <c r="E100" s="69"/>
      <c r="F100" s="69"/>
      <c r="G100" s="71"/>
      <c r="H100" s="71"/>
      <c r="I100" s="71"/>
    </row>
    <row r="101" spans="1:9" x14ac:dyDescent="0.3">
      <c r="A101" s="69"/>
      <c r="B101" s="70"/>
      <c r="C101" s="69"/>
      <c r="D101" s="69"/>
      <c r="E101" s="69"/>
      <c r="F101" s="69"/>
      <c r="G101" s="71"/>
      <c r="H101" s="71"/>
      <c r="I101" s="71"/>
    </row>
    <row r="102" spans="1:9" x14ac:dyDescent="0.3">
      <c r="A102" s="69"/>
      <c r="B102" s="70"/>
      <c r="C102" s="69"/>
      <c r="D102" s="69"/>
      <c r="E102" s="69"/>
      <c r="F102" s="69"/>
      <c r="G102" s="71"/>
      <c r="H102" s="71"/>
      <c r="I102" s="71"/>
    </row>
    <row r="103" spans="1:9" x14ac:dyDescent="0.3">
      <c r="A103" s="69"/>
      <c r="B103" s="70"/>
      <c r="C103" s="69"/>
      <c r="D103" s="69"/>
      <c r="E103" s="69"/>
      <c r="F103" s="69"/>
      <c r="G103" s="71"/>
      <c r="H103" s="71"/>
      <c r="I103" s="71"/>
    </row>
    <row r="104" spans="1:9" x14ac:dyDescent="0.3">
      <c r="A104" s="69"/>
      <c r="B104" s="70"/>
      <c r="C104" s="69"/>
      <c r="D104" s="69"/>
      <c r="E104" s="69"/>
      <c r="F104" s="69"/>
      <c r="G104" s="71"/>
      <c r="H104" s="71"/>
      <c r="I104" s="71"/>
    </row>
    <row r="105" spans="1:9" x14ac:dyDescent="0.3">
      <c r="A105" s="69"/>
      <c r="B105" s="70"/>
      <c r="C105" s="69"/>
      <c r="D105" s="69"/>
      <c r="E105" s="69"/>
      <c r="F105" s="69"/>
      <c r="G105" s="71"/>
      <c r="H105" s="71"/>
      <c r="I105" s="71"/>
    </row>
    <row r="106" spans="1:9" x14ac:dyDescent="0.3">
      <c r="A106" s="69"/>
      <c r="B106" s="70"/>
      <c r="C106" s="69"/>
      <c r="D106" s="69"/>
      <c r="E106" s="69"/>
      <c r="F106" s="69"/>
      <c r="G106" s="71"/>
      <c r="H106" s="71"/>
      <c r="I106" s="71"/>
    </row>
    <row r="107" spans="1:9" x14ac:dyDescent="0.3">
      <c r="A107" s="69"/>
      <c r="B107" s="70"/>
      <c r="C107" s="69"/>
      <c r="D107" s="69"/>
      <c r="E107" s="69"/>
      <c r="F107" s="69"/>
      <c r="G107" s="71"/>
      <c r="H107" s="71"/>
      <c r="I107" s="71"/>
    </row>
    <row r="108" spans="1:9" x14ac:dyDescent="0.3">
      <c r="A108" s="69"/>
      <c r="B108" s="70"/>
      <c r="C108" s="69"/>
      <c r="D108" s="69"/>
      <c r="E108" s="69"/>
      <c r="F108" s="69"/>
      <c r="G108" s="71"/>
      <c r="H108" s="71"/>
      <c r="I108" s="71"/>
    </row>
    <row r="109" spans="1:9" x14ac:dyDescent="0.3">
      <c r="A109" s="69"/>
      <c r="B109" s="70"/>
      <c r="C109" s="69"/>
      <c r="D109" s="69"/>
      <c r="E109" s="69"/>
      <c r="F109" s="69"/>
      <c r="G109" s="71"/>
      <c r="H109" s="71"/>
      <c r="I109" s="71"/>
    </row>
    <row r="110" spans="1:9" x14ac:dyDescent="0.3">
      <c r="A110" s="69"/>
      <c r="B110" s="70"/>
      <c r="C110" s="69"/>
      <c r="D110" s="69"/>
      <c r="E110" s="69"/>
      <c r="F110" s="69"/>
      <c r="G110" s="71"/>
      <c r="H110" s="71"/>
      <c r="I110" s="71"/>
    </row>
    <row r="111" spans="1:9" x14ac:dyDescent="0.3">
      <c r="A111" s="69"/>
      <c r="B111" s="70"/>
      <c r="C111" s="69"/>
      <c r="D111" s="69"/>
      <c r="E111" s="69"/>
      <c r="F111" s="69"/>
      <c r="G111" s="71"/>
      <c r="H111" s="71"/>
      <c r="I111" s="71"/>
    </row>
    <row r="112" spans="1:9" x14ac:dyDescent="0.3">
      <c r="A112" s="69"/>
      <c r="B112" s="70"/>
      <c r="C112" s="69"/>
      <c r="D112" s="69"/>
      <c r="E112" s="69"/>
      <c r="F112" s="69"/>
      <c r="G112" s="71"/>
      <c r="H112" s="71"/>
      <c r="I112" s="71"/>
    </row>
    <row r="113" spans="1:9" x14ac:dyDescent="0.3">
      <c r="A113" s="69"/>
      <c r="B113" s="70"/>
      <c r="C113" s="69"/>
      <c r="D113" s="69"/>
      <c r="E113" s="69"/>
      <c r="F113" s="69"/>
      <c r="G113" s="71"/>
      <c r="H113" s="71"/>
      <c r="I113" s="71"/>
    </row>
    <row r="114" spans="1:9" x14ac:dyDescent="0.3">
      <c r="A114" s="69"/>
      <c r="B114" s="70"/>
      <c r="C114" s="69"/>
      <c r="D114" s="69"/>
      <c r="E114" s="69"/>
      <c r="F114" s="69"/>
      <c r="G114" s="71"/>
      <c r="H114" s="71"/>
      <c r="I114" s="71"/>
    </row>
    <row r="115" spans="1:9" x14ac:dyDescent="0.3">
      <c r="A115" s="69"/>
      <c r="B115" s="70"/>
      <c r="C115" s="69"/>
      <c r="D115" s="69"/>
      <c r="E115" s="69"/>
      <c r="F115" s="69"/>
      <c r="G115" s="71"/>
      <c r="H115" s="71"/>
      <c r="I115" s="71"/>
    </row>
    <row r="116" spans="1:9" x14ac:dyDescent="0.3">
      <c r="A116" s="69"/>
      <c r="B116" s="70"/>
      <c r="C116" s="69"/>
      <c r="D116" s="69"/>
      <c r="E116" s="69"/>
      <c r="F116" s="69"/>
      <c r="G116" s="71"/>
      <c r="H116" s="71"/>
      <c r="I116" s="71"/>
    </row>
    <row r="117" spans="1:9" x14ac:dyDescent="0.3">
      <c r="A117" s="69"/>
      <c r="B117" s="70"/>
      <c r="C117" s="69"/>
      <c r="D117" s="69"/>
      <c r="E117" s="69"/>
      <c r="F117" s="69"/>
      <c r="G117" s="71"/>
      <c r="H117" s="71"/>
      <c r="I117" s="71"/>
    </row>
    <row r="118" spans="1:9" x14ac:dyDescent="0.3">
      <c r="A118" s="69"/>
      <c r="B118" s="70"/>
      <c r="C118" s="69"/>
      <c r="D118" s="69"/>
      <c r="E118" s="69"/>
      <c r="F118" s="69"/>
      <c r="G118" s="71"/>
      <c r="H118" s="71"/>
      <c r="I118" s="71"/>
    </row>
    <row r="119" spans="1:9" x14ac:dyDescent="0.3">
      <c r="A119" s="69"/>
      <c r="B119" s="70"/>
      <c r="C119" s="69"/>
      <c r="D119" s="69"/>
      <c r="E119" s="69"/>
      <c r="F119" s="69"/>
      <c r="G119" s="71"/>
      <c r="H119" s="71"/>
      <c r="I119" s="71"/>
    </row>
    <row r="120" spans="1:9" x14ac:dyDescent="0.3">
      <c r="A120" s="69"/>
      <c r="B120" s="70"/>
      <c r="C120" s="69"/>
      <c r="D120" s="69"/>
      <c r="E120" s="69"/>
      <c r="F120" s="69"/>
      <c r="G120" s="71"/>
      <c r="H120" s="71"/>
      <c r="I120" s="71"/>
    </row>
    <row r="121" spans="1:9" x14ac:dyDescent="0.3">
      <c r="A121" s="69"/>
      <c r="B121" s="70"/>
      <c r="C121" s="69"/>
      <c r="D121" s="69"/>
      <c r="E121" s="69"/>
      <c r="F121" s="69"/>
      <c r="G121" s="71"/>
      <c r="H121" s="71"/>
      <c r="I121" s="71"/>
    </row>
    <row r="122" spans="1:9" x14ac:dyDescent="0.3">
      <c r="A122" s="69"/>
      <c r="B122" s="70"/>
      <c r="C122" s="69"/>
      <c r="D122" s="69"/>
      <c r="E122" s="69"/>
      <c r="F122" s="69"/>
      <c r="G122" s="71"/>
      <c r="H122" s="71"/>
      <c r="I122" s="71"/>
    </row>
    <row r="123" spans="1:9" x14ac:dyDescent="0.3">
      <c r="A123" s="69"/>
      <c r="B123" s="70"/>
      <c r="C123" s="69"/>
      <c r="D123" s="69"/>
      <c r="E123" s="69"/>
      <c r="F123" s="69"/>
      <c r="G123" s="71"/>
      <c r="H123" s="71"/>
      <c r="I123" s="71"/>
    </row>
    <row r="124" spans="1:9" x14ac:dyDescent="0.3">
      <c r="A124" s="69"/>
      <c r="B124" s="70"/>
      <c r="C124" s="69"/>
      <c r="D124" s="69"/>
      <c r="E124" s="69"/>
      <c r="F124" s="69"/>
      <c r="G124" s="71"/>
      <c r="H124" s="71"/>
      <c r="I124" s="71"/>
    </row>
    <row r="125" spans="1:9" x14ac:dyDescent="0.3">
      <c r="A125" s="69"/>
      <c r="B125" s="70"/>
      <c r="C125" s="69"/>
      <c r="D125" s="69"/>
      <c r="E125" s="69"/>
      <c r="F125" s="69"/>
      <c r="G125" s="71"/>
      <c r="H125" s="71"/>
      <c r="I125" s="71"/>
    </row>
    <row r="126" spans="1:9" x14ac:dyDescent="0.3">
      <c r="A126" s="69"/>
      <c r="B126" s="70"/>
      <c r="C126" s="69"/>
      <c r="D126" s="69"/>
      <c r="E126" s="69"/>
      <c r="F126" s="69"/>
      <c r="G126" s="71"/>
      <c r="H126" s="71"/>
      <c r="I126" s="71"/>
    </row>
    <row r="127" spans="1:9" x14ac:dyDescent="0.3">
      <c r="A127" s="69"/>
      <c r="B127" s="70"/>
      <c r="C127" s="69"/>
      <c r="D127" s="69"/>
      <c r="E127" s="69"/>
      <c r="F127" s="69"/>
      <c r="G127" s="71"/>
      <c r="H127" s="71"/>
      <c r="I127" s="71"/>
    </row>
    <row r="128" spans="1:9" x14ac:dyDescent="0.3">
      <c r="A128" s="69"/>
      <c r="B128" s="70"/>
      <c r="C128" s="69"/>
      <c r="D128" s="69"/>
      <c r="E128" s="69"/>
      <c r="F128" s="69"/>
      <c r="G128" s="71"/>
      <c r="H128" s="71"/>
      <c r="I128" s="71"/>
    </row>
    <row r="129" spans="1:9" x14ac:dyDescent="0.3">
      <c r="A129" s="69"/>
      <c r="B129" s="70"/>
      <c r="C129" s="69"/>
      <c r="D129" s="69"/>
      <c r="E129" s="69"/>
      <c r="F129" s="69"/>
      <c r="G129" s="71"/>
      <c r="H129" s="71"/>
      <c r="I129" s="71"/>
    </row>
    <row r="130" spans="1:9" x14ac:dyDescent="0.3">
      <c r="A130" s="69"/>
      <c r="B130" s="70"/>
      <c r="C130" s="69"/>
      <c r="D130" s="69"/>
      <c r="E130" s="69"/>
      <c r="F130" s="69"/>
      <c r="G130" s="71"/>
      <c r="H130" s="71"/>
      <c r="I130" s="71"/>
    </row>
    <row r="131" spans="1:9" x14ac:dyDescent="0.3">
      <c r="A131" s="69"/>
      <c r="B131" s="70"/>
      <c r="C131" s="69"/>
      <c r="D131" s="69"/>
      <c r="E131" s="69"/>
      <c r="F131" s="69"/>
      <c r="G131" s="71"/>
      <c r="H131" s="71"/>
      <c r="I131" s="71"/>
    </row>
    <row r="132" spans="1:9" x14ac:dyDescent="0.3">
      <c r="A132" s="69"/>
      <c r="B132" s="70"/>
      <c r="C132" s="69"/>
      <c r="D132" s="69"/>
      <c r="E132" s="69"/>
      <c r="F132" s="69"/>
      <c r="G132" s="71"/>
      <c r="H132" s="71"/>
      <c r="I132" s="71"/>
    </row>
    <row r="133" spans="1:9" x14ac:dyDescent="0.3">
      <c r="A133" s="69"/>
      <c r="B133" s="70"/>
      <c r="C133" s="69"/>
      <c r="D133" s="69"/>
      <c r="E133" s="69"/>
      <c r="F133" s="69"/>
      <c r="G133" s="71"/>
      <c r="H133" s="71"/>
      <c r="I133" s="71"/>
    </row>
    <row r="134" spans="1:9" x14ac:dyDescent="0.3">
      <c r="A134" s="69"/>
      <c r="B134" s="70"/>
      <c r="C134" s="69"/>
      <c r="D134" s="69"/>
      <c r="E134" s="69"/>
      <c r="F134" s="69"/>
      <c r="G134" s="71"/>
      <c r="H134" s="71"/>
      <c r="I134" s="71"/>
    </row>
    <row r="135" spans="1:9" x14ac:dyDescent="0.3">
      <c r="A135" s="69"/>
      <c r="B135" s="70"/>
      <c r="C135" s="69"/>
      <c r="D135" s="69"/>
      <c r="E135" s="69"/>
      <c r="F135" s="69"/>
      <c r="G135" s="71"/>
      <c r="H135" s="71"/>
      <c r="I135" s="71"/>
    </row>
    <row r="136" spans="1:9" x14ac:dyDescent="0.3">
      <c r="A136" s="69"/>
      <c r="B136" s="70"/>
      <c r="C136" s="69"/>
      <c r="D136" s="69"/>
      <c r="E136" s="69"/>
      <c r="F136" s="69"/>
      <c r="G136" s="71"/>
      <c r="H136" s="71"/>
      <c r="I136" s="71"/>
    </row>
    <row r="137" spans="1:9" x14ac:dyDescent="0.3">
      <c r="A137" s="69"/>
      <c r="B137" s="70"/>
      <c r="C137" s="69"/>
      <c r="D137" s="69"/>
      <c r="E137" s="69"/>
      <c r="F137" s="69"/>
      <c r="G137" s="71"/>
      <c r="H137" s="71"/>
      <c r="I137" s="71"/>
    </row>
    <row r="138" spans="1:9" x14ac:dyDescent="0.3">
      <c r="A138" s="69"/>
      <c r="B138" s="70"/>
      <c r="C138" s="69"/>
      <c r="D138" s="69"/>
      <c r="E138" s="69"/>
      <c r="F138" s="69"/>
      <c r="G138" s="71"/>
      <c r="H138" s="71"/>
      <c r="I138" s="71"/>
    </row>
    <row r="139" spans="1:9" x14ac:dyDescent="0.3">
      <c r="A139" s="69"/>
      <c r="B139" s="70"/>
      <c r="C139" s="69"/>
      <c r="D139" s="69"/>
      <c r="E139" s="69"/>
      <c r="F139" s="69"/>
      <c r="G139" s="71"/>
      <c r="H139" s="71"/>
      <c r="I139" s="71"/>
    </row>
    <row r="140" spans="1:9" x14ac:dyDescent="0.3">
      <c r="A140" s="69"/>
      <c r="B140" s="70"/>
      <c r="C140" s="69"/>
      <c r="D140" s="69"/>
      <c r="E140" s="69"/>
      <c r="F140" s="69"/>
      <c r="G140" s="71"/>
      <c r="H140" s="71"/>
      <c r="I140" s="71"/>
    </row>
    <row r="141" spans="1:9" x14ac:dyDescent="0.3">
      <c r="A141" s="69"/>
      <c r="B141" s="70"/>
      <c r="C141" s="69"/>
      <c r="D141" s="69"/>
      <c r="E141" s="69"/>
      <c r="F141" s="69"/>
      <c r="G141" s="71"/>
      <c r="H141" s="71"/>
      <c r="I141" s="71"/>
    </row>
    <row r="142" spans="1:9" x14ac:dyDescent="0.3">
      <c r="A142" s="69"/>
      <c r="B142" s="70"/>
      <c r="C142" s="69"/>
      <c r="D142" s="69"/>
      <c r="E142" s="69"/>
      <c r="F142" s="69"/>
      <c r="G142" s="71"/>
      <c r="H142" s="71"/>
      <c r="I142" s="71"/>
    </row>
    <row r="143" spans="1:9" x14ac:dyDescent="0.3">
      <c r="A143" s="69"/>
      <c r="B143" s="70"/>
      <c r="C143" s="69"/>
      <c r="D143" s="69"/>
      <c r="E143" s="69"/>
      <c r="F143" s="69"/>
      <c r="G143" s="71"/>
      <c r="H143" s="71"/>
      <c r="I143" s="71"/>
    </row>
    <row r="144" spans="1:9" x14ac:dyDescent="0.3">
      <c r="A144" s="69"/>
      <c r="B144" s="70"/>
      <c r="C144" s="69"/>
      <c r="D144" s="69"/>
      <c r="E144" s="69"/>
      <c r="F144" s="69"/>
      <c r="G144" s="71"/>
      <c r="H144" s="71"/>
      <c r="I144" s="71"/>
    </row>
    <row r="145" spans="1:9" x14ac:dyDescent="0.3">
      <c r="A145" s="69"/>
      <c r="B145" s="70"/>
      <c r="C145" s="69"/>
      <c r="D145" s="69"/>
      <c r="E145" s="69"/>
      <c r="F145" s="69"/>
      <c r="G145" s="71"/>
      <c r="H145" s="71"/>
      <c r="I145" s="71"/>
    </row>
    <row r="146" spans="1:9" x14ac:dyDescent="0.3">
      <c r="A146" s="69"/>
      <c r="B146" s="70"/>
      <c r="C146" s="69"/>
      <c r="D146" s="69"/>
      <c r="E146" s="69"/>
      <c r="F146" s="69"/>
      <c r="G146" s="71"/>
      <c r="H146" s="71"/>
      <c r="I146" s="71"/>
    </row>
    <row r="147" spans="1:9" x14ac:dyDescent="0.3">
      <c r="A147" s="69"/>
      <c r="B147" s="70"/>
      <c r="C147" s="69"/>
      <c r="D147" s="69"/>
      <c r="E147" s="69"/>
      <c r="F147" s="69"/>
      <c r="G147" s="71"/>
      <c r="H147" s="71"/>
      <c r="I147" s="71"/>
    </row>
    <row r="148" spans="1:9" x14ac:dyDescent="0.3">
      <c r="A148" s="69"/>
      <c r="B148" s="70"/>
      <c r="C148" s="69"/>
      <c r="D148" s="69"/>
      <c r="E148" s="69"/>
      <c r="F148" s="69"/>
      <c r="G148" s="71"/>
      <c r="H148" s="71"/>
      <c r="I148" s="71"/>
    </row>
    <row r="149" spans="1:9" x14ac:dyDescent="0.3">
      <c r="A149" s="69"/>
      <c r="B149" s="70"/>
      <c r="C149" s="69"/>
      <c r="D149" s="69"/>
      <c r="E149" s="69"/>
      <c r="F149" s="69"/>
      <c r="G149" s="71"/>
      <c r="H149" s="71"/>
      <c r="I149" s="71"/>
    </row>
    <row r="150" spans="1:9" x14ac:dyDescent="0.3">
      <c r="A150" s="69"/>
      <c r="B150" s="70"/>
      <c r="C150" s="69"/>
      <c r="D150" s="69"/>
      <c r="E150" s="69"/>
      <c r="F150" s="69"/>
      <c r="G150" s="71"/>
      <c r="H150" s="71"/>
      <c r="I150" s="71"/>
    </row>
    <row r="151" spans="1:9" x14ac:dyDescent="0.3">
      <c r="A151" s="69"/>
      <c r="B151" s="70"/>
      <c r="C151" s="69"/>
      <c r="D151" s="69"/>
      <c r="E151" s="69"/>
      <c r="F151" s="69"/>
      <c r="G151" s="71"/>
      <c r="H151" s="71"/>
      <c r="I151" s="71"/>
    </row>
    <row r="152" spans="1:9" x14ac:dyDescent="0.3">
      <c r="A152" s="69"/>
      <c r="B152" s="70"/>
      <c r="C152" s="69"/>
      <c r="D152" s="69"/>
      <c r="E152" s="69"/>
      <c r="F152" s="69"/>
      <c r="G152" s="71"/>
      <c r="H152" s="71"/>
      <c r="I152" s="71"/>
    </row>
    <row r="153" spans="1:9" x14ac:dyDescent="0.3">
      <c r="A153" s="69"/>
      <c r="B153" s="70"/>
      <c r="C153" s="69"/>
      <c r="D153" s="69"/>
      <c r="E153" s="69"/>
      <c r="F153" s="69"/>
      <c r="G153" s="71"/>
      <c r="H153" s="71"/>
      <c r="I153" s="71"/>
    </row>
    <row r="154" spans="1:9" x14ac:dyDescent="0.3">
      <c r="A154" s="69"/>
      <c r="B154" s="70"/>
      <c r="C154" s="69"/>
      <c r="D154" s="69"/>
      <c r="E154" s="69"/>
      <c r="F154" s="69"/>
      <c r="G154" s="71"/>
      <c r="H154" s="71"/>
      <c r="I154" s="71"/>
    </row>
    <row r="155" spans="1:9" x14ac:dyDescent="0.3">
      <c r="A155" s="69"/>
      <c r="B155" s="70"/>
      <c r="C155" s="69"/>
      <c r="D155" s="69"/>
      <c r="E155" s="69"/>
      <c r="F155" s="69"/>
      <c r="G155" s="71"/>
      <c r="H155" s="71"/>
      <c r="I155" s="71"/>
    </row>
    <row r="156" spans="1:9" x14ac:dyDescent="0.3">
      <c r="A156" s="69"/>
      <c r="B156" s="70"/>
      <c r="C156" s="69"/>
      <c r="D156" s="69"/>
      <c r="E156" s="69"/>
      <c r="F156" s="69"/>
      <c r="G156" s="71"/>
      <c r="H156" s="71"/>
      <c r="I156" s="71"/>
    </row>
    <row r="157" spans="1:9" x14ac:dyDescent="0.3">
      <c r="A157" s="69"/>
      <c r="B157" s="70"/>
      <c r="C157" s="69"/>
      <c r="D157" s="69"/>
      <c r="E157" s="69"/>
      <c r="F157" s="69"/>
      <c r="G157" s="71"/>
      <c r="H157" s="71"/>
      <c r="I157" s="71"/>
    </row>
    <row r="158" spans="1:9" x14ac:dyDescent="0.3">
      <c r="A158" s="69"/>
      <c r="B158" s="70"/>
      <c r="C158" s="69"/>
      <c r="D158" s="69"/>
      <c r="E158" s="69"/>
      <c r="F158" s="69"/>
      <c r="G158" s="71"/>
      <c r="H158" s="71"/>
      <c r="I158" s="71"/>
    </row>
    <row r="159" spans="1:9" x14ac:dyDescent="0.3">
      <c r="A159" s="69"/>
      <c r="B159" s="70"/>
      <c r="C159" s="69"/>
      <c r="D159" s="69"/>
      <c r="E159" s="69"/>
      <c r="F159" s="69"/>
      <c r="G159" s="71"/>
      <c r="H159" s="71"/>
      <c r="I159" s="71"/>
    </row>
    <row r="160" spans="1:9" x14ac:dyDescent="0.3">
      <c r="A160" s="69"/>
      <c r="B160" s="70"/>
      <c r="C160" s="69"/>
      <c r="D160" s="69"/>
      <c r="E160" s="69"/>
      <c r="F160" s="69"/>
      <c r="G160" s="71"/>
      <c r="H160" s="71"/>
      <c r="I160" s="71"/>
    </row>
    <row r="161" spans="1:9" x14ac:dyDescent="0.3">
      <c r="A161" s="69"/>
      <c r="B161" s="70"/>
      <c r="C161" s="69"/>
      <c r="D161" s="69"/>
      <c r="E161" s="69"/>
      <c r="F161" s="69"/>
      <c r="G161" s="71"/>
      <c r="H161" s="71"/>
      <c r="I161" s="71"/>
    </row>
    <row r="162" spans="1:9" x14ac:dyDescent="0.3">
      <c r="A162" s="69"/>
      <c r="B162" s="70"/>
      <c r="C162" s="69"/>
      <c r="D162" s="69"/>
      <c r="E162" s="69"/>
      <c r="F162" s="69"/>
      <c r="G162" s="71"/>
      <c r="H162" s="71"/>
      <c r="I162" s="71"/>
    </row>
    <row r="163" spans="1:9" x14ac:dyDescent="0.3">
      <c r="A163" s="69"/>
      <c r="B163" s="70"/>
      <c r="C163" s="69"/>
      <c r="D163" s="69"/>
      <c r="E163" s="69"/>
      <c r="F163" s="69"/>
      <c r="G163" s="71"/>
      <c r="H163" s="71"/>
      <c r="I163" s="71"/>
    </row>
    <row r="164" spans="1:9" x14ac:dyDescent="0.3">
      <c r="A164" s="69"/>
      <c r="B164" s="70"/>
      <c r="C164" s="69"/>
      <c r="D164" s="69"/>
      <c r="E164" s="69"/>
      <c r="F164" s="69"/>
      <c r="G164" s="71"/>
      <c r="H164" s="71"/>
      <c r="I164" s="71"/>
    </row>
    <row r="165" spans="1:9" x14ac:dyDescent="0.3">
      <c r="A165" s="69"/>
      <c r="B165" s="70"/>
      <c r="C165" s="69"/>
      <c r="D165" s="69"/>
      <c r="E165" s="69"/>
      <c r="F165" s="69"/>
      <c r="G165" s="71"/>
      <c r="H165" s="71"/>
      <c r="I165" s="71"/>
    </row>
    <row r="166" spans="1:9" x14ac:dyDescent="0.3">
      <c r="A166" s="69"/>
      <c r="B166" s="70"/>
      <c r="C166" s="69"/>
      <c r="D166" s="69"/>
      <c r="E166" s="69"/>
      <c r="F166" s="69"/>
      <c r="G166" s="71"/>
      <c r="H166" s="71"/>
      <c r="I166" s="71"/>
    </row>
    <row r="167" spans="1:9" x14ac:dyDescent="0.3">
      <c r="A167" s="69"/>
      <c r="B167" s="70"/>
      <c r="C167" s="69"/>
      <c r="D167" s="69"/>
      <c r="E167" s="69"/>
      <c r="F167" s="69"/>
      <c r="G167" s="71"/>
      <c r="H167" s="71"/>
      <c r="I167" s="71"/>
    </row>
    <row r="168" spans="1:9" x14ac:dyDescent="0.3">
      <c r="A168" s="69"/>
      <c r="B168" s="70"/>
      <c r="C168" s="69"/>
      <c r="D168" s="69"/>
      <c r="E168" s="69"/>
      <c r="F168" s="69"/>
      <c r="G168" s="71"/>
      <c r="H168" s="71"/>
      <c r="I168" s="71"/>
    </row>
    <row r="169" spans="1:9" x14ac:dyDescent="0.3">
      <c r="A169" s="69"/>
      <c r="B169" s="70"/>
      <c r="C169" s="69"/>
      <c r="D169" s="69"/>
      <c r="E169" s="69"/>
      <c r="F169" s="69"/>
      <c r="G169" s="71"/>
      <c r="H169" s="71"/>
      <c r="I169" s="71"/>
    </row>
    <row r="170" spans="1:9" x14ac:dyDescent="0.3">
      <c r="A170" s="69"/>
      <c r="B170" s="70"/>
      <c r="C170" s="69"/>
      <c r="D170" s="69"/>
      <c r="E170" s="69"/>
      <c r="F170" s="69"/>
      <c r="G170" s="71"/>
      <c r="H170" s="71"/>
      <c r="I170" s="71"/>
    </row>
    <row r="171" spans="1:9" x14ac:dyDescent="0.3">
      <c r="A171" s="69"/>
      <c r="B171" s="70"/>
      <c r="C171" s="69"/>
      <c r="D171" s="69"/>
      <c r="E171" s="69"/>
      <c r="F171" s="69"/>
      <c r="G171" s="71"/>
      <c r="H171" s="71"/>
      <c r="I171" s="71"/>
    </row>
    <row r="172" spans="1:9" x14ac:dyDescent="0.3">
      <c r="A172" s="69"/>
      <c r="B172" s="70"/>
      <c r="C172" s="69"/>
      <c r="D172" s="69"/>
      <c r="E172" s="69"/>
      <c r="F172" s="69"/>
      <c r="G172" s="71"/>
      <c r="H172" s="71"/>
      <c r="I172" s="71"/>
    </row>
    <row r="173" spans="1:9" x14ac:dyDescent="0.3">
      <c r="A173" s="69"/>
      <c r="B173" s="70"/>
      <c r="C173" s="69"/>
      <c r="D173" s="69"/>
      <c r="E173" s="69"/>
      <c r="F173" s="69"/>
      <c r="G173" s="71"/>
      <c r="H173" s="71"/>
      <c r="I173" s="71"/>
    </row>
    <row r="174" spans="1:9" x14ac:dyDescent="0.3">
      <c r="A174" s="69"/>
      <c r="B174" s="70"/>
      <c r="C174" s="69"/>
      <c r="D174" s="69"/>
      <c r="E174" s="69"/>
      <c r="F174" s="69"/>
      <c r="G174" s="71"/>
      <c r="H174" s="71"/>
      <c r="I174" s="71"/>
    </row>
    <row r="175" spans="1:9" x14ac:dyDescent="0.3">
      <c r="A175" s="69"/>
      <c r="B175" s="70"/>
      <c r="C175" s="69"/>
      <c r="D175" s="69"/>
      <c r="E175" s="69"/>
      <c r="F175" s="69"/>
      <c r="G175" s="71"/>
      <c r="H175" s="71"/>
      <c r="I175" s="71"/>
    </row>
    <row r="176" spans="1:9" x14ac:dyDescent="0.3">
      <c r="A176" s="69"/>
      <c r="B176" s="70"/>
      <c r="C176" s="69"/>
      <c r="D176" s="69"/>
      <c r="E176" s="69"/>
      <c r="F176" s="69"/>
      <c r="G176" s="71"/>
      <c r="H176" s="71"/>
      <c r="I176" s="71"/>
    </row>
    <row r="177" spans="1:9" x14ac:dyDescent="0.3">
      <c r="A177" s="69"/>
      <c r="B177" s="70"/>
      <c r="C177" s="69"/>
      <c r="D177" s="69"/>
      <c r="E177" s="69"/>
      <c r="F177" s="69"/>
      <c r="G177" s="71"/>
      <c r="H177" s="71"/>
      <c r="I177" s="71"/>
    </row>
    <row r="178" spans="1:9" x14ac:dyDescent="0.3">
      <c r="A178" s="69"/>
      <c r="B178" s="70"/>
      <c r="C178" s="69"/>
      <c r="D178" s="69"/>
      <c r="E178" s="69"/>
      <c r="F178" s="69"/>
      <c r="G178" s="71"/>
      <c r="H178" s="71"/>
      <c r="I178" s="71"/>
    </row>
    <row r="179" spans="1:9" x14ac:dyDescent="0.3">
      <c r="A179" s="69"/>
      <c r="B179" s="70"/>
      <c r="C179" s="69"/>
      <c r="D179" s="69"/>
      <c r="E179" s="69"/>
      <c r="F179" s="69"/>
      <c r="G179" s="71"/>
      <c r="H179" s="71"/>
      <c r="I179" s="71"/>
    </row>
    <row r="180" spans="1:9" x14ac:dyDescent="0.3">
      <c r="A180" s="69"/>
      <c r="B180" s="70"/>
      <c r="C180" s="69"/>
      <c r="D180" s="69"/>
      <c r="E180" s="69"/>
      <c r="F180" s="69"/>
      <c r="G180" s="71"/>
      <c r="H180" s="71"/>
      <c r="I180" s="71"/>
    </row>
    <row r="181" spans="1:9" x14ac:dyDescent="0.3">
      <c r="A181" s="69"/>
      <c r="B181" s="70"/>
      <c r="C181" s="69"/>
      <c r="D181" s="69"/>
      <c r="E181" s="69"/>
      <c r="F181" s="69"/>
      <c r="G181" s="71"/>
      <c r="H181" s="71"/>
      <c r="I181" s="71"/>
    </row>
    <row r="182" spans="1:9" x14ac:dyDescent="0.3">
      <c r="A182" s="69"/>
      <c r="B182" s="70"/>
      <c r="C182" s="69"/>
      <c r="D182" s="69"/>
      <c r="E182" s="69"/>
      <c r="F182" s="69"/>
      <c r="G182" s="71"/>
      <c r="H182" s="71"/>
      <c r="I182" s="71"/>
    </row>
    <row r="183" spans="1:9" x14ac:dyDescent="0.3">
      <c r="A183" s="69"/>
      <c r="B183" s="70"/>
      <c r="C183" s="69"/>
      <c r="D183" s="69"/>
      <c r="E183" s="69"/>
      <c r="F183" s="69"/>
      <c r="G183" s="71"/>
      <c r="H183" s="71"/>
      <c r="I183" s="71"/>
    </row>
    <row r="184" spans="1:9" x14ac:dyDescent="0.3">
      <c r="A184" s="69"/>
      <c r="B184" s="70"/>
      <c r="C184" s="69"/>
      <c r="D184" s="69"/>
      <c r="E184" s="69"/>
      <c r="F184" s="69"/>
      <c r="G184" s="71"/>
      <c r="H184" s="71"/>
      <c r="I184" s="71"/>
    </row>
    <row r="185" spans="1:9" x14ac:dyDescent="0.3">
      <c r="A185" s="69"/>
      <c r="B185" s="70"/>
      <c r="C185" s="69"/>
      <c r="D185" s="69"/>
      <c r="E185" s="69"/>
      <c r="F185" s="69"/>
      <c r="G185" s="71"/>
      <c r="H185" s="71"/>
      <c r="I185" s="71"/>
    </row>
    <row r="186" spans="1:9" x14ac:dyDescent="0.3">
      <c r="A186" s="69"/>
      <c r="B186" s="70"/>
      <c r="C186" s="69"/>
      <c r="D186" s="69"/>
      <c r="E186" s="69"/>
      <c r="F186" s="69"/>
      <c r="G186" s="71"/>
      <c r="H186" s="71"/>
      <c r="I186" s="71"/>
    </row>
    <row r="187" spans="1:9" x14ac:dyDescent="0.3">
      <c r="A187" s="69"/>
      <c r="B187" s="70"/>
      <c r="C187" s="69"/>
      <c r="D187" s="69"/>
      <c r="E187" s="69"/>
      <c r="F187" s="69"/>
      <c r="G187" s="71"/>
      <c r="H187" s="71"/>
      <c r="I187" s="71"/>
    </row>
    <row r="188" spans="1:9" x14ac:dyDescent="0.3">
      <c r="A188" s="69"/>
      <c r="B188" s="70"/>
      <c r="C188" s="69"/>
      <c r="D188" s="69"/>
      <c r="E188" s="69"/>
      <c r="F188" s="69"/>
      <c r="G188" s="71"/>
      <c r="H188" s="71"/>
      <c r="I188" s="71"/>
    </row>
    <row r="189" spans="1:9" x14ac:dyDescent="0.3">
      <c r="A189" s="69"/>
      <c r="B189" s="70"/>
      <c r="C189" s="69"/>
      <c r="D189" s="69"/>
      <c r="E189" s="69"/>
      <c r="F189" s="69"/>
      <c r="G189" s="71"/>
      <c r="H189" s="71"/>
      <c r="I189" s="71"/>
    </row>
    <row r="190" spans="1:9" x14ac:dyDescent="0.3">
      <c r="A190" s="69"/>
      <c r="B190" s="70"/>
      <c r="C190" s="69"/>
      <c r="D190" s="69"/>
      <c r="E190" s="69"/>
      <c r="F190" s="69"/>
      <c r="G190" s="71"/>
      <c r="H190" s="71"/>
      <c r="I190" s="71"/>
    </row>
    <row r="191" spans="1:9" x14ac:dyDescent="0.3">
      <c r="A191" s="69"/>
      <c r="B191" s="70"/>
      <c r="C191" s="69"/>
      <c r="D191" s="69"/>
      <c r="E191" s="69"/>
      <c r="F191" s="69"/>
      <c r="G191" s="71"/>
      <c r="H191" s="71"/>
      <c r="I191" s="71"/>
    </row>
    <row r="192" spans="1:9" x14ac:dyDescent="0.3">
      <c r="A192" s="69"/>
      <c r="B192" s="70"/>
      <c r="C192" s="69"/>
      <c r="D192" s="69"/>
      <c r="E192" s="69"/>
      <c r="F192" s="69"/>
      <c r="G192" s="71"/>
      <c r="H192" s="71"/>
      <c r="I192" s="71"/>
    </row>
    <row r="193" spans="1:9" x14ac:dyDescent="0.3">
      <c r="A193" s="69"/>
      <c r="B193" s="70"/>
      <c r="C193" s="69"/>
      <c r="D193" s="69"/>
      <c r="E193" s="69"/>
      <c r="F193" s="69"/>
      <c r="G193" s="71"/>
      <c r="H193" s="71"/>
      <c r="I193" s="71"/>
    </row>
    <row r="194" spans="1:9" x14ac:dyDescent="0.3">
      <c r="A194" s="69"/>
      <c r="B194" s="70"/>
      <c r="C194" s="69"/>
      <c r="D194" s="69"/>
      <c r="E194" s="69"/>
      <c r="F194" s="69"/>
      <c r="G194" s="71"/>
      <c r="H194" s="71"/>
      <c r="I194" s="71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I24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>&amp;L&amp;F&amp;C&amp;A&amp;RDate: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65"/>
  <sheetViews>
    <sheetView workbookViewId="0">
      <selection activeCell="A3" sqref="A3:H24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>
        <v>329029</v>
      </c>
      <c r="C3" s="84" t="s">
        <v>76</v>
      </c>
      <c r="D3" s="84"/>
      <c r="E3" s="12" t="s">
        <v>263</v>
      </c>
      <c r="F3" s="21" t="s">
        <v>264</v>
      </c>
      <c r="G3" s="13">
        <f>(18000*19)+6000</f>
        <v>348000</v>
      </c>
      <c r="H3" s="104">
        <f>G3+G4</f>
        <v>767700</v>
      </c>
      <c r="I3" s="123"/>
    </row>
    <row r="4" spans="1:9" ht="16.05" customHeight="1" thickBot="1" x14ac:dyDescent="0.35">
      <c r="A4" s="81"/>
      <c r="B4" s="83"/>
      <c r="C4" s="85"/>
      <c r="D4" s="85"/>
      <c r="E4" s="14" t="s">
        <v>265</v>
      </c>
      <c r="F4" s="73" t="s">
        <v>266</v>
      </c>
      <c r="G4" s="15">
        <f>(18000*23)+5700</f>
        <v>419700</v>
      </c>
      <c r="H4" s="105"/>
      <c r="I4" s="124"/>
    </row>
    <row r="5" spans="1:9" ht="16.05" customHeight="1" x14ac:dyDescent="0.3">
      <c r="A5" s="80" t="s">
        <v>5</v>
      </c>
      <c r="B5" s="82">
        <v>329034</v>
      </c>
      <c r="C5" s="84" t="s">
        <v>77</v>
      </c>
      <c r="D5" s="90"/>
      <c r="E5" s="16" t="s">
        <v>267</v>
      </c>
      <c r="F5" s="74" t="s">
        <v>268</v>
      </c>
      <c r="G5" s="18">
        <f>(18000*3)+17250+9000</f>
        <v>80250</v>
      </c>
      <c r="H5" s="104">
        <f t="shared" ref="H5" si="0">G5+G6</f>
        <v>80250</v>
      </c>
      <c r="I5" s="115"/>
    </row>
    <row r="6" spans="1:9" ht="16.05" customHeight="1" thickBot="1" x14ac:dyDescent="0.35">
      <c r="A6" s="81"/>
      <c r="B6" s="83"/>
      <c r="C6" s="85"/>
      <c r="D6" s="85"/>
      <c r="E6" s="14"/>
      <c r="F6" s="75"/>
      <c r="G6" s="15"/>
      <c r="H6" s="105"/>
      <c r="I6" s="116"/>
    </row>
    <row r="7" spans="1:9" ht="16.05" customHeight="1" x14ac:dyDescent="0.3">
      <c r="A7" s="80" t="s">
        <v>5</v>
      </c>
      <c r="B7" s="82">
        <v>329058</v>
      </c>
      <c r="C7" s="84" t="s">
        <v>78</v>
      </c>
      <c r="D7" s="84"/>
      <c r="E7" s="12" t="s">
        <v>269</v>
      </c>
      <c r="F7" s="76" t="s">
        <v>270</v>
      </c>
      <c r="G7" s="13">
        <f>(18000*10)</f>
        <v>180000</v>
      </c>
      <c r="H7" s="104">
        <f t="shared" ref="H7" si="1">G7+G8</f>
        <v>180000</v>
      </c>
      <c r="I7" s="125"/>
    </row>
    <row r="8" spans="1:9" ht="16.05" customHeight="1" thickBot="1" x14ac:dyDescent="0.35">
      <c r="A8" s="81"/>
      <c r="B8" s="83"/>
      <c r="C8" s="85"/>
      <c r="D8" s="85"/>
      <c r="E8" s="14"/>
      <c r="F8" s="75"/>
      <c r="G8" s="15"/>
      <c r="H8" s="105"/>
      <c r="I8" s="116"/>
    </row>
    <row r="9" spans="1:9" ht="16.05" customHeight="1" x14ac:dyDescent="0.3">
      <c r="A9" s="80" t="s">
        <v>5</v>
      </c>
      <c r="B9" s="82">
        <v>329049</v>
      </c>
      <c r="C9" s="84" t="s">
        <v>79</v>
      </c>
      <c r="D9" s="84"/>
      <c r="E9" s="12" t="s">
        <v>271</v>
      </c>
      <c r="F9" s="76"/>
      <c r="G9" s="13"/>
      <c r="H9" s="104">
        <f t="shared" ref="H9" si="2">G9+G10</f>
        <v>0</v>
      </c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75"/>
      <c r="G10" s="15"/>
      <c r="H10" s="105"/>
      <c r="I10" s="116"/>
    </row>
    <row r="11" spans="1:9" ht="16.05" customHeight="1" x14ac:dyDescent="0.3">
      <c r="A11" s="80" t="s">
        <v>5</v>
      </c>
      <c r="B11" s="82">
        <v>329060</v>
      </c>
      <c r="C11" s="84" t="s">
        <v>80</v>
      </c>
      <c r="D11" s="84"/>
      <c r="E11" s="12"/>
      <c r="F11" s="76"/>
      <c r="G11" s="13"/>
      <c r="H11" s="104">
        <f t="shared" ref="H11" si="3">G11+G12</f>
        <v>0</v>
      </c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75"/>
      <c r="G12" s="15"/>
      <c r="H12" s="105"/>
      <c r="I12" s="116"/>
    </row>
    <row r="13" spans="1:9" ht="16.05" customHeight="1" x14ac:dyDescent="0.3">
      <c r="A13" s="80" t="s">
        <v>5</v>
      </c>
      <c r="B13" s="82">
        <v>329055</v>
      </c>
      <c r="C13" s="84" t="s">
        <v>82</v>
      </c>
      <c r="D13" s="84"/>
      <c r="E13" s="12" t="s">
        <v>272</v>
      </c>
      <c r="F13" s="76" t="s">
        <v>273</v>
      </c>
      <c r="G13" s="13">
        <f>(18000*2)+15000</f>
        <v>51000</v>
      </c>
      <c r="H13" s="104">
        <f t="shared" ref="H13" si="4">G13+G14</f>
        <v>51000</v>
      </c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75"/>
      <c r="G14" s="15"/>
      <c r="H14" s="105"/>
      <c r="I14" s="116"/>
    </row>
    <row r="15" spans="1:9" ht="16.05" customHeight="1" x14ac:dyDescent="0.3">
      <c r="A15" s="80" t="s">
        <v>5</v>
      </c>
      <c r="B15" s="82">
        <v>329061</v>
      </c>
      <c r="C15" s="84" t="s">
        <v>83</v>
      </c>
      <c r="D15" s="84"/>
      <c r="E15" s="77" t="s">
        <v>278</v>
      </c>
      <c r="F15" s="76" t="s">
        <v>277</v>
      </c>
      <c r="G15" s="13">
        <f>(18000*7)+14000</f>
        <v>140000</v>
      </c>
      <c r="H15" s="104">
        <f t="shared" ref="H15" si="5">G15+G16</f>
        <v>140000</v>
      </c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75"/>
      <c r="G16" s="15"/>
      <c r="H16" s="105"/>
      <c r="I16" s="116"/>
    </row>
    <row r="17" spans="1:9" ht="16.05" customHeight="1" x14ac:dyDescent="0.3">
      <c r="A17" s="80" t="s">
        <v>5</v>
      </c>
      <c r="B17" s="82">
        <v>329065</v>
      </c>
      <c r="C17" s="84" t="s">
        <v>81</v>
      </c>
      <c r="D17" s="84"/>
      <c r="E17" s="12" t="s">
        <v>274</v>
      </c>
      <c r="F17" s="76" t="s">
        <v>275</v>
      </c>
      <c r="G17" s="13">
        <f>(21000*6)+10000</f>
        <v>136000</v>
      </c>
      <c r="H17" s="104">
        <f t="shared" ref="H17" si="6">G17+G18</f>
        <v>136000</v>
      </c>
      <c r="I17" s="125"/>
    </row>
    <row r="18" spans="1:9" ht="16.05" customHeight="1" thickBot="1" x14ac:dyDescent="0.35">
      <c r="A18" s="81"/>
      <c r="B18" s="83"/>
      <c r="C18" s="85"/>
      <c r="D18" s="85"/>
      <c r="E18" s="14"/>
      <c r="F18" s="75"/>
      <c r="G18" s="15"/>
      <c r="H18" s="105"/>
      <c r="I18" s="116"/>
    </row>
    <row r="19" spans="1:9" ht="16.05" customHeight="1" x14ac:dyDescent="0.3">
      <c r="A19" s="80"/>
      <c r="B19" s="82"/>
      <c r="C19" s="84"/>
      <c r="D19" s="84"/>
      <c r="E19" s="12"/>
      <c r="F19" s="76"/>
      <c r="G19" s="13"/>
      <c r="H19" s="104">
        <f t="shared" ref="H19" si="7">G19+G20</f>
        <v>0</v>
      </c>
      <c r="I19" s="125"/>
    </row>
    <row r="20" spans="1:9" ht="16.05" customHeight="1" thickBot="1" x14ac:dyDescent="0.35">
      <c r="A20" s="81"/>
      <c r="B20" s="83"/>
      <c r="C20" s="85"/>
      <c r="D20" s="85"/>
      <c r="E20" s="14"/>
      <c r="F20" s="75"/>
      <c r="G20" s="15"/>
      <c r="H20" s="105"/>
      <c r="I20" s="116"/>
    </row>
    <row r="21" spans="1:9" ht="16.05" customHeight="1" x14ac:dyDescent="0.3">
      <c r="A21" s="80"/>
      <c r="B21" s="82"/>
      <c r="C21" s="84"/>
      <c r="D21" s="84"/>
      <c r="E21" s="12"/>
      <c r="F21" s="76"/>
      <c r="G21" s="13"/>
      <c r="H21" s="104">
        <f t="shared" ref="H21" si="8">G21+G22</f>
        <v>0</v>
      </c>
      <c r="I21" s="125"/>
    </row>
    <row r="22" spans="1:9" ht="16.05" customHeight="1" thickBot="1" x14ac:dyDescent="0.35">
      <c r="A22" s="81"/>
      <c r="B22" s="83"/>
      <c r="C22" s="85"/>
      <c r="D22" s="85"/>
      <c r="E22" s="14"/>
      <c r="F22" s="75"/>
      <c r="G22" s="15"/>
      <c r="H22" s="105"/>
      <c r="I22" s="116"/>
    </row>
    <row r="23" spans="1:9" ht="16.05" customHeight="1" x14ac:dyDescent="0.3">
      <c r="A23" s="110"/>
      <c r="B23" s="122"/>
      <c r="C23" s="106"/>
      <c r="D23" s="106"/>
      <c r="E23" s="49"/>
      <c r="F23" s="21"/>
      <c r="G23" s="51"/>
      <c r="H23" s="104">
        <f t="shared" ref="H23" si="9">G23+G24</f>
        <v>0</v>
      </c>
      <c r="I23" s="125"/>
    </row>
    <row r="24" spans="1:9" ht="16.05" customHeight="1" thickBot="1" x14ac:dyDescent="0.35">
      <c r="A24" s="111"/>
      <c r="B24" s="118"/>
      <c r="C24" s="107"/>
      <c r="D24" s="107"/>
      <c r="E24" s="50"/>
      <c r="F24" s="73"/>
      <c r="G24" s="52"/>
      <c r="H24" s="105"/>
      <c r="I24" s="116"/>
    </row>
    <row r="25" spans="1:9" ht="16.05" customHeight="1" x14ac:dyDescent="0.3">
      <c r="A25" s="133"/>
      <c r="B25" s="134"/>
      <c r="C25" s="133"/>
      <c r="D25" s="133"/>
      <c r="E25" s="68"/>
      <c r="F25" s="68"/>
      <c r="G25" s="46"/>
      <c r="H25" s="130"/>
      <c r="I25" s="130"/>
    </row>
    <row r="26" spans="1:9" ht="16.05" customHeight="1" x14ac:dyDescent="0.3">
      <c r="A26" s="133"/>
      <c r="B26" s="134"/>
      <c r="C26" s="133"/>
      <c r="D26" s="133"/>
      <c r="E26" s="68"/>
      <c r="F26" s="68"/>
      <c r="G26" s="46"/>
      <c r="H26" s="130"/>
      <c r="I26" s="130"/>
    </row>
    <row r="27" spans="1:9" ht="16.05" customHeight="1" x14ac:dyDescent="0.3">
      <c r="A27" s="133"/>
      <c r="B27" s="134"/>
      <c r="C27" s="133"/>
      <c r="D27" s="133"/>
      <c r="E27" s="68"/>
      <c r="F27" s="68"/>
      <c r="G27" s="72"/>
      <c r="H27" s="140"/>
      <c r="I27" s="140"/>
    </row>
    <row r="28" spans="1:9" ht="16.05" customHeight="1" x14ac:dyDescent="0.3">
      <c r="A28" s="133"/>
      <c r="B28" s="134"/>
      <c r="C28" s="133"/>
      <c r="D28" s="133"/>
      <c r="E28" s="68"/>
      <c r="F28" s="68"/>
      <c r="G28" s="72"/>
      <c r="H28" s="140"/>
      <c r="I28" s="140"/>
    </row>
    <row r="29" spans="1:9" ht="16.05" customHeight="1" x14ac:dyDescent="0.3">
      <c r="A29" s="133"/>
      <c r="B29" s="134"/>
      <c r="C29" s="133"/>
      <c r="D29" s="133"/>
      <c r="E29" s="68"/>
      <c r="F29" s="68"/>
      <c r="G29" s="46"/>
      <c r="H29" s="130"/>
      <c r="I29" s="130"/>
    </row>
    <row r="30" spans="1:9" ht="16.05" customHeight="1" x14ac:dyDescent="0.3">
      <c r="A30" s="133"/>
      <c r="B30" s="134"/>
      <c r="C30" s="133"/>
      <c r="D30" s="133"/>
      <c r="E30" s="68"/>
      <c r="F30" s="68"/>
      <c r="G30" s="46"/>
      <c r="H30" s="130"/>
      <c r="I30" s="130"/>
    </row>
    <row r="31" spans="1:9" ht="16.05" customHeight="1" x14ac:dyDescent="0.3">
      <c r="A31" s="133"/>
      <c r="B31" s="134"/>
      <c r="C31" s="133"/>
      <c r="D31" s="133"/>
      <c r="E31" s="68"/>
      <c r="F31" s="68"/>
      <c r="G31" s="46"/>
      <c r="H31" s="130"/>
      <c r="I31" s="130"/>
    </row>
    <row r="32" spans="1:9" ht="16.05" customHeight="1" x14ac:dyDescent="0.3">
      <c r="A32" s="133"/>
      <c r="B32" s="134"/>
      <c r="C32" s="133"/>
      <c r="D32" s="133"/>
      <c r="E32" s="68"/>
      <c r="F32" s="68"/>
      <c r="G32" s="46"/>
      <c r="H32" s="130"/>
      <c r="I32" s="130"/>
    </row>
    <row r="33" spans="1:9" ht="16.05" customHeight="1" x14ac:dyDescent="0.3">
      <c r="A33" s="133"/>
      <c r="B33" s="134"/>
      <c r="C33" s="133"/>
      <c r="D33" s="133"/>
      <c r="E33" s="68"/>
      <c r="F33" s="68"/>
      <c r="G33" s="46"/>
      <c r="H33" s="130"/>
      <c r="I33" s="130"/>
    </row>
    <row r="34" spans="1:9" ht="16.05" customHeight="1" x14ac:dyDescent="0.3">
      <c r="A34" s="133"/>
      <c r="B34" s="134"/>
      <c r="C34" s="133"/>
      <c r="D34" s="133"/>
      <c r="E34" s="68"/>
      <c r="F34" s="68"/>
      <c r="G34" s="46"/>
      <c r="H34" s="130"/>
      <c r="I34" s="130"/>
    </row>
    <row r="35" spans="1:9" ht="16.05" customHeight="1" x14ac:dyDescent="0.3">
      <c r="A35" s="133"/>
      <c r="B35" s="134"/>
      <c r="C35" s="133"/>
      <c r="D35" s="133"/>
      <c r="E35" s="68"/>
      <c r="F35" s="68"/>
      <c r="G35" s="46"/>
      <c r="H35" s="130"/>
      <c r="I35" s="130"/>
    </row>
    <row r="36" spans="1:9" ht="16.05" customHeight="1" x14ac:dyDescent="0.3">
      <c r="A36" s="133"/>
      <c r="B36" s="134"/>
      <c r="C36" s="133"/>
      <c r="D36" s="133"/>
      <c r="E36" s="68"/>
      <c r="F36" s="68"/>
      <c r="G36" s="46"/>
      <c r="H36" s="130"/>
      <c r="I36" s="130"/>
    </row>
    <row r="37" spans="1:9" ht="16.05" customHeight="1" x14ac:dyDescent="0.3">
      <c r="A37" s="133"/>
      <c r="B37" s="134"/>
      <c r="C37" s="133"/>
      <c r="D37" s="133"/>
      <c r="E37" s="68"/>
      <c r="F37" s="68"/>
      <c r="G37" s="46"/>
      <c r="H37" s="130"/>
      <c r="I37" s="130"/>
    </row>
    <row r="38" spans="1:9" ht="16.05" customHeight="1" x14ac:dyDescent="0.3">
      <c r="A38" s="133"/>
      <c r="B38" s="134"/>
      <c r="C38" s="133"/>
      <c r="D38" s="133"/>
      <c r="E38" s="68"/>
      <c r="F38" s="68"/>
      <c r="G38" s="46"/>
      <c r="H38" s="130"/>
      <c r="I38" s="130"/>
    </row>
    <row r="39" spans="1:9" ht="16.05" customHeight="1" x14ac:dyDescent="0.3">
      <c r="A39" s="133"/>
      <c r="B39" s="134"/>
      <c r="C39" s="133"/>
      <c r="D39" s="133"/>
      <c r="E39" s="68"/>
      <c r="F39" s="68"/>
      <c r="G39" s="46"/>
      <c r="H39" s="130"/>
      <c r="I39" s="130"/>
    </row>
    <row r="40" spans="1:9" ht="16.05" customHeight="1" x14ac:dyDescent="0.3">
      <c r="A40" s="133"/>
      <c r="B40" s="134"/>
      <c r="C40" s="133"/>
      <c r="D40" s="133"/>
      <c r="E40" s="68"/>
      <c r="F40" s="68"/>
      <c r="G40" s="46"/>
      <c r="H40" s="130"/>
      <c r="I40" s="130"/>
    </row>
    <row r="41" spans="1:9" ht="16.05" customHeight="1" x14ac:dyDescent="0.3">
      <c r="A41" s="133"/>
      <c r="B41" s="134"/>
      <c r="C41" s="133"/>
      <c r="D41" s="133"/>
      <c r="E41" s="68"/>
      <c r="F41" s="68"/>
      <c r="G41" s="46"/>
      <c r="H41" s="130"/>
      <c r="I41" s="130"/>
    </row>
    <row r="42" spans="1:9" ht="16.05" customHeight="1" x14ac:dyDescent="0.3">
      <c r="A42" s="133"/>
      <c r="B42" s="134"/>
      <c r="C42" s="133"/>
      <c r="D42" s="133"/>
      <c r="E42" s="68"/>
      <c r="F42" s="68"/>
      <c r="G42" s="46"/>
      <c r="H42" s="130"/>
      <c r="I42" s="130"/>
    </row>
    <row r="43" spans="1:9" ht="16.05" customHeight="1" x14ac:dyDescent="0.3">
      <c r="A43" s="133"/>
      <c r="B43" s="134"/>
      <c r="C43" s="133"/>
      <c r="D43" s="133"/>
      <c r="E43" s="68"/>
      <c r="F43" s="68"/>
      <c r="G43" s="46"/>
      <c r="H43" s="130"/>
      <c r="I43" s="130"/>
    </row>
    <row r="44" spans="1:9" ht="16.05" customHeight="1" x14ac:dyDescent="0.3">
      <c r="A44" s="133"/>
      <c r="B44" s="134"/>
      <c r="C44" s="133"/>
      <c r="D44" s="133"/>
      <c r="E44" s="68"/>
      <c r="F44" s="68"/>
      <c r="G44" s="46"/>
      <c r="H44" s="130"/>
      <c r="I44" s="130"/>
    </row>
    <row r="45" spans="1:9" ht="16.05" customHeight="1" x14ac:dyDescent="0.3">
      <c r="A45" s="133"/>
      <c r="B45" s="134"/>
      <c r="C45" s="133"/>
      <c r="D45" s="133"/>
      <c r="E45" s="68"/>
      <c r="F45" s="68"/>
      <c r="G45" s="46"/>
      <c r="H45" s="130"/>
      <c r="I45" s="130"/>
    </row>
    <row r="46" spans="1:9" ht="16.05" customHeight="1" x14ac:dyDescent="0.3">
      <c r="A46" s="133"/>
      <c r="B46" s="134"/>
      <c r="C46" s="133"/>
      <c r="D46" s="133"/>
      <c r="E46" s="68"/>
      <c r="F46" s="68"/>
      <c r="G46" s="46"/>
      <c r="H46" s="130"/>
      <c r="I46" s="130"/>
    </row>
    <row r="47" spans="1:9" ht="16.05" customHeight="1" x14ac:dyDescent="0.3">
      <c r="A47" s="133"/>
      <c r="B47" s="134"/>
      <c r="C47" s="133"/>
      <c r="D47" s="133"/>
      <c r="E47" s="68"/>
      <c r="F47" s="68"/>
      <c r="G47" s="46"/>
      <c r="H47" s="130"/>
      <c r="I47" s="130"/>
    </row>
    <row r="48" spans="1:9" ht="16.05" customHeight="1" x14ac:dyDescent="0.3">
      <c r="A48" s="133"/>
      <c r="B48" s="134"/>
      <c r="C48" s="133"/>
      <c r="D48" s="133"/>
      <c r="E48" s="68"/>
      <c r="F48" s="68"/>
      <c r="G48" s="46"/>
      <c r="H48" s="130"/>
      <c r="I48" s="130"/>
    </row>
    <row r="49" spans="1:9" ht="16.05" customHeight="1" x14ac:dyDescent="0.3">
      <c r="A49" s="133"/>
      <c r="B49" s="134"/>
      <c r="C49" s="133"/>
      <c r="D49" s="133"/>
      <c r="E49" s="68"/>
      <c r="F49" s="68"/>
      <c r="G49" s="46"/>
      <c r="H49" s="130"/>
      <c r="I49" s="130"/>
    </row>
    <row r="50" spans="1:9" ht="16.05" customHeight="1" x14ac:dyDescent="0.3">
      <c r="A50" s="133"/>
      <c r="B50" s="134"/>
      <c r="C50" s="133"/>
      <c r="D50" s="133"/>
      <c r="E50" s="68"/>
      <c r="F50" s="68"/>
      <c r="G50" s="46"/>
      <c r="H50" s="130"/>
      <c r="I50" s="130"/>
    </row>
    <row r="51" spans="1:9" ht="16.05" customHeight="1" x14ac:dyDescent="0.3">
      <c r="A51" s="133"/>
      <c r="B51" s="134"/>
      <c r="C51" s="133"/>
      <c r="D51" s="133"/>
      <c r="E51" s="68"/>
      <c r="F51" s="68"/>
      <c r="G51" s="46"/>
      <c r="H51" s="130"/>
      <c r="I51" s="130"/>
    </row>
    <row r="52" spans="1:9" ht="16.05" customHeight="1" x14ac:dyDescent="0.3">
      <c r="A52" s="133"/>
      <c r="B52" s="134"/>
      <c r="C52" s="133"/>
      <c r="D52" s="133"/>
      <c r="E52" s="68"/>
      <c r="F52" s="68"/>
      <c r="G52" s="46"/>
      <c r="H52" s="130"/>
      <c r="I52" s="130"/>
    </row>
    <row r="53" spans="1:9" ht="16.05" customHeight="1" x14ac:dyDescent="0.3">
      <c r="A53" s="133"/>
      <c r="B53" s="134"/>
      <c r="C53" s="133"/>
      <c r="D53" s="133"/>
      <c r="E53" s="68"/>
      <c r="F53" s="68"/>
      <c r="G53" s="46"/>
      <c r="H53" s="130"/>
      <c r="I53" s="130"/>
    </row>
    <row r="54" spans="1:9" ht="16.05" customHeight="1" x14ac:dyDescent="0.3">
      <c r="A54" s="133"/>
      <c r="B54" s="134"/>
      <c r="C54" s="133"/>
      <c r="D54" s="133"/>
      <c r="E54" s="68"/>
      <c r="F54" s="68"/>
      <c r="G54" s="46"/>
      <c r="H54" s="130"/>
      <c r="I54" s="130"/>
    </row>
    <row r="55" spans="1:9" x14ac:dyDescent="0.3">
      <c r="A55" s="69"/>
      <c r="B55" s="70"/>
      <c r="C55" s="69"/>
      <c r="D55" s="69"/>
      <c r="E55" s="69"/>
      <c r="F55" s="69"/>
      <c r="G55" s="71"/>
      <c r="H55" s="71"/>
      <c r="I55" s="71"/>
    </row>
    <row r="56" spans="1:9" x14ac:dyDescent="0.3">
      <c r="A56" s="69"/>
      <c r="B56" s="70"/>
      <c r="C56" s="69"/>
      <c r="D56" s="69"/>
      <c r="E56" s="69"/>
      <c r="F56" s="69"/>
      <c r="G56" s="71"/>
      <c r="H56" s="71"/>
      <c r="I56" s="71"/>
    </row>
    <row r="57" spans="1:9" x14ac:dyDescent="0.3">
      <c r="A57" s="69"/>
      <c r="B57" s="70"/>
      <c r="C57" s="69"/>
      <c r="D57" s="69"/>
      <c r="E57" s="69"/>
      <c r="F57" s="69"/>
      <c r="G57" s="71"/>
      <c r="H57" s="71"/>
      <c r="I57" s="71"/>
    </row>
    <row r="58" spans="1:9" x14ac:dyDescent="0.3">
      <c r="A58" s="69"/>
      <c r="B58" s="70"/>
      <c r="C58" s="69"/>
      <c r="D58" s="69"/>
      <c r="E58" s="69"/>
      <c r="F58" s="69"/>
      <c r="G58" s="71"/>
      <c r="H58" s="71"/>
      <c r="I58" s="71"/>
    </row>
    <row r="59" spans="1:9" x14ac:dyDescent="0.3">
      <c r="A59" s="69"/>
      <c r="B59" s="70"/>
      <c r="C59" s="69"/>
      <c r="D59" s="69"/>
      <c r="E59" s="69"/>
      <c r="F59" s="69"/>
      <c r="G59" s="71"/>
      <c r="H59" s="71"/>
      <c r="I59" s="71"/>
    </row>
    <row r="60" spans="1:9" x14ac:dyDescent="0.3">
      <c r="A60" s="69"/>
      <c r="B60" s="70"/>
      <c r="C60" s="69"/>
      <c r="D60" s="69"/>
      <c r="E60" s="69"/>
      <c r="F60" s="69"/>
      <c r="G60" s="71"/>
      <c r="H60" s="71"/>
      <c r="I60" s="71"/>
    </row>
    <row r="61" spans="1:9" x14ac:dyDescent="0.3">
      <c r="A61" s="69"/>
      <c r="B61" s="70"/>
      <c r="C61" s="69"/>
      <c r="D61" s="69"/>
      <c r="E61" s="69"/>
      <c r="F61" s="69"/>
      <c r="G61" s="71"/>
      <c r="H61" s="71"/>
      <c r="I61" s="71"/>
    </row>
    <row r="62" spans="1:9" x14ac:dyDescent="0.3">
      <c r="A62" s="69"/>
      <c r="B62" s="70"/>
      <c r="C62" s="69"/>
      <c r="D62" s="69"/>
      <c r="E62" s="69"/>
      <c r="F62" s="69"/>
      <c r="G62" s="71"/>
      <c r="H62" s="71"/>
      <c r="I62" s="71"/>
    </row>
    <row r="63" spans="1:9" x14ac:dyDescent="0.3">
      <c r="A63" s="69"/>
      <c r="B63" s="70"/>
      <c r="C63" s="69"/>
      <c r="D63" s="69"/>
      <c r="E63" s="69"/>
      <c r="F63" s="69"/>
      <c r="G63" s="71"/>
      <c r="H63" s="71"/>
      <c r="I63" s="71"/>
    </row>
    <row r="64" spans="1:9" x14ac:dyDescent="0.3">
      <c r="A64" s="69"/>
      <c r="B64" s="70"/>
      <c r="C64" s="69"/>
      <c r="D64" s="69"/>
      <c r="E64" s="69"/>
      <c r="F64" s="69"/>
      <c r="G64" s="71"/>
      <c r="H64" s="71"/>
      <c r="I64" s="71"/>
    </row>
    <row r="65" spans="1:9" x14ac:dyDescent="0.3">
      <c r="A65" s="69"/>
      <c r="B65" s="70"/>
      <c r="C65" s="69"/>
      <c r="D65" s="69"/>
      <c r="E65" s="69"/>
      <c r="F65" s="69"/>
      <c r="G65" s="71"/>
      <c r="H65" s="71"/>
      <c r="I65" s="71"/>
    </row>
  </sheetData>
  <mergeCells count="157"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D3:D4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H3:H4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</mergeCells>
  <dataValidations count="1">
    <dataValidation type="custom" allowBlank="1" showInputMessage="1" showErrorMessage="1" sqref="G3:I24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>&amp;L&amp;F&amp;C&amp;A&amp;RDate: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59"/>
  <sheetViews>
    <sheetView workbookViewId="0">
      <selection activeCell="A3" sqref="A3:H18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 t="s">
        <v>84</v>
      </c>
      <c r="C3" s="84" t="s">
        <v>85</v>
      </c>
      <c r="D3" s="84"/>
      <c r="E3" s="12" t="s">
        <v>279</v>
      </c>
      <c r="F3" s="12" t="s">
        <v>280</v>
      </c>
      <c r="G3" s="13">
        <f>(5*1000)</f>
        <v>5000</v>
      </c>
      <c r="H3" s="104">
        <f>G3+G4</f>
        <v>5000</v>
      </c>
      <c r="I3" s="123"/>
    </row>
    <row r="4" spans="1:9" ht="16.05" customHeight="1" thickBot="1" x14ac:dyDescent="0.35">
      <c r="A4" s="81"/>
      <c r="B4" s="83"/>
      <c r="C4" s="85"/>
      <c r="D4" s="85"/>
      <c r="E4" s="14"/>
      <c r="F4" s="14"/>
      <c r="G4" s="15"/>
      <c r="H4" s="105"/>
      <c r="I4" s="124"/>
    </row>
    <row r="5" spans="1:9" ht="16.05" customHeight="1" x14ac:dyDescent="0.3">
      <c r="A5" s="88" t="s">
        <v>5</v>
      </c>
      <c r="B5" s="89">
        <v>311055</v>
      </c>
      <c r="C5" s="90" t="s">
        <v>276</v>
      </c>
      <c r="D5" s="90"/>
      <c r="E5" s="16" t="s">
        <v>281</v>
      </c>
      <c r="F5" s="17" t="s">
        <v>282</v>
      </c>
      <c r="G5" s="18">
        <f>(9*1100)</f>
        <v>9900</v>
      </c>
      <c r="H5" s="104">
        <f t="shared" ref="H5" si="0">G5+G6</f>
        <v>9900</v>
      </c>
      <c r="I5" s="115"/>
    </row>
    <row r="6" spans="1:9" ht="16.05" customHeight="1" thickBot="1" x14ac:dyDescent="0.35">
      <c r="A6" s="81"/>
      <c r="B6" s="83"/>
      <c r="C6" s="85"/>
      <c r="D6" s="85"/>
      <c r="E6" s="14"/>
      <c r="F6" s="19"/>
      <c r="G6" s="15"/>
      <c r="H6" s="105"/>
      <c r="I6" s="116"/>
    </row>
    <row r="7" spans="1:9" ht="16.05" customHeight="1" x14ac:dyDescent="0.3">
      <c r="A7" s="80" t="s">
        <v>5</v>
      </c>
      <c r="B7" s="82" t="s">
        <v>86</v>
      </c>
      <c r="C7" s="84" t="s">
        <v>87</v>
      </c>
      <c r="D7" s="84"/>
      <c r="E7" s="12" t="s">
        <v>283</v>
      </c>
      <c r="F7" s="20" t="s">
        <v>280</v>
      </c>
      <c r="G7" s="13">
        <f>(5*1000)</f>
        <v>5000</v>
      </c>
      <c r="H7" s="104">
        <f t="shared" ref="H7" si="1">G7+G8</f>
        <v>5000</v>
      </c>
      <c r="I7" s="125"/>
    </row>
    <row r="8" spans="1:9" ht="16.05" customHeight="1" thickBot="1" x14ac:dyDescent="0.35">
      <c r="A8" s="81"/>
      <c r="B8" s="83"/>
      <c r="C8" s="85"/>
      <c r="D8" s="85"/>
      <c r="E8" s="14"/>
      <c r="F8" s="19"/>
      <c r="G8" s="15"/>
      <c r="H8" s="105"/>
      <c r="I8" s="116"/>
    </row>
    <row r="9" spans="1:9" ht="16.05" customHeight="1" x14ac:dyDescent="0.3">
      <c r="A9" s="80" t="s">
        <v>5</v>
      </c>
      <c r="B9" s="82" t="s">
        <v>88</v>
      </c>
      <c r="C9" s="84" t="s">
        <v>89</v>
      </c>
      <c r="D9" s="84"/>
      <c r="E9" s="12" t="s">
        <v>284</v>
      </c>
      <c r="F9" s="20" t="s">
        <v>285</v>
      </c>
      <c r="G9" s="13">
        <f>(6*980)</f>
        <v>5880</v>
      </c>
      <c r="H9" s="104">
        <f t="shared" ref="H9" si="2">G9+G10</f>
        <v>5880</v>
      </c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19"/>
      <c r="G10" s="15"/>
      <c r="H10" s="105"/>
      <c r="I10" s="116"/>
    </row>
    <row r="11" spans="1:9" ht="16.05" customHeight="1" x14ac:dyDescent="0.3">
      <c r="A11" s="80" t="s">
        <v>5</v>
      </c>
      <c r="B11" s="82" t="s">
        <v>90</v>
      </c>
      <c r="C11" s="84" t="s">
        <v>91</v>
      </c>
      <c r="D11" s="84"/>
      <c r="E11" s="12" t="s">
        <v>286</v>
      </c>
      <c r="F11" s="20" t="s">
        <v>287</v>
      </c>
      <c r="G11" s="13">
        <f>(9*1000)</f>
        <v>9000</v>
      </c>
      <c r="H11" s="104">
        <f t="shared" ref="H11" si="3">G11+G12</f>
        <v>9000</v>
      </c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19"/>
      <c r="G12" s="15"/>
      <c r="H12" s="105"/>
      <c r="I12" s="116"/>
    </row>
    <row r="13" spans="1:9" ht="16.05" customHeight="1" x14ac:dyDescent="0.3">
      <c r="A13" s="80"/>
      <c r="B13" s="82"/>
      <c r="C13" s="84"/>
      <c r="D13" s="84"/>
      <c r="E13" s="12"/>
      <c r="F13" s="20"/>
      <c r="G13" s="13"/>
      <c r="H13" s="104">
        <f t="shared" ref="H13" si="4">G13+G14</f>
        <v>0</v>
      </c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19"/>
      <c r="G14" s="15"/>
      <c r="H14" s="105"/>
      <c r="I14" s="116"/>
    </row>
    <row r="15" spans="1:9" ht="16.05" customHeight="1" x14ac:dyDescent="0.3">
      <c r="A15" s="80"/>
      <c r="B15" s="82"/>
      <c r="C15" s="84"/>
      <c r="D15" s="84"/>
      <c r="E15" s="12"/>
      <c r="F15" s="20"/>
      <c r="G15" s="13"/>
      <c r="H15" s="104">
        <f t="shared" ref="H15" si="5">G15+G16</f>
        <v>0</v>
      </c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19"/>
      <c r="G16" s="15"/>
      <c r="H16" s="105"/>
      <c r="I16" s="116"/>
    </row>
    <row r="17" spans="1:9" ht="16.05" customHeight="1" x14ac:dyDescent="0.3">
      <c r="A17" s="80"/>
      <c r="B17" s="82"/>
      <c r="C17" s="84"/>
      <c r="D17" s="84"/>
      <c r="E17" s="49"/>
      <c r="F17" s="20"/>
      <c r="G17" s="51"/>
      <c r="H17" s="104">
        <f t="shared" ref="H17" si="6">G17+G18</f>
        <v>0</v>
      </c>
      <c r="I17" s="125"/>
    </row>
    <row r="18" spans="1:9" ht="16.05" customHeight="1" thickBot="1" x14ac:dyDescent="0.35">
      <c r="A18" s="81"/>
      <c r="B18" s="83"/>
      <c r="C18" s="85"/>
      <c r="D18" s="85"/>
      <c r="E18" s="50"/>
      <c r="F18" s="19"/>
      <c r="G18" s="52"/>
      <c r="H18" s="105"/>
      <c r="I18" s="116"/>
    </row>
    <row r="19" spans="1:9" ht="16.05" customHeight="1" x14ac:dyDescent="0.3">
      <c r="A19" s="133"/>
      <c r="B19" s="134"/>
      <c r="C19" s="133"/>
      <c r="D19" s="133"/>
      <c r="E19" s="68"/>
      <c r="F19" s="68"/>
      <c r="G19" s="46"/>
      <c r="H19" s="130"/>
      <c r="I19" s="130"/>
    </row>
    <row r="20" spans="1:9" ht="16.05" customHeight="1" thickBot="1" x14ac:dyDescent="0.35">
      <c r="A20" s="133"/>
      <c r="B20" s="134"/>
      <c r="C20" s="133"/>
      <c r="D20" s="133"/>
      <c r="E20" s="68"/>
      <c r="F20" s="68"/>
      <c r="G20" s="46"/>
      <c r="H20" s="130"/>
      <c r="I20" s="130"/>
    </row>
    <row r="21" spans="1:9" ht="16.05" customHeight="1" x14ac:dyDescent="0.3">
      <c r="A21" s="144" t="s">
        <v>288</v>
      </c>
      <c r="B21" s="145"/>
      <c r="C21" s="145"/>
      <c r="D21" s="145"/>
      <c r="E21" s="145"/>
      <c r="F21" s="145"/>
      <c r="G21" s="145"/>
      <c r="H21" s="145"/>
      <c r="I21" s="146"/>
    </row>
    <row r="22" spans="1:9" ht="16.05" customHeight="1" thickBot="1" x14ac:dyDescent="0.35">
      <c r="A22" s="147"/>
      <c r="B22" s="148"/>
      <c r="C22" s="148"/>
      <c r="D22" s="148"/>
      <c r="E22" s="148"/>
      <c r="F22" s="148"/>
      <c r="G22" s="148"/>
      <c r="H22" s="148"/>
      <c r="I22" s="149"/>
    </row>
    <row r="23" spans="1:9" ht="16.05" customHeight="1" x14ac:dyDescent="0.3">
      <c r="A23" s="133"/>
      <c r="B23" s="134"/>
      <c r="C23" s="133"/>
      <c r="D23" s="133"/>
      <c r="E23" s="68"/>
      <c r="F23" s="68"/>
      <c r="G23" s="46"/>
      <c r="H23" s="130"/>
      <c r="I23" s="130"/>
    </row>
    <row r="24" spans="1:9" ht="16.05" customHeight="1" x14ac:dyDescent="0.3">
      <c r="A24" s="133"/>
      <c r="B24" s="134"/>
      <c r="C24" s="133"/>
      <c r="D24" s="133"/>
      <c r="E24" s="68"/>
      <c r="F24" s="68"/>
      <c r="G24" s="46"/>
      <c r="H24" s="130"/>
      <c r="I24" s="130"/>
    </row>
    <row r="25" spans="1:9" ht="16.05" customHeight="1" x14ac:dyDescent="0.3">
      <c r="A25" s="133"/>
      <c r="B25" s="134"/>
      <c r="C25" s="133"/>
      <c r="D25" s="133"/>
      <c r="E25" s="68"/>
      <c r="F25" s="68"/>
      <c r="G25" s="72"/>
      <c r="H25" s="140"/>
      <c r="I25" s="140"/>
    </row>
    <row r="26" spans="1:9" ht="16.05" customHeight="1" x14ac:dyDescent="0.3">
      <c r="A26" s="133"/>
      <c r="B26" s="134"/>
      <c r="C26" s="133"/>
      <c r="D26" s="133"/>
      <c r="E26" s="68"/>
      <c r="F26" s="68"/>
      <c r="G26" s="72"/>
      <c r="H26" s="140"/>
      <c r="I26" s="140"/>
    </row>
    <row r="27" spans="1:9" ht="16.05" customHeight="1" x14ac:dyDescent="0.3">
      <c r="A27" s="133"/>
      <c r="B27" s="134"/>
      <c r="C27" s="133"/>
      <c r="D27" s="133"/>
      <c r="E27" s="68"/>
      <c r="F27" s="68"/>
      <c r="G27" s="46"/>
      <c r="H27" s="130"/>
      <c r="I27" s="130"/>
    </row>
    <row r="28" spans="1:9" ht="16.05" customHeight="1" x14ac:dyDescent="0.3">
      <c r="A28" s="133"/>
      <c r="B28" s="134"/>
      <c r="C28" s="133"/>
      <c r="D28" s="133"/>
      <c r="E28" s="68"/>
      <c r="F28" s="68"/>
      <c r="G28" s="46"/>
      <c r="H28" s="130"/>
      <c r="I28" s="130"/>
    </row>
    <row r="29" spans="1:9" ht="16.05" customHeight="1" x14ac:dyDescent="0.3">
      <c r="A29" s="133"/>
      <c r="B29" s="134"/>
      <c r="C29" s="133"/>
      <c r="D29" s="133"/>
      <c r="E29" s="68"/>
      <c r="F29" s="68"/>
      <c r="G29" s="46"/>
      <c r="H29" s="130"/>
      <c r="I29" s="130"/>
    </row>
    <row r="30" spans="1:9" ht="16.05" customHeight="1" x14ac:dyDescent="0.3">
      <c r="A30" s="133"/>
      <c r="B30" s="134"/>
      <c r="C30" s="133"/>
      <c r="D30" s="133"/>
      <c r="E30" s="68"/>
      <c r="F30" s="68"/>
      <c r="G30" s="46"/>
      <c r="H30" s="130"/>
      <c r="I30" s="130"/>
    </row>
    <row r="31" spans="1:9" ht="16.05" customHeight="1" x14ac:dyDescent="0.3">
      <c r="A31" s="133"/>
      <c r="B31" s="134"/>
      <c r="C31" s="133"/>
      <c r="D31" s="133"/>
      <c r="E31" s="68"/>
      <c r="F31" s="68"/>
      <c r="G31" s="46"/>
      <c r="H31" s="130"/>
      <c r="I31" s="130"/>
    </row>
    <row r="32" spans="1:9" ht="16.05" customHeight="1" x14ac:dyDescent="0.3">
      <c r="A32" s="133"/>
      <c r="B32" s="134"/>
      <c r="C32" s="133"/>
      <c r="D32" s="133"/>
      <c r="E32" s="68"/>
      <c r="F32" s="68"/>
      <c r="G32" s="46"/>
      <c r="H32" s="130"/>
      <c r="I32" s="130"/>
    </row>
    <row r="33" spans="1:9" ht="16.05" customHeight="1" x14ac:dyDescent="0.3">
      <c r="A33" s="133"/>
      <c r="B33" s="134"/>
      <c r="C33" s="133"/>
      <c r="D33" s="133"/>
      <c r="E33" s="68"/>
      <c r="F33" s="68"/>
      <c r="G33" s="46"/>
      <c r="H33" s="130"/>
      <c r="I33" s="130"/>
    </row>
    <row r="34" spans="1:9" ht="16.05" customHeight="1" x14ac:dyDescent="0.3">
      <c r="A34" s="133"/>
      <c r="B34" s="134"/>
      <c r="C34" s="133"/>
      <c r="D34" s="133"/>
      <c r="E34" s="68"/>
      <c r="F34" s="68"/>
      <c r="G34" s="46"/>
      <c r="H34" s="130"/>
      <c r="I34" s="130"/>
    </row>
    <row r="35" spans="1:9" ht="16.05" customHeight="1" x14ac:dyDescent="0.3">
      <c r="A35" s="133"/>
      <c r="B35" s="134"/>
      <c r="C35" s="133"/>
      <c r="D35" s="133"/>
      <c r="E35" s="68"/>
      <c r="F35" s="68"/>
      <c r="G35" s="46"/>
      <c r="H35" s="130"/>
      <c r="I35" s="130"/>
    </row>
    <row r="36" spans="1:9" ht="16.05" customHeight="1" x14ac:dyDescent="0.3">
      <c r="A36" s="133"/>
      <c r="B36" s="134"/>
      <c r="C36" s="133"/>
      <c r="D36" s="133"/>
      <c r="E36" s="68"/>
      <c r="F36" s="68"/>
      <c r="G36" s="46"/>
      <c r="H36" s="130"/>
      <c r="I36" s="130"/>
    </row>
    <row r="37" spans="1:9" ht="16.05" customHeight="1" x14ac:dyDescent="0.3">
      <c r="A37" s="133"/>
      <c r="B37" s="134"/>
      <c r="C37" s="133"/>
      <c r="D37" s="133"/>
      <c r="E37" s="68"/>
      <c r="F37" s="68"/>
      <c r="G37" s="46"/>
      <c r="H37" s="130"/>
      <c r="I37" s="130"/>
    </row>
    <row r="38" spans="1:9" ht="16.05" customHeight="1" x14ac:dyDescent="0.3">
      <c r="A38" s="133"/>
      <c r="B38" s="134"/>
      <c r="C38" s="133"/>
      <c r="D38" s="133"/>
      <c r="E38" s="68"/>
      <c r="F38" s="68"/>
      <c r="G38" s="46"/>
      <c r="H38" s="130"/>
      <c r="I38" s="130"/>
    </row>
    <row r="39" spans="1:9" ht="16.05" customHeight="1" x14ac:dyDescent="0.3">
      <c r="A39" s="133"/>
      <c r="B39" s="134"/>
      <c r="C39" s="133"/>
      <c r="D39" s="133"/>
      <c r="E39" s="68"/>
      <c r="F39" s="68"/>
      <c r="G39" s="46"/>
      <c r="H39" s="130"/>
      <c r="I39" s="130"/>
    </row>
    <row r="40" spans="1:9" ht="16.05" customHeight="1" x14ac:dyDescent="0.3">
      <c r="A40" s="133"/>
      <c r="B40" s="134"/>
      <c r="C40" s="133"/>
      <c r="D40" s="133"/>
      <c r="E40" s="68"/>
      <c r="F40" s="68"/>
      <c r="G40" s="46"/>
      <c r="H40" s="130"/>
      <c r="I40" s="130"/>
    </row>
    <row r="41" spans="1:9" ht="16.05" customHeight="1" x14ac:dyDescent="0.3">
      <c r="A41" s="133"/>
      <c r="B41" s="134"/>
      <c r="C41" s="133"/>
      <c r="D41" s="133"/>
      <c r="E41" s="68"/>
      <c r="F41" s="68"/>
      <c r="G41" s="46"/>
      <c r="H41" s="130"/>
      <c r="I41" s="130"/>
    </row>
    <row r="42" spans="1:9" ht="16.05" customHeight="1" x14ac:dyDescent="0.3">
      <c r="A42" s="133"/>
      <c r="B42" s="134"/>
      <c r="C42" s="133"/>
      <c r="D42" s="133"/>
      <c r="E42" s="68"/>
      <c r="F42" s="68"/>
      <c r="G42" s="46"/>
      <c r="H42" s="130"/>
      <c r="I42" s="130"/>
    </row>
    <row r="43" spans="1:9" ht="16.05" customHeight="1" x14ac:dyDescent="0.3">
      <c r="A43" s="133"/>
      <c r="B43" s="134"/>
      <c r="C43" s="133"/>
      <c r="D43" s="133"/>
      <c r="E43" s="68"/>
      <c r="F43" s="68"/>
      <c r="G43" s="46"/>
      <c r="H43" s="130"/>
      <c r="I43" s="130"/>
    </row>
    <row r="44" spans="1:9" ht="16.05" customHeight="1" x14ac:dyDescent="0.3">
      <c r="A44" s="133"/>
      <c r="B44" s="134"/>
      <c r="C44" s="133"/>
      <c r="D44" s="133"/>
      <c r="E44" s="68"/>
      <c r="F44" s="68"/>
      <c r="G44" s="46"/>
      <c r="H44" s="130"/>
      <c r="I44" s="130"/>
    </row>
    <row r="45" spans="1:9" ht="16.05" customHeight="1" x14ac:dyDescent="0.3">
      <c r="A45" s="133"/>
      <c r="B45" s="134"/>
      <c r="C45" s="133"/>
      <c r="D45" s="133"/>
      <c r="E45" s="68"/>
      <c r="F45" s="68"/>
      <c r="G45" s="46"/>
      <c r="H45" s="130"/>
      <c r="I45" s="130"/>
    </row>
    <row r="46" spans="1:9" ht="16.05" customHeight="1" x14ac:dyDescent="0.3">
      <c r="A46" s="133"/>
      <c r="B46" s="134"/>
      <c r="C46" s="133"/>
      <c r="D46" s="133"/>
      <c r="E46" s="68"/>
      <c r="F46" s="68"/>
      <c r="G46" s="46"/>
      <c r="H46" s="130"/>
      <c r="I46" s="130"/>
    </row>
    <row r="47" spans="1:9" ht="16.05" customHeight="1" x14ac:dyDescent="0.3">
      <c r="A47" s="133"/>
      <c r="B47" s="134"/>
      <c r="C47" s="133"/>
      <c r="D47" s="133"/>
      <c r="E47" s="68"/>
      <c r="F47" s="68"/>
      <c r="G47" s="46"/>
      <c r="H47" s="130"/>
      <c r="I47" s="130"/>
    </row>
    <row r="48" spans="1:9" ht="16.05" customHeight="1" x14ac:dyDescent="0.3">
      <c r="A48" s="133"/>
      <c r="B48" s="134"/>
      <c r="C48" s="133"/>
      <c r="D48" s="133"/>
      <c r="E48" s="68"/>
      <c r="F48" s="68"/>
      <c r="G48" s="46"/>
      <c r="H48" s="130"/>
      <c r="I48" s="130"/>
    </row>
    <row r="49" spans="1:9" ht="16.05" customHeight="1" x14ac:dyDescent="0.3">
      <c r="A49" s="133"/>
      <c r="B49" s="134"/>
      <c r="C49" s="133"/>
      <c r="D49" s="133"/>
      <c r="E49" s="68"/>
      <c r="F49" s="68"/>
      <c r="G49" s="46"/>
      <c r="H49" s="130"/>
      <c r="I49" s="130"/>
    </row>
    <row r="50" spans="1:9" ht="16.05" customHeight="1" x14ac:dyDescent="0.3">
      <c r="A50" s="133"/>
      <c r="B50" s="134"/>
      <c r="C50" s="133"/>
      <c r="D50" s="133"/>
      <c r="E50" s="68"/>
      <c r="F50" s="68"/>
      <c r="G50" s="46"/>
      <c r="H50" s="130"/>
      <c r="I50" s="130"/>
    </row>
    <row r="51" spans="1:9" ht="16.05" customHeight="1" x14ac:dyDescent="0.3">
      <c r="A51" s="133"/>
      <c r="B51" s="134"/>
      <c r="C51" s="133"/>
      <c r="D51" s="133"/>
      <c r="E51" s="68"/>
      <c r="F51" s="68"/>
      <c r="G51" s="46"/>
      <c r="H51" s="130"/>
      <c r="I51" s="130"/>
    </row>
    <row r="52" spans="1:9" ht="16.05" customHeight="1" x14ac:dyDescent="0.3">
      <c r="A52" s="133"/>
      <c r="B52" s="134"/>
      <c r="C52" s="133"/>
      <c r="D52" s="133"/>
      <c r="E52" s="68"/>
      <c r="F52" s="68"/>
      <c r="G52" s="46"/>
      <c r="H52" s="130"/>
      <c r="I52" s="130"/>
    </row>
    <row r="53" spans="1:9" x14ac:dyDescent="0.3">
      <c r="A53" s="69"/>
      <c r="B53" s="70"/>
      <c r="C53" s="69"/>
      <c r="D53" s="69"/>
      <c r="E53" s="69"/>
      <c r="F53" s="69"/>
      <c r="G53" s="71"/>
      <c r="H53" s="71"/>
      <c r="I53" s="71"/>
    </row>
    <row r="54" spans="1:9" x14ac:dyDescent="0.3">
      <c r="A54" s="69"/>
      <c r="B54" s="70"/>
      <c r="C54" s="69"/>
      <c r="D54" s="69"/>
      <c r="E54" s="69"/>
      <c r="F54" s="69"/>
      <c r="G54" s="71"/>
      <c r="H54" s="71"/>
      <c r="I54" s="71"/>
    </row>
    <row r="55" spans="1:9" x14ac:dyDescent="0.3">
      <c r="A55" s="69"/>
      <c r="B55" s="70"/>
      <c r="C55" s="69"/>
      <c r="D55" s="69"/>
      <c r="E55" s="69"/>
      <c r="F55" s="69"/>
      <c r="G55" s="71"/>
      <c r="H55" s="71"/>
      <c r="I55" s="71"/>
    </row>
    <row r="56" spans="1:9" x14ac:dyDescent="0.3">
      <c r="A56" s="69"/>
      <c r="B56" s="70"/>
      <c r="C56" s="69"/>
      <c r="D56" s="69"/>
      <c r="E56" s="69"/>
      <c r="F56" s="69"/>
      <c r="G56" s="71"/>
      <c r="H56" s="71"/>
      <c r="I56" s="71"/>
    </row>
    <row r="57" spans="1:9" x14ac:dyDescent="0.3">
      <c r="A57" s="69"/>
      <c r="B57" s="70"/>
      <c r="C57" s="69"/>
      <c r="D57" s="69"/>
      <c r="E57" s="69"/>
      <c r="F57" s="69"/>
      <c r="G57" s="71"/>
      <c r="H57" s="71"/>
      <c r="I57" s="71"/>
    </row>
    <row r="58" spans="1:9" x14ac:dyDescent="0.3">
      <c r="A58" s="69"/>
      <c r="B58" s="70"/>
      <c r="C58" s="69"/>
      <c r="D58" s="69"/>
      <c r="E58" s="69"/>
      <c r="F58" s="69"/>
      <c r="G58" s="71"/>
      <c r="H58" s="71"/>
      <c r="I58" s="71"/>
    </row>
    <row r="59" spans="1:9" x14ac:dyDescent="0.3">
      <c r="A59" s="69"/>
      <c r="B59" s="70"/>
      <c r="C59" s="69"/>
      <c r="D59" s="69"/>
      <c r="E59" s="69"/>
      <c r="F59" s="69"/>
      <c r="G59" s="71"/>
      <c r="H59" s="71"/>
      <c r="I59" s="71"/>
    </row>
  </sheetData>
  <mergeCells count="146"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3:A24"/>
    <mergeCell ref="B23:B24"/>
    <mergeCell ref="C23:C24"/>
    <mergeCell ref="D23:D24"/>
    <mergeCell ref="H23:H24"/>
    <mergeCell ref="I23:I24"/>
    <mergeCell ref="A21:I22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7:A8"/>
    <mergeCell ref="B7:B8"/>
    <mergeCell ref="C7:C8"/>
    <mergeCell ref="D7:D8"/>
    <mergeCell ref="H7:H8"/>
    <mergeCell ref="I7:I8"/>
    <mergeCell ref="I5:I6"/>
    <mergeCell ref="I3:I4"/>
    <mergeCell ref="A3:A4"/>
    <mergeCell ref="B3:B4"/>
    <mergeCell ref="C1:I1"/>
    <mergeCell ref="A5:A6"/>
    <mergeCell ref="B5:B6"/>
    <mergeCell ref="C5:C6"/>
    <mergeCell ref="D5:D6"/>
    <mergeCell ref="H5:H6"/>
    <mergeCell ref="C3:C4"/>
    <mergeCell ref="D3:D4"/>
    <mergeCell ref="H3:H4"/>
  </mergeCells>
  <dataValidations count="1">
    <dataValidation type="custom" allowBlank="1" showInputMessage="1" showErrorMessage="1" sqref="G3:I18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6" orientation="landscape" r:id="rId1"/>
  <headerFooter>
    <oddHeader>&amp;L&amp;F&amp;C&amp;A&amp;RDate: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I318"/>
  <sheetViews>
    <sheetView workbookViewId="0">
      <selection activeCell="A3" sqref="A3:H107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 t="s">
        <v>92</v>
      </c>
      <c r="C3" s="84" t="s">
        <v>93</v>
      </c>
      <c r="D3" s="84"/>
      <c r="E3" s="12" t="s">
        <v>289</v>
      </c>
      <c r="F3" s="12" t="s">
        <v>290</v>
      </c>
      <c r="G3" s="13">
        <f>(10*650)+300</f>
        <v>6800</v>
      </c>
      <c r="H3" s="104">
        <f>G3+G4</f>
        <v>6800</v>
      </c>
      <c r="I3" s="123"/>
    </row>
    <row r="4" spans="1:9" ht="16.05" customHeight="1" thickBot="1" x14ac:dyDescent="0.35">
      <c r="A4" s="81"/>
      <c r="B4" s="83"/>
      <c r="C4" s="85"/>
      <c r="D4" s="85"/>
      <c r="E4" s="14"/>
      <c r="F4" s="14"/>
      <c r="G4" s="15"/>
      <c r="H4" s="105"/>
      <c r="I4" s="124"/>
    </row>
    <row r="5" spans="1:9" ht="16.05" customHeight="1" x14ac:dyDescent="0.3">
      <c r="A5" s="88" t="s">
        <v>5</v>
      </c>
      <c r="B5" s="89" t="s">
        <v>94</v>
      </c>
      <c r="C5" s="90" t="s">
        <v>95</v>
      </c>
      <c r="D5" s="90"/>
      <c r="E5" s="16" t="s">
        <v>291</v>
      </c>
      <c r="F5" s="17" t="s">
        <v>292</v>
      </c>
      <c r="G5" s="18">
        <f>(17*650)+320</f>
        <v>11370</v>
      </c>
      <c r="H5" s="104">
        <f t="shared" ref="H5" si="0">G5+G6</f>
        <v>11370</v>
      </c>
      <c r="I5" s="115"/>
    </row>
    <row r="6" spans="1:9" ht="16.05" customHeight="1" thickBot="1" x14ac:dyDescent="0.35">
      <c r="A6" s="81"/>
      <c r="B6" s="83"/>
      <c r="C6" s="85"/>
      <c r="D6" s="85"/>
      <c r="E6" s="14"/>
      <c r="F6" s="19"/>
      <c r="G6" s="15"/>
      <c r="H6" s="105"/>
      <c r="I6" s="116"/>
    </row>
    <row r="7" spans="1:9" ht="16.05" customHeight="1" x14ac:dyDescent="0.3">
      <c r="A7" s="80" t="s">
        <v>5</v>
      </c>
      <c r="B7" s="82" t="s">
        <v>96</v>
      </c>
      <c r="C7" s="84" t="s">
        <v>97</v>
      </c>
      <c r="D7" s="84"/>
      <c r="E7" s="12" t="s">
        <v>293</v>
      </c>
      <c r="F7" s="20" t="s">
        <v>294</v>
      </c>
      <c r="G7" s="13">
        <f>(15*650)</f>
        <v>9750</v>
      </c>
      <c r="H7" s="104">
        <f t="shared" ref="H7" si="1">G7+G8</f>
        <v>9750</v>
      </c>
      <c r="I7" s="125"/>
    </row>
    <row r="8" spans="1:9" ht="16.05" customHeight="1" thickBot="1" x14ac:dyDescent="0.35">
      <c r="A8" s="81"/>
      <c r="B8" s="83"/>
      <c r="C8" s="85"/>
      <c r="D8" s="85"/>
      <c r="E8" s="14"/>
      <c r="F8" s="19"/>
      <c r="G8" s="15"/>
      <c r="H8" s="105"/>
      <c r="I8" s="116"/>
    </row>
    <row r="9" spans="1:9" ht="16.05" customHeight="1" x14ac:dyDescent="0.3">
      <c r="A9" s="80" t="s">
        <v>5</v>
      </c>
      <c r="B9" s="82" t="s">
        <v>98</v>
      </c>
      <c r="C9" s="84" t="s">
        <v>99</v>
      </c>
      <c r="D9" s="84"/>
      <c r="E9" s="12" t="s">
        <v>295</v>
      </c>
      <c r="F9" s="20" t="s">
        <v>296</v>
      </c>
      <c r="G9" s="13">
        <f>(4*650)+550</f>
        <v>3150</v>
      </c>
      <c r="H9" s="104">
        <f t="shared" ref="H9" si="2">G9+G10</f>
        <v>3150</v>
      </c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19"/>
      <c r="G10" s="15"/>
      <c r="H10" s="105"/>
      <c r="I10" s="116"/>
    </row>
    <row r="11" spans="1:9" ht="16.05" customHeight="1" x14ac:dyDescent="0.3">
      <c r="A11" s="80" t="s">
        <v>5</v>
      </c>
      <c r="B11" s="82" t="s">
        <v>100</v>
      </c>
      <c r="C11" s="84" t="s">
        <v>101</v>
      </c>
      <c r="D11" s="84"/>
      <c r="E11" s="12" t="s">
        <v>297</v>
      </c>
      <c r="F11" s="20" t="s">
        <v>296</v>
      </c>
      <c r="G11" s="13">
        <f>(4*650)+550</f>
        <v>3150</v>
      </c>
      <c r="H11" s="104">
        <f t="shared" ref="H11" si="3">G11+G12</f>
        <v>3150</v>
      </c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19"/>
      <c r="G12" s="15"/>
      <c r="H12" s="105"/>
      <c r="I12" s="116"/>
    </row>
    <row r="13" spans="1:9" ht="16.05" customHeight="1" x14ac:dyDescent="0.3">
      <c r="A13" s="80" t="s">
        <v>5</v>
      </c>
      <c r="B13" s="82" t="s">
        <v>102</v>
      </c>
      <c r="C13" s="84" t="s">
        <v>103</v>
      </c>
      <c r="D13" s="84"/>
      <c r="E13" s="12" t="s">
        <v>298</v>
      </c>
      <c r="F13" s="20" t="s">
        <v>299</v>
      </c>
      <c r="G13" s="13">
        <f>(4*660)+640+630</f>
        <v>3910</v>
      </c>
      <c r="H13" s="104">
        <f t="shared" ref="H13" si="4">G13+G14</f>
        <v>3910</v>
      </c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19"/>
      <c r="G14" s="15"/>
      <c r="H14" s="105"/>
      <c r="I14" s="116"/>
    </row>
    <row r="15" spans="1:9" ht="16.05" customHeight="1" x14ac:dyDescent="0.3">
      <c r="A15" s="80" t="s">
        <v>5</v>
      </c>
      <c r="B15" s="82" t="s">
        <v>104</v>
      </c>
      <c r="C15" s="84" t="s">
        <v>105</v>
      </c>
      <c r="D15" s="84"/>
      <c r="E15" s="12" t="s">
        <v>300</v>
      </c>
      <c r="F15" s="20" t="s">
        <v>301</v>
      </c>
      <c r="G15" s="13">
        <f>(2*660)+600+300</f>
        <v>2220</v>
      </c>
      <c r="H15" s="104">
        <f t="shared" ref="H15" si="5">G15+G16</f>
        <v>2220</v>
      </c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19"/>
      <c r="G16" s="15"/>
      <c r="H16" s="105"/>
      <c r="I16" s="116"/>
    </row>
    <row r="17" spans="1:9" ht="16.05" customHeight="1" x14ac:dyDescent="0.3">
      <c r="A17" s="80" t="s">
        <v>5</v>
      </c>
      <c r="B17" s="82" t="s">
        <v>106</v>
      </c>
      <c r="C17" s="84" t="s">
        <v>107</v>
      </c>
      <c r="D17" s="84"/>
      <c r="E17" s="12" t="s">
        <v>302</v>
      </c>
      <c r="F17" s="20" t="s">
        <v>303</v>
      </c>
      <c r="G17" s="13">
        <f>(15*650)+600</f>
        <v>10350</v>
      </c>
      <c r="H17" s="104">
        <f t="shared" ref="H17" si="6">G17+G18</f>
        <v>10350</v>
      </c>
      <c r="I17" s="125"/>
    </row>
    <row r="18" spans="1:9" ht="16.05" customHeight="1" thickBot="1" x14ac:dyDescent="0.35">
      <c r="A18" s="88"/>
      <c r="B18" s="89"/>
      <c r="C18" s="90"/>
      <c r="D18" s="90"/>
      <c r="E18" s="33"/>
      <c r="F18" s="78"/>
      <c r="G18" s="34"/>
      <c r="H18" s="139"/>
      <c r="I18" s="150"/>
    </row>
    <row r="19" spans="1:9" ht="16.05" customHeight="1" thickBot="1" x14ac:dyDescent="0.35">
      <c r="A19" s="80" t="s">
        <v>5</v>
      </c>
      <c r="B19" s="82" t="s">
        <v>108</v>
      </c>
      <c r="C19" s="84" t="s">
        <v>109</v>
      </c>
      <c r="D19" s="84"/>
      <c r="E19" s="58" t="s">
        <v>265</v>
      </c>
      <c r="F19" s="58" t="s">
        <v>304</v>
      </c>
      <c r="G19" s="56">
        <f>(15*650)+450</f>
        <v>10200</v>
      </c>
      <c r="H19" s="104">
        <f>G19+G20+G21</f>
        <v>18590</v>
      </c>
      <c r="I19" s="123"/>
    </row>
    <row r="20" spans="1:9" ht="16.05" customHeight="1" thickBot="1" x14ac:dyDescent="0.35">
      <c r="A20" s="88"/>
      <c r="B20" s="89"/>
      <c r="C20" s="90"/>
      <c r="D20" s="90"/>
      <c r="E20" s="79" t="s">
        <v>221</v>
      </c>
      <c r="F20" s="79">
        <v>590</v>
      </c>
      <c r="G20" s="56">
        <f>590</f>
        <v>590</v>
      </c>
      <c r="H20" s="139"/>
      <c r="I20" s="135"/>
    </row>
    <row r="21" spans="1:9" ht="16.05" customHeight="1" thickBot="1" x14ac:dyDescent="0.35">
      <c r="A21" s="81"/>
      <c r="B21" s="83"/>
      <c r="C21" s="85"/>
      <c r="D21" s="85"/>
      <c r="E21" s="59" t="s">
        <v>305</v>
      </c>
      <c r="F21" s="59" t="s">
        <v>306</v>
      </c>
      <c r="G21" s="56">
        <f>(12*650)</f>
        <v>7800</v>
      </c>
      <c r="H21" s="105"/>
      <c r="I21" s="124"/>
    </row>
    <row r="22" spans="1:9" ht="16.05" customHeight="1" x14ac:dyDescent="0.3">
      <c r="A22" s="88" t="s">
        <v>5</v>
      </c>
      <c r="B22" s="89" t="s">
        <v>110</v>
      </c>
      <c r="C22" s="90" t="s">
        <v>111</v>
      </c>
      <c r="D22" s="90"/>
      <c r="E22" s="61" t="s">
        <v>307</v>
      </c>
      <c r="F22" s="17" t="s">
        <v>308</v>
      </c>
      <c r="G22" s="60">
        <f>(19*650)</f>
        <v>12350</v>
      </c>
      <c r="H22" s="139">
        <f t="shared" ref="H22" si="7">G22+G23</f>
        <v>12350</v>
      </c>
      <c r="I22" s="115"/>
    </row>
    <row r="23" spans="1:9" ht="16.05" customHeight="1" thickBot="1" x14ac:dyDescent="0.35">
      <c r="A23" s="81"/>
      <c r="B23" s="83"/>
      <c r="C23" s="85"/>
      <c r="D23" s="85"/>
      <c r="E23" s="14"/>
      <c r="F23" s="19"/>
      <c r="G23" s="15"/>
      <c r="H23" s="105"/>
      <c r="I23" s="116"/>
    </row>
    <row r="24" spans="1:9" ht="16.05" customHeight="1" x14ac:dyDescent="0.3">
      <c r="A24" s="80" t="s">
        <v>5</v>
      </c>
      <c r="B24" s="82" t="s">
        <v>112</v>
      </c>
      <c r="C24" s="84" t="s">
        <v>113</v>
      </c>
      <c r="D24" s="84"/>
      <c r="E24" s="12" t="s">
        <v>309</v>
      </c>
      <c r="F24" s="20" t="s">
        <v>310</v>
      </c>
      <c r="G24" s="13">
        <f>(7*650)</f>
        <v>4550</v>
      </c>
      <c r="H24" s="104">
        <f t="shared" ref="H24" si="8">G24+G25</f>
        <v>4550</v>
      </c>
      <c r="I24" s="125"/>
    </row>
    <row r="25" spans="1:9" ht="16.05" customHeight="1" thickBot="1" x14ac:dyDescent="0.35">
      <c r="A25" s="81"/>
      <c r="B25" s="83"/>
      <c r="C25" s="85"/>
      <c r="D25" s="85"/>
      <c r="E25" s="14"/>
      <c r="F25" s="19"/>
      <c r="G25" s="15"/>
      <c r="H25" s="105"/>
      <c r="I25" s="116"/>
    </row>
    <row r="26" spans="1:9" ht="16.05" customHeight="1" x14ac:dyDescent="0.3">
      <c r="A26" s="110" t="s">
        <v>5</v>
      </c>
      <c r="B26" s="122" t="s">
        <v>114</v>
      </c>
      <c r="C26" s="106" t="s">
        <v>115</v>
      </c>
      <c r="D26" s="106"/>
      <c r="E26" s="12" t="s">
        <v>311</v>
      </c>
      <c r="F26" s="12" t="s">
        <v>312</v>
      </c>
      <c r="G26" s="13">
        <f>(6*650)+365</f>
        <v>4265</v>
      </c>
      <c r="H26" s="104">
        <f t="shared" ref="H26" si="9">G26+G27</f>
        <v>4265</v>
      </c>
      <c r="I26" s="125"/>
    </row>
    <row r="27" spans="1:9" ht="16.05" customHeight="1" thickBot="1" x14ac:dyDescent="0.35">
      <c r="A27" s="111"/>
      <c r="B27" s="118"/>
      <c r="C27" s="107"/>
      <c r="D27" s="107"/>
      <c r="E27" s="14"/>
      <c r="F27" s="14"/>
      <c r="G27" s="15"/>
      <c r="H27" s="105"/>
      <c r="I27" s="116"/>
    </row>
    <row r="28" spans="1:9" ht="16.05" customHeight="1" x14ac:dyDescent="0.3">
      <c r="A28" s="141" t="s">
        <v>5</v>
      </c>
      <c r="B28" s="122" t="s">
        <v>116</v>
      </c>
      <c r="C28" s="106" t="s">
        <v>117</v>
      </c>
      <c r="D28" s="106"/>
      <c r="E28" s="12" t="s">
        <v>313</v>
      </c>
      <c r="F28" s="12" t="s">
        <v>314</v>
      </c>
      <c r="G28" s="13">
        <f>(650*5)+400</f>
        <v>3650</v>
      </c>
      <c r="H28" s="104">
        <f t="shared" ref="H28" si="10">G28+G29</f>
        <v>3650</v>
      </c>
      <c r="I28" s="125"/>
    </row>
    <row r="29" spans="1:9" ht="16.05" customHeight="1" thickBot="1" x14ac:dyDescent="0.35">
      <c r="A29" s="103"/>
      <c r="B29" s="118"/>
      <c r="C29" s="107"/>
      <c r="D29" s="107"/>
      <c r="E29" s="14"/>
      <c r="F29" s="14"/>
      <c r="G29" s="15"/>
      <c r="H29" s="105"/>
      <c r="I29" s="116"/>
    </row>
    <row r="30" spans="1:9" ht="16.05" customHeight="1" x14ac:dyDescent="0.3">
      <c r="A30" s="80" t="s">
        <v>5</v>
      </c>
      <c r="B30" s="82">
        <v>302342</v>
      </c>
      <c r="C30" s="84" t="s">
        <v>118</v>
      </c>
      <c r="D30" s="84"/>
      <c r="E30" s="12" t="s">
        <v>315</v>
      </c>
      <c r="F30" s="12" t="s">
        <v>316</v>
      </c>
      <c r="G30" s="21">
        <f>(640*4)</f>
        <v>2560</v>
      </c>
      <c r="H30" s="104">
        <f t="shared" ref="H30" si="11">G30+G31</f>
        <v>2560</v>
      </c>
      <c r="I30" s="131"/>
    </row>
    <row r="31" spans="1:9" ht="16.05" customHeight="1" thickBot="1" x14ac:dyDescent="0.35">
      <c r="A31" s="81"/>
      <c r="B31" s="83"/>
      <c r="C31" s="85"/>
      <c r="D31" s="85"/>
      <c r="E31" s="22"/>
      <c r="F31" s="23"/>
      <c r="G31" s="24"/>
      <c r="H31" s="105"/>
      <c r="I31" s="132"/>
    </row>
    <row r="32" spans="1:9" ht="16.05" customHeight="1" x14ac:dyDescent="0.3">
      <c r="A32" s="80" t="s">
        <v>5</v>
      </c>
      <c r="B32" s="82">
        <v>302343</v>
      </c>
      <c r="C32" s="84" t="s">
        <v>119</v>
      </c>
      <c r="D32" s="84"/>
      <c r="E32" s="12" t="s">
        <v>317</v>
      </c>
      <c r="F32" s="20" t="s">
        <v>318</v>
      </c>
      <c r="G32" s="13">
        <f>(650*4)+640</f>
        <v>3240</v>
      </c>
      <c r="H32" s="104">
        <f t="shared" ref="H32" si="12">G32+G33</f>
        <v>3240</v>
      </c>
      <c r="I32" s="125"/>
    </row>
    <row r="33" spans="1:9" ht="16.05" customHeight="1" thickBot="1" x14ac:dyDescent="0.35">
      <c r="A33" s="81"/>
      <c r="B33" s="83"/>
      <c r="C33" s="85"/>
      <c r="D33" s="85"/>
      <c r="E33" s="14"/>
      <c r="F33" s="19"/>
      <c r="G33" s="15"/>
      <c r="H33" s="105"/>
      <c r="I33" s="116"/>
    </row>
    <row r="34" spans="1:9" ht="16.05" customHeight="1" x14ac:dyDescent="0.3">
      <c r="A34" s="80" t="s">
        <v>5</v>
      </c>
      <c r="B34" s="82">
        <v>302367</v>
      </c>
      <c r="C34" s="84" t="s">
        <v>120</v>
      </c>
      <c r="D34" s="84"/>
      <c r="E34" s="12" t="s">
        <v>319</v>
      </c>
      <c r="F34" s="20" t="s">
        <v>320</v>
      </c>
      <c r="G34" s="13">
        <f>(280*13)</f>
        <v>3640</v>
      </c>
      <c r="H34" s="104">
        <f t="shared" ref="H34" si="13">G34+G35</f>
        <v>3640</v>
      </c>
      <c r="I34" s="125"/>
    </row>
    <row r="35" spans="1:9" ht="16.05" customHeight="1" thickBot="1" x14ac:dyDescent="0.35">
      <c r="A35" s="81"/>
      <c r="B35" s="83"/>
      <c r="C35" s="85"/>
      <c r="D35" s="85"/>
      <c r="E35" s="14"/>
      <c r="F35" s="19"/>
      <c r="G35" s="15"/>
      <c r="H35" s="105"/>
      <c r="I35" s="116"/>
    </row>
    <row r="36" spans="1:9" ht="16.05" customHeight="1" x14ac:dyDescent="0.3">
      <c r="A36" s="141" t="s">
        <v>5</v>
      </c>
      <c r="B36" s="122">
        <v>302779</v>
      </c>
      <c r="C36" s="106" t="s">
        <v>164</v>
      </c>
      <c r="D36" s="106"/>
      <c r="E36" s="58" t="s">
        <v>321</v>
      </c>
      <c r="F36" s="58" t="s">
        <v>322</v>
      </c>
      <c r="G36" s="56">
        <f>(6*650)+290</f>
        <v>4190</v>
      </c>
      <c r="H36" s="104">
        <f t="shared" ref="H36" si="14">G36+G37</f>
        <v>4190</v>
      </c>
      <c r="I36" s="125"/>
    </row>
    <row r="37" spans="1:9" ht="16.05" customHeight="1" thickBot="1" x14ac:dyDescent="0.35">
      <c r="A37" s="103"/>
      <c r="B37" s="118"/>
      <c r="C37" s="107"/>
      <c r="D37" s="107"/>
      <c r="E37" s="59"/>
      <c r="F37" s="59"/>
      <c r="G37" s="57"/>
      <c r="H37" s="105"/>
      <c r="I37" s="116"/>
    </row>
    <row r="38" spans="1:9" ht="16.05" customHeight="1" x14ac:dyDescent="0.3">
      <c r="A38" s="80" t="s">
        <v>5</v>
      </c>
      <c r="B38" s="82">
        <v>302387</v>
      </c>
      <c r="C38" s="84" t="s">
        <v>121</v>
      </c>
      <c r="D38" s="84"/>
      <c r="E38" s="12" t="s">
        <v>323</v>
      </c>
      <c r="F38" s="20" t="s">
        <v>324</v>
      </c>
      <c r="G38" s="13">
        <f>(4*650)+500</f>
        <v>3100</v>
      </c>
      <c r="H38" s="104">
        <f t="shared" ref="H38" si="15">G38+G39</f>
        <v>3100</v>
      </c>
      <c r="I38" s="125"/>
    </row>
    <row r="39" spans="1:9" ht="16.05" customHeight="1" thickBot="1" x14ac:dyDescent="0.35">
      <c r="A39" s="81"/>
      <c r="B39" s="83"/>
      <c r="C39" s="85"/>
      <c r="D39" s="85"/>
      <c r="E39" s="14"/>
      <c r="F39" s="19"/>
      <c r="G39" s="15"/>
      <c r="H39" s="105"/>
      <c r="I39" s="116"/>
    </row>
    <row r="40" spans="1:9" ht="16.05" customHeight="1" x14ac:dyDescent="0.3">
      <c r="A40" s="80" t="s">
        <v>5</v>
      </c>
      <c r="B40" s="82">
        <v>302344</v>
      </c>
      <c r="C40" s="84" t="s">
        <v>122</v>
      </c>
      <c r="D40" s="84"/>
      <c r="E40" s="12" t="s">
        <v>325</v>
      </c>
      <c r="F40" s="20" t="s">
        <v>326</v>
      </c>
      <c r="G40" s="13">
        <f>(5*640)+360</f>
        <v>3560</v>
      </c>
      <c r="H40" s="104">
        <f t="shared" ref="H40" si="16">G40+G41</f>
        <v>3560</v>
      </c>
      <c r="I40" s="125"/>
    </row>
    <row r="41" spans="1:9" ht="16.05" customHeight="1" thickBot="1" x14ac:dyDescent="0.35">
      <c r="A41" s="81"/>
      <c r="B41" s="83"/>
      <c r="C41" s="85"/>
      <c r="D41" s="85"/>
      <c r="E41" s="14"/>
      <c r="F41" s="19"/>
      <c r="G41" s="15"/>
      <c r="H41" s="105"/>
      <c r="I41" s="116"/>
    </row>
    <row r="42" spans="1:9" ht="16.05" customHeight="1" x14ac:dyDescent="0.3">
      <c r="A42" s="80" t="s">
        <v>5</v>
      </c>
      <c r="B42" s="82">
        <v>302481</v>
      </c>
      <c r="C42" s="84" t="s">
        <v>123</v>
      </c>
      <c r="D42" s="84"/>
      <c r="E42" s="12" t="s">
        <v>327</v>
      </c>
      <c r="F42" s="20" t="s">
        <v>328</v>
      </c>
      <c r="G42" s="13">
        <f>(6*650)+450+600</f>
        <v>4950</v>
      </c>
      <c r="H42" s="104">
        <f t="shared" ref="H42" si="17">G42+G43</f>
        <v>4950</v>
      </c>
      <c r="I42" s="125"/>
    </row>
    <row r="43" spans="1:9" ht="16.05" customHeight="1" thickBot="1" x14ac:dyDescent="0.35">
      <c r="A43" s="81"/>
      <c r="B43" s="83"/>
      <c r="C43" s="85"/>
      <c r="D43" s="85"/>
      <c r="E43" s="14"/>
      <c r="F43" s="19"/>
      <c r="G43" s="15"/>
      <c r="H43" s="105"/>
      <c r="I43" s="116"/>
    </row>
    <row r="44" spans="1:9" ht="16.05" customHeight="1" x14ac:dyDescent="0.3">
      <c r="A44" s="80" t="s">
        <v>5</v>
      </c>
      <c r="B44" s="82" t="s">
        <v>124</v>
      </c>
      <c r="C44" s="84" t="s">
        <v>125</v>
      </c>
      <c r="D44" s="84"/>
      <c r="E44" s="12" t="s">
        <v>329</v>
      </c>
      <c r="F44" s="20" t="s">
        <v>330</v>
      </c>
      <c r="G44" s="13">
        <f>(3*640)+160</f>
        <v>2080</v>
      </c>
      <c r="H44" s="104">
        <f t="shared" ref="H44" si="18">G44+G45</f>
        <v>2080</v>
      </c>
      <c r="I44" s="125"/>
    </row>
    <row r="45" spans="1:9" ht="16.05" customHeight="1" thickBot="1" x14ac:dyDescent="0.35">
      <c r="A45" s="81"/>
      <c r="B45" s="83"/>
      <c r="C45" s="85"/>
      <c r="D45" s="85"/>
      <c r="E45" s="14"/>
      <c r="F45" s="19"/>
      <c r="G45" s="15"/>
      <c r="H45" s="105"/>
      <c r="I45" s="116"/>
    </row>
    <row r="46" spans="1:9" ht="16.05" customHeight="1" x14ac:dyDescent="0.3">
      <c r="A46" s="80" t="s">
        <v>5</v>
      </c>
      <c r="B46" s="82" t="s">
        <v>126</v>
      </c>
      <c r="C46" s="84" t="s">
        <v>127</v>
      </c>
      <c r="D46" s="84"/>
      <c r="E46" s="12" t="s">
        <v>331</v>
      </c>
      <c r="F46" s="20" t="s">
        <v>310</v>
      </c>
      <c r="G46" s="13">
        <f>(7*650)</f>
        <v>4550</v>
      </c>
      <c r="H46" s="104">
        <f t="shared" ref="H46" si="19">G46+G47</f>
        <v>4550</v>
      </c>
      <c r="I46" s="125"/>
    </row>
    <row r="47" spans="1:9" ht="16.05" customHeight="1" thickBot="1" x14ac:dyDescent="0.35">
      <c r="A47" s="81"/>
      <c r="B47" s="83"/>
      <c r="C47" s="85"/>
      <c r="D47" s="85"/>
      <c r="E47" s="14"/>
      <c r="F47" s="19"/>
      <c r="G47" s="15"/>
      <c r="H47" s="105"/>
      <c r="I47" s="116"/>
    </row>
    <row r="48" spans="1:9" ht="16.05" customHeight="1" x14ac:dyDescent="0.3">
      <c r="A48" s="80" t="s">
        <v>5</v>
      </c>
      <c r="B48" s="82" t="s">
        <v>128</v>
      </c>
      <c r="C48" s="84" t="s">
        <v>129</v>
      </c>
      <c r="D48" s="84"/>
      <c r="E48" s="12" t="s">
        <v>332</v>
      </c>
      <c r="F48" s="20" t="s">
        <v>333</v>
      </c>
      <c r="G48" s="13">
        <f>(6*640)+55</f>
        <v>3895</v>
      </c>
      <c r="H48" s="104">
        <f t="shared" ref="H48" si="20">G48+G49</f>
        <v>3895</v>
      </c>
      <c r="I48" s="125"/>
    </row>
    <row r="49" spans="1:9" ht="16.05" customHeight="1" thickBot="1" x14ac:dyDescent="0.35">
      <c r="A49" s="81"/>
      <c r="B49" s="83"/>
      <c r="C49" s="85"/>
      <c r="D49" s="85"/>
      <c r="E49" s="14"/>
      <c r="F49" s="19"/>
      <c r="G49" s="15"/>
      <c r="H49" s="105"/>
      <c r="I49" s="116"/>
    </row>
    <row r="50" spans="1:9" ht="16.05" customHeight="1" x14ac:dyDescent="0.3">
      <c r="A50" s="80" t="s">
        <v>5</v>
      </c>
      <c r="B50" s="82">
        <v>302669</v>
      </c>
      <c r="C50" s="84" t="s">
        <v>130</v>
      </c>
      <c r="D50" s="84"/>
      <c r="E50" s="12" t="s">
        <v>334</v>
      </c>
      <c r="F50" s="20" t="s">
        <v>335</v>
      </c>
      <c r="G50" s="13">
        <f>(8*650)+500+40</f>
        <v>5740</v>
      </c>
      <c r="H50" s="104">
        <f t="shared" ref="H50" si="21">G50+G51</f>
        <v>5740</v>
      </c>
      <c r="I50" s="125"/>
    </row>
    <row r="51" spans="1:9" ht="16.05" customHeight="1" thickBot="1" x14ac:dyDescent="0.35">
      <c r="A51" s="81"/>
      <c r="B51" s="83"/>
      <c r="C51" s="85"/>
      <c r="D51" s="85"/>
      <c r="E51" s="14"/>
      <c r="F51" s="19"/>
      <c r="G51" s="15"/>
      <c r="H51" s="105"/>
      <c r="I51" s="116"/>
    </row>
    <row r="52" spans="1:9" ht="16.05" customHeight="1" x14ac:dyDescent="0.3">
      <c r="A52" s="80" t="s">
        <v>5</v>
      </c>
      <c r="B52" s="82">
        <v>302670</v>
      </c>
      <c r="C52" s="84" t="s">
        <v>131</v>
      </c>
      <c r="D52" s="84"/>
      <c r="E52" s="12" t="s">
        <v>336</v>
      </c>
      <c r="F52" s="20" t="s">
        <v>337</v>
      </c>
      <c r="G52" s="13">
        <f>(11*650)+460</f>
        <v>7610</v>
      </c>
      <c r="H52" s="104">
        <f t="shared" ref="H52" si="22">G52+G53</f>
        <v>7610</v>
      </c>
      <c r="I52" s="125"/>
    </row>
    <row r="53" spans="1:9" ht="16.05" customHeight="1" thickBot="1" x14ac:dyDescent="0.35">
      <c r="A53" s="81"/>
      <c r="B53" s="83"/>
      <c r="C53" s="85"/>
      <c r="D53" s="85"/>
      <c r="E53" s="14"/>
      <c r="F53" s="19"/>
      <c r="G53" s="15"/>
      <c r="H53" s="105"/>
      <c r="I53" s="116"/>
    </row>
    <row r="54" spans="1:9" ht="16.05" customHeight="1" x14ac:dyDescent="0.3">
      <c r="A54" s="110" t="s">
        <v>5</v>
      </c>
      <c r="B54" s="122">
        <v>302673</v>
      </c>
      <c r="C54" s="106" t="s">
        <v>132</v>
      </c>
      <c r="D54" s="106"/>
      <c r="E54" s="12" t="s">
        <v>338</v>
      </c>
      <c r="F54" s="12" t="s">
        <v>339</v>
      </c>
      <c r="G54" s="13">
        <f>(2*650)</f>
        <v>1300</v>
      </c>
      <c r="H54" s="104">
        <f t="shared" ref="H54" si="23">G54+G55</f>
        <v>1300</v>
      </c>
      <c r="I54" s="125"/>
    </row>
    <row r="55" spans="1:9" ht="16.05" customHeight="1" thickBot="1" x14ac:dyDescent="0.35">
      <c r="A55" s="111"/>
      <c r="B55" s="118"/>
      <c r="C55" s="107"/>
      <c r="D55" s="107"/>
      <c r="E55" s="14"/>
      <c r="F55" s="14"/>
      <c r="G55" s="15"/>
      <c r="H55" s="105"/>
      <c r="I55" s="116"/>
    </row>
    <row r="56" spans="1:9" ht="16.05" customHeight="1" x14ac:dyDescent="0.3">
      <c r="A56" s="141" t="s">
        <v>5</v>
      </c>
      <c r="B56" s="122" t="s">
        <v>133</v>
      </c>
      <c r="C56" s="106" t="s">
        <v>134</v>
      </c>
      <c r="D56" s="106"/>
      <c r="E56" s="12" t="s">
        <v>338</v>
      </c>
      <c r="F56" s="12" t="s">
        <v>340</v>
      </c>
      <c r="G56" s="13">
        <f>600+260</f>
        <v>860</v>
      </c>
      <c r="H56" s="104">
        <f t="shared" ref="H56" si="24">G56+G57</f>
        <v>860</v>
      </c>
      <c r="I56" s="125"/>
    </row>
    <row r="57" spans="1:9" ht="16.05" customHeight="1" thickBot="1" x14ac:dyDescent="0.35">
      <c r="A57" s="103"/>
      <c r="B57" s="118"/>
      <c r="C57" s="107"/>
      <c r="D57" s="107"/>
      <c r="E57" s="14"/>
      <c r="F57" s="14"/>
      <c r="G57" s="15"/>
      <c r="H57" s="105"/>
      <c r="I57" s="116"/>
    </row>
    <row r="58" spans="1:9" ht="15.6" x14ac:dyDescent="0.3">
      <c r="A58" s="141" t="s">
        <v>5</v>
      </c>
      <c r="B58" s="122" t="s">
        <v>135</v>
      </c>
      <c r="C58" s="106" t="s">
        <v>136</v>
      </c>
      <c r="D58" s="106"/>
      <c r="E58" s="25" t="s">
        <v>341</v>
      </c>
      <c r="F58" s="25" t="s">
        <v>342</v>
      </c>
      <c r="G58" s="27">
        <f>(3*300)+90</f>
        <v>990</v>
      </c>
      <c r="H58" s="104">
        <f t="shared" ref="H58" si="25">G58+G59</f>
        <v>990</v>
      </c>
      <c r="I58" s="125"/>
    </row>
    <row r="59" spans="1:9" ht="16.2" thickBot="1" x14ac:dyDescent="0.35">
      <c r="A59" s="103"/>
      <c r="B59" s="118"/>
      <c r="C59" s="107"/>
      <c r="D59" s="107"/>
      <c r="E59" s="26"/>
      <c r="F59" s="26"/>
      <c r="G59" s="28"/>
      <c r="H59" s="105"/>
      <c r="I59" s="116"/>
    </row>
    <row r="60" spans="1:9" ht="15.6" x14ac:dyDescent="0.3">
      <c r="A60" s="141" t="s">
        <v>5</v>
      </c>
      <c r="B60" s="122" t="s">
        <v>137</v>
      </c>
      <c r="C60" s="106" t="s">
        <v>138</v>
      </c>
      <c r="D60" s="106"/>
      <c r="E60" s="25" t="s">
        <v>343</v>
      </c>
      <c r="F60" s="25" t="s">
        <v>344</v>
      </c>
      <c r="G60" s="27">
        <f>(19*450)+350+265+200</f>
        <v>9365</v>
      </c>
      <c r="H60" s="104">
        <f t="shared" ref="H60" si="26">G60+G61</f>
        <v>9365</v>
      </c>
      <c r="I60" s="125"/>
    </row>
    <row r="61" spans="1:9" ht="16.2" thickBot="1" x14ac:dyDescent="0.35">
      <c r="A61" s="103"/>
      <c r="B61" s="118"/>
      <c r="C61" s="107"/>
      <c r="D61" s="107"/>
      <c r="E61" s="26"/>
      <c r="F61" s="26"/>
      <c r="G61" s="28"/>
      <c r="H61" s="105"/>
      <c r="I61" s="116"/>
    </row>
    <row r="62" spans="1:9" ht="15.6" x14ac:dyDescent="0.3">
      <c r="A62" s="141" t="s">
        <v>5</v>
      </c>
      <c r="B62" s="122" t="s">
        <v>139</v>
      </c>
      <c r="C62" s="106" t="s">
        <v>140</v>
      </c>
      <c r="D62" s="106"/>
      <c r="E62" s="25" t="s">
        <v>345</v>
      </c>
      <c r="F62" s="25" t="s">
        <v>346</v>
      </c>
      <c r="G62" s="27">
        <f>(18*450)</f>
        <v>8100</v>
      </c>
      <c r="H62" s="104">
        <f t="shared" ref="H62" si="27">G62+G63</f>
        <v>14050</v>
      </c>
      <c r="I62" s="125"/>
    </row>
    <row r="63" spans="1:9" ht="16.2" thickBot="1" x14ac:dyDescent="0.35">
      <c r="A63" s="103"/>
      <c r="B63" s="118"/>
      <c r="C63" s="107"/>
      <c r="D63" s="107"/>
      <c r="E63" s="26" t="s">
        <v>347</v>
      </c>
      <c r="F63" s="26" t="s">
        <v>348</v>
      </c>
      <c r="G63" s="28">
        <f>(13*450)+100</f>
        <v>5950</v>
      </c>
      <c r="H63" s="105"/>
      <c r="I63" s="116"/>
    </row>
    <row r="64" spans="1:9" ht="15.6" x14ac:dyDescent="0.3">
      <c r="A64" s="141" t="s">
        <v>5</v>
      </c>
      <c r="B64" s="122" t="s">
        <v>141</v>
      </c>
      <c r="C64" s="106" t="s">
        <v>142</v>
      </c>
      <c r="D64" s="106"/>
      <c r="E64" s="25" t="s">
        <v>219</v>
      </c>
      <c r="F64" s="25" t="s">
        <v>349</v>
      </c>
      <c r="G64" s="27">
        <f>(14*450)</f>
        <v>6300</v>
      </c>
      <c r="H64" s="104">
        <f t="shared" ref="H64" si="28">G64+G65</f>
        <v>6300</v>
      </c>
      <c r="I64" s="125"/>
    </row>
    <row r="65" spans="1:9" ht="16.2" thickBot="1" x14ac:dyDescent="0.35">
      <c r="A65" s="151"/>
      <c r="B65" s="152"/>
      <c r="C65" s="153"/>
      <c r="D65" s="153"/>
      <c r="E65" s="33"/>
      <c r="F65" s="33"/>
      <c r="G65" s="34"/>
      <c r="H65" s="139"/>
      <c r="I65" s="150"/>
    </row>
    <row r="66" spans="1:9" ht="15.6" x14ac:dyDescent="0.3">
      <c r="A66" s="141" t="s">
        <v>5</v>
      </c>
      <c r="B66" s="122" t="s">
        <v>143</v>
      </c>
      <c r="C66" s="106" t="s">
        <v>144</v>
      </c>
      <c r="D66" s="106"/>
      <c r="E66" s="58" t="s">
        <v>350</v>
      </c>
      <c r="F66" s="58" t="s">
        <v>351</v>
      </c>
      <c r="G66" s="56">
        <f>(40*450)</f>
        <v>18000</v>
      </c>
      <c r="H66" s="104">
        <f t="shared" ref="H66" si="29">G66+G67</f>
        <v>18000</v>
      </c>
      <c r="I66" s="125"/>
    </row>
    <row r="67" spans="1:9" ht="16.2" thickBot="1" x14ac:dyDescent="0.35">
      <c r="A67" s="103"/>
      <c r="B67" s="118"/>
      <c r="C67" s="107"/>
      <c r="D67" s="107"/>
      <c r="E67" s="59"/>
      <c r="F67" s="59"/>
      <c r="G67" s="57"/>
      <c r="H67" s="105"/>
      <c r="I67" s="116"/>
    </row>
    <row r="68" spans="1:9" ht="15.6" x14ac:dyDescent="0.3">
      <c r="A68" s="102" t="s">
        <v>5</v>
      </c>
      <c r="B68" s="117" t="s">
        <v>145</v>
      </c>
      <c r="C68" s="119" t="s">
        <v>146</v>
      </c>
      <c r="D68" s="119"/>
      <c r="E68" s="61" t="s">
        <v>352</v>
      </c>
      <c r="F68" s="61" t="s">
        <v>353</v>
      </c>
      <c r="G68" s="60">
        <f>(6*450)+320</f>
        <v>3020</v>
      </c>
      <c r="H68" s="139">
        <f t="shared" ref="H68" si="30">G68+G69</f>
        <v>3020</v>
      </c>
      <c r="I68" s="115"/>
    </row>
    <row r="69" spans="1:9" ht="16.2" thickBot="1" x14ac:dyDescent="0.35">
      <c r="A69" s="103"/>
      <c r="B69" s="118"/>
      <c r="C69" s="107"/>
      <c r="D69" s="107"/>
      <c r="E69" s="26"/>
      <c r="F69" s="26"/>
      <c r="G69" s="28"/>
      <c r="H69" s="105"/>
      <c r="I69" s="116"/>
    </row>
    <row r="70" spans="1:9" ht="15.6" x14ac:dyDescent="0.3">
      <c r="A70" s="141" t="s">
        <v>5</v>
      </c>
      <c r="B70" s="122">
        <v>302734</v>
      </c>
      <c r="C70" s="106" t="s">
        <v>147</v>
      </c>
      <c r="D70" s="106"/>
      <c r="E70" s="25" t="s">
        <v>354</v>
      </c>
      <c r="F70" s="25" t="s">
        <v>355</v>
      </c>
      <c r="G70" s="27">
        <f>(640*3)+160</f>
        <v>2080</v>
      </c>
      <c r="H70" s="104">
        <f t="shared" ref="H70" si="31">G70+G71</f>
        <v>2080</v>
      </c>
      <c r="I70" s="125"/>
    </row>
    <row r="71" spans="1:9" ht="16.2" thickBot="1" x14ac:dyDescent="0.35">
      <c r="A71" s="103"/>
      <c r="B71" s="118"/>
      <c r="C71" s="107"/>
      <c r="D71" s="107"/>
      <c r="E71" s="26"/>
      <c r="F71" s="26"/>
      <c r="G71" s="28"/>
      <c r="H71" s="105"/>
      <c r="I71" s="116"/>
    </row>
    <row r="72" spans="1:9" ht="15.6" x14ac:dyDescent="0.3">
      <c r="A72" s="141" t="s">
        <v>5</v>
      </c>
      <c r="B72" s="122">
        <v>302743</v>
      </c>
      <c r="C72" s="106" t="s">
        <v>148</v>
      </c>
      <c r="D72" s="106"/>
      <c r="E72" s="25" t="s">
        <v>356</v>
      </c>
      <c r="F72" s="25" t="s">
        <v>357</v>
      </c>
      <c r="G72" s="27">
        <f>(3*450)+150</f>
        <v>1500</v>
      </c>
      <c r="H72" s="104">
        <f t="shared" ref="H72" si="32">G72+G73</f>
        <v>1500</v>
      </c>
      <c r="I72" s="125"/>
    </row>
    <row r="73" spans="1:9" ht="16.2" thickBot="1" x14ac:dyDescent="0.35">
      <c r="A73" s="103"/>
      <c r="B73" s="118"/>
      <c r="C73" s="107"/>
      <c r="D73" s="107"/>
      <c r="E73" s="26"/>
      <c r="F73" s="26"/>
      <c r="G73" s="28"/>
      <c r="H73" s="105"/>
      <c r="I73" s="116"/>
    </row>
    <row r="74" spans="1:9" ht="15.6" x14ac:dyDescent="0.3">
      <c r="A74" s="141" t="s">
        <v>5</v>
      </c>
      <c r="B74" s="122">
        <v>302751</v>
      </c>
      <c r="C74" s="106" t="s">
        <v>149</v>
      </c>
      <c r="D74" s="106"/>
      <c r="E74" s="25" t="s">
        <v>358</v>
      </c>
      <c r="F74" s="25" t="s">
        <v>359</v>
      </c>
      <c r="G74" s="27">
        <f>(8*650)+450</f>
        <v>5650</v>
      </c>
      <c r="H74" s="104">
        <f t="shared" ref="H74" si="33">G74+G75</f>
        <v>5650</v>
      </c>
      <c r="I74" s="125"/>
    </row>
    <row r="75" spans="1:9" ht="16.2" thickBot="1" x14ac:dyDescent="0.35">
      <c r="A75" s="103"/>
      <c r="B75" s="118"/>
      <c r="C75" s="107"/>
      <c r="D75" s="107"/>
      <c r="E75" s="26"/>
      <c r="F75" s="26"/>
      <c r="G75" s="28"/>
      <c r="H75" s="105"/>
      <c r="I75" s="116"/>
    </row>
    <row r="76" spans="1:9" ht="15.6" x14ac:dyDescent="0.3">
      <c r="A76" s="141" t="s">
        <v>5</v>
      </c>
      <c r="B76" s="122" t="s">
        <v>150</v>
      </c>
      <c r="C76" s="106" t="s">
        <v>151</v>
      </c>
      <c r="D76" s="106"/>
      <c r="E76" s="25" t="s">
        <v>360</v>
      </c>
      <c r="F76" s="25" t="s">
        <v>361</v>
      </c>
      <c r="G76" s="27">
        <f>(16*450)+350</f>
        <v>7550</v>
      </c>
      <c r="H76" s="104">
        <f t="shared" ref="H76" si="34">G76+G77</f>
        <v>7550</v>
      </c>
      <c r="I76" s="125"/>
    </row>
    <row r="77" spans="1:9" ht="16.2" thickBot="1" x14ac:dyDescent="0.35">
      <c r="A77" s="103"/>
      <c r="B77" s="118"/>
      <c r="C77" s="107"/>
      <c r="D77" s="107"/>
      <c r="E77" s="26"/>
      <c r="F77" s="26"/>
      <c r="G77" s="28"/>
      <c r="H77" s="105"/>
      <c r="I77" s="116"/>
    </row>
    <row r="78" spans="1:9" ht="15.6" x14ac:dyDescent="0.3">
      <c r="A78" s="141" t="s">
        <v>5</v>
      </c>
      <c r="B78" s="122">
        <v>302753</v>
      </c>
      <c r="C78" s="106" t="s">
        <v>152</v>
      </c>
      <c r="D78" s="106"/>
      <c r="E78" s="25" t="s">
        <v>362</v>
      </c>
      <c r="F78" s="25" t="s">
        <v>363</v>
      </c>
      <c r="G78" s="27">
        <f>(3*650)+150+550</f>
        <v>2650</v>
      </c>
      <c r="H78" s="104">
        <f t="shared" ref="H78" si="35">G78+G79</f>
        <v>8060</v>
      </c>
      <c r="I78" s="125"/>
    </row>
    <row r="79" spans="1:9" ht="16.2" thickBot="1" x14ac:dyDescent="0.35">
      <c r="A79" s="103"/>
      <c r="B79" s="118"/>
      <c r="C79" s="107"/>
      <c r="D79" s="107"/>
      <c r="E79" s="26" t="s">
        <v>364</v>
      </c>
      <c r="F79" s="26" t="s">
        <v>365</v>
      </c>
      <c r="G79" s="28">
        <f>(7*650)+500+250+110</f>
        <v>5410</v>
      </c>
      <c r="H79" s="105"/>
      <c r="I79" s="116"/>
    </row>
    <row r="80" spans="1:9" ht="15.6" x14ac:dyDescent="0.3">
      <c r="A80" s="141" t="s">
        <v>5</v>
      </c>
      <c r="B80" s="122" t="s">
        <v>153</v>
      </c>
      <c r="C80" s="106" t="s">
        <v>154</v>
      </c>
      <c r="D80" s="106"/>
      <c r="E80" s="25" t="s">
        <v>366</v>
      </c>
      <c r="F80" s="25" t="s">
        <v>367</v>
      </c>
      <c r="G80" s="27">
        <f>(4*450)+300</f>
        <v>2100</v>
      </c>
      <c r="H80" s="104">
        <f t="shared" ref="H80" si="36">G80+G81</f>
        <v>2100</v>
      </c>
      <c r="I80" s="125"/>
    </row>
    <row r="81" spans="1:9" ht="16.2" thickBot="1" x14ac:dyDescent="0.35">
      <c r="A81" s="103"/>
      <c r="B81" s="118"/>
      <c r="C81" s="107"/>
      <c r="D81" s="107"/>
      <c r="E81" s="26"/>
      <c r="F81" s="26"/>
      <c r="G81" s="28"/>
      <c r="H81" s="105"/>
      <c r="I81" s="116"/>
    </row>
    <row r="82" spans="1:9" ht="15.6" x14ac:dyDescent="0.3">
      <c r="A82" s="141" t="s">
        <v>5</v>
      </c>
      <c r="B82" s="122" t="s">
        <v>155</v>
      </c>
      <c r="C82" s="106" t="s">
        <v>156</v>
      </c>
      <c r="D82" s="106"/>
      <c r="E82" s="25" t="s">
        <v>368</v>
      </c>
      <c r="F82" s="25" t="s">
        <v>369</v>
      </c>
      <c r="G82" s="27">
        <f>(8*450)</f>
        <v>3600</v>
      </c>
      <c r="H82" s="104">
        <f t="shared" ref="H82" si="37">G82+G83</f>
        <v>3600</v>
      </c>
      <c r="I82" s="125"/>
    </row>
    <row r="83" spans="1:9" ht="16.2" thickBot="1" x14ac:dyDescent="0.35">
      <c r="A83" s="103"/>
      <c r="B83" s="118"/>
      <c r="C83" s="107"/>
      <c r="D83" s="107"/>
      <c r="E83" s="26"/>
      <c r="F83" s="26"/>
      <c r="G83" s="28"/>
      <c r="H83" s="105"/>
      <c r="I83" s="116"/>
    </row>
    <row r="84" spans="1:9" ht="15.6" x14ac:dyDescent="0.3">
      <c r="A84" s="141" t="s">
        <v>5</v>
      </c>
      <c r="B84" s="122" t="s">
        <v>157</v>
      </c>
      <c r="C84" s="106" t="s">
        <v>158</v>
      </c>
      <c r="D84" s="106"/>
      <c r="E84" s="25" t="s">
        <v>370</v>
      </c>
      <c r="F84" s="25" t="s">
        <v>371</v>
      </c>
      <c r="G84" s="27">
        <f>(6*450)+250</f>
        <v>2950</v>
      </c>
      <c r="H84" s="104">
        <f t="shared" ref="H84" si="38">G84+G85</f>
        <v>2950</v>
      </c>
      <c r="I84" s="125"/>
    </row>
    <row r="85" spans="1:9" ht="16.2" thickBot="1" x14ac:dyDescent="0.35">
      <c r="A85" s="103"/>
      <c r="B85" s="118"/>
      <c r="C85" s="107"/>
      <c r="D85" s="107"/>
      <c r="E85" s="26"/>
      <c r="F85" s="26"/>
      <c r="G85" s="28"/>
      <c r="H85" s="105"/>
      <c r="I85" s="116"/>
    </row>
    <row r="86" spans="1:9" ht="15.6" x14ac:dyDescent="0.3">
      <c r="A86" s="141" t="s">
        <v>5</v>
      </c>
      <c r="B86" s="122">
        <v>302755</v>
      </c>
      <c r="C86" s="106" t="s">
        <v>159</v>
      </c>
      <c r="D86" s="106"/>
      <c r="E86" s="25" t="s">
        <v>373</v>
      </c>
      <c r="F86" s="58" t="s">
        <v>372</v>
      </c>
      <c r="G86" s="27">
        <f>(16*450)+73</f>
        <v>7273</v>
      </c>
      <c r="H86" s="104">
        <f t="shared" ref="H86" si="39">G86+G87</f>
        <v>7273</v>
      </c>
      <c r="I86" s="125"/>
    </row>
    <row r="87" spans="1:9" ht="16.2" thickBot="1" x14ac:dyDescent="0.35">
      <c r="A87" s="103"/>
      <c r="B87" s="118"/>
      <c r="C87" s="107"/>
      <c r="D87" s="107"/>
      <c r="E87" s="26"/>
      <c r="F87" s="26"/>
      <c r="G87" s="28"/>
      <c r="H87" s="105"/>
      <c r="I87" s="116"/>
    </row>
    <row r="88" spans="1:9" ht="15.6" x14ac:dyDescent="0.3">
      <c r="A88" s="141" t="s">
        <v>5</v>
      </c>
      <c r="B88" s="122">
        <v>302768</v>
      </c>
      <c r="C88" s="106" t="s">
        <v>160</v>
      </c>
      <c r="D88" s="106"/>
      <c r="E88" s="25"/>
      <c r="F88" s="25"/>
      <c r="G88" s="27"/>
      <c r="H88" s="104">
        <f t="shared" ref="H88" si="40">G88+G89</f>
        <v>0</v>
      </c>
      <c r="I88" s="125"/>
    </row>
    <row r="89" spans="1:9" ht="16.2" thickBot="1" x14ac:dyDescent="0.35">
      <c r="A89" s="103"/>
      <c r="B89" s="118"/>
      <c r="C89" s="107"/>
      <c r="D89" s="107"/>
      <c r="E89" s="26"/>
      <c r="F89" s="26"/>
      <c r="G89" s="28"/>
      <c r="H89" s="105"/>
      <c r="I89" s="116"/>
    </row>
    <row r="90" spans="1:9" ht="15.6" x14ac:dyDescent="0.3">
      <c r="A90" s="141" t="s">
        <v>5</v>
      </c>
      <c r="B90" s="122">
        <v>302769</v>
      </c>
      <c r="C90" s="106" t="s">
        <v>161</v>
      </c>
      <c r="D90" s="106"/>
      <c r="E90" s="25"/>
      <c r="F90" s="25"/>
      <c r="G90" s="27"/>
      <c r="H90" s="104">
        <f t="shared" ref="H90" si="41">G90+G91</f>
        <v>0</v>
      </c>
      <c r="I90" s="125"/>
    </row>
    <row r="91" spans="1:9" ht="16.2" thickBot="1" x14ac:dyDescent="0.35">
      <c r="A91" s="103"/>
      <c r="B91" s="118"/>
      <c r="C91" s="107"/>
      <c r="D91" s="107"/>
      <c r="E91" s="26"/>
      <c r="F91" s="26"/>
      <c r="G91" s="28"/>
      <c r="H91" s="105"/>
      <c r="I91" s="116"/>
    </row>
    <row r="92" spans="1:9" ht="15.6" x14ac:dyDescent="0.3">
      <c r="A92" s="141" t="s">
        <v>5</v>
      </c>
      <c r="B92" s="122">
        <v>302770</v>
      </c>
      <c r="C92" s="106" t="s">
        <v>162</v>
      </c>
      <c r="D92" s="106"/>
      <c r="E92" s="25"/>
      <c r="F92" s="25"/>
      <c r="G92" s="27"/>
      <c r="H92" s="104">
        <f t="shared" ref="H92" si="42">G92+G93</f>
        <v>0</v>
      </c>
      <c r="I92" s="125"/>
    </row>
    <row r="93" spans="1:9" ht="16.2" thickBot="1" x14ac:dyDescent="0.35">
      <c r="A93" s="103"/>
      <c r="B93" s="118"/>
      <c r="C93" s="107"/>
      <c r="D93" s="107"/>
      <c r="E93" s="26"/>
      <c r="F93" s="26"/>
      <c r="G93" s="28"/>
      <c r="H93" s="105"/>
      <c r="I93" s="116"/>
    </row>
    <row r="94" spans="1:9" ht="15.6" x14ac:dyDescent="0.3">
      <c r="A94" s="141" t="s">
        <v>5</v>
      </c>
      <c r="B94" s="122">
        <v>302771</v>
      </c>
      <c r="C94" s="106" t="s">
        <v>163</v>
      </c>
      <c r="D94" s="106"/>
      <c r="E94" s="25"/>
      <c r="F94" s="25"/>
      <c r="G94" s="27"/>
      <c r="H94" s="104">
        <f t="shared" ref="H94" si="43">G94+G95</f>
        <v>0</v>
      </c>
      <c r="I94" s="125"/>
    </row>
    <row r="95" spans="1:9" ht="16.2" thickBot="1" x14ac:dyDescent="0.35">
      <c r="A95" s="103"/>
      <c r="B95" s="118"/>
      <c r="C95" s="107"/>
      <c r="D95" s="107"/>
      <c r="E95" s="26"/>
      <c r="F95" s="26"/>
      <c r="G95" s="28"/>
      <c r="H95" s="105"/>
      <c r="I95" s="116"/>
    </row>
    <row r="96" spans="1:9" ht="15.6" x14ac:dyDescent="0.3">
      <c r="A96" s="141" t="s">
        <v>5</v>
      </c>
      <c r="B96" s="122">
        <v>302781</v>
      </c>
      <c r="C96" s="106" t="s">
        <v>165</v>
      </c>
      <c r="D96" s="106"/>
      <c r="E96" s="25"/>
      <c r="F96" s="25"/>
      <c r="G96" s="27"/>
      <c r="H96" s="104">
        <f t="shared" ref="H96" si="44">G96+G97</f>
        <v>0</v>
      </c>
      <c r="I96" s="125"/>
    </row>
    <row r="97" spans="1:9" ht="16.2" thickBot="1" x14ac:dyDescent="0.35">
      <c r="A97" s="103"/>
      <c r="B97" s="118"/>
      <c r="C97" s="107"/>
      <c r="D97" s="107"/>
      <c r="E97" s="26"/>
      <c r="F97" s="26"/>
      <c r="G97" s="28"/>
      <c r="H97" s="105"/>
      <c r="I97" s="116"/>
    </row>
    <row r="98" spans="1:9" ht="15.6" x14ac:dyDescent="0.3">
      <c r="A98" s="141"/>
      <c r="B98" s="122"/>
      <c r="C98" s="106"/>
      <c r="D98" s="106"/>
      <c r="E98" s="25"/>
      <c r="F98" s="25"/>
      <c r="G98" s="27"/>
      <c r="H98" s="104">
        <f t="shared" ref="H98" si="45">G98+G99</f>
        <v>0</v>
      </c>
      <c r="I98" s="125"/>
    </row>
    <row r="99" spans="1:9" ht="16.2" thickBot="1" x14ac:dyDescent="0.35">
      <c r="A99" s="103"/>
      <c r="B99" s="118"/>
      <c r="C99" s="107"/>
      <c r="D99" s="107"/>
      <c r="E99" s="26"/>
      <c r="F99" s="26"/>
      <c r="G99" s="28"/>
      <c r="H99" s="105"/>
      <c r="I99" s="116"/>
    </row>
    <row r="100" spans="1:9" ht="15.6" x14ac:dyDescent="0.3">
      <c r="A100" s="141"/>
      <c r="B100" s="122"/>
      <c r="C100" s="106"/>
      <c r="D100" s="106"/>
      <c r="E100" s="25"/>
      <c r="F100" s="25"/>
      <c r="G100" s="27"/>
      <c r="H100" s="104">
        <f t="shared" ref="H100" si="46">G100+G101</f>
        <v>0</v>
      </c>
      <c r="I100" s="125"/>
    </row>
    <row r="101" spans="1:9" ht="16.2" thickBot="1" x14ac:dyDescent="0.35">
      <c r="A101" s="103"/>
      <c r="B101" s="118"/>
      <c r="C101" s="107"/>
      <c r="D101" s="107"/>
      <c r="E101" s="26"/>
      <c r="F101" s="26"/>
      <c r="G101" s="28"/>
      <c r="H101" s="105"/>
      <c r="I101" s="116"/>
    </row>
    <row r="102" spans="1:9" ht="15.6" x14ac:dyDescent="0.3">
      <c r="A102" s="141"/>
      <c r="B102" s="122"/>
      <c r="C102" s="106"/>
      <c r="D102" s="106"/>
      <c r="E102" s="25"/>
      <c r="F102" s="25"/>
      <c r="G102" s="27"/>
      <c r="H102" s="104">
        <f t="shared" ref="H102" si="47">G102+G103</f>
        <v>0</v>
      </c>
      <c r="I102" s="125"/>
    </row>
    <row r="103" spans="1:9" ht="16.2" thickBot="1" x14ac:dyDescent="0.35">
      <c r="A103" s="103"/>
      <c r="B103" s="118"/>
      <c r="C103" s="107"/>
      <c r="D103" s="107"/>
      <c r="E103" s="26"/>
      <c r="F103" s="26"/>
      <c r="G103" s="28"/>
      <c r="H103" s="105"/>
      <c r="I103" s="116"/>
    </row>
    <row r="104" spans="1:9" ht="15.6" x14ac:dyDescent="0.3">
      <c r="A104" s="141"/>
      <c r="B104" s="122"/>
      <c r="C104" s="106"/>
      <c r="D104" s="106"/>
      <c r="E104" s="25"/>
      <c r="F104" s="25"/>
      <c r="G104" s="27"/>
      <c r="H104" s="104">
        <f t="shared" ref="H104" si="48">G104+G105</f>
        <v>0</v>
      </c>
      <c r="I104" s="125"/>
    </row>
    <row r="105" spans="1:9" ht="16.2" thickBot="1" x14ac:dyDescent="0.35">
      <c r="A105" s="103"/>
      <c r="B105" s="118"/>
      <c r="C105" s="107"/>
      <c r="D105" s="107"/>
      <c r="E105" s="26"/>
      <c r="F105" s="26"/>
      <c r="G105" s="28"/>
      <c r="H105" s="105"/>
      <c r="I105" s="116"/>
    </row>
    <row r="106" spans="1:9" ht="15.6" x14ac:dyDescent="0.3">
      <c r="A106" s="141"/>
      <c r="B106" s="122"/>
      <c r="C106" s="106"/>
      <c r="D106" s="106"/>
      <c r="E106" s="25"/>
      <c r="F106" s="25"/>
      <c r="G106" s="27"/>
      <c r="H106" s="104">
        <f t="shared" ref="H106" si="49">G106+G107</f>
        <v>0</v>
      </c>
      <c r="I106" s="125"/>
    </row>
    <row r="107" spans="1:9" ht="16.2" thickBot="1" x14ac:dyDescent="0.35">
      <c r="A107" s="103"/>
      <c r="B107" s="118"/>
      <c r="C107" s="107"/>
      <c r="D107" s="107"/>
      <c r="E107" s="26"/>
      <c r="F107" s="26"/>
      <c r="G107" s="28"/>
      <c r="H107" s="105"/>
      <c r="I107" s="116"/>
    </row>
    <row r="108" spans="1:9" ht="15.6" x14ac:dyDescent="0.3">
      <c r="A108" s="30"/>
      <c r="B108" s="5"/>
      <c r="C108" s="30"/>
      <c r="D108" s="30"/>
      <c r="E108" s="30"/>
      <c r="F108" s="30"/>
      <c r="G108" s="31"/>
      <c r="H108" s="31"/>
      <c r="I108" s="31"/>
    </row>
    <row r="109" spans="1:9" ht="15.6" x14ac:dyDescent="0.3">
      <c r="A109" s="30"/>
      <c r="B109" s="5"/>
      <c r="C109" s="30"/>
      <c r="D109" s="30"/>
      <c r="E109" s="30"/>
      <c r="F109" s="30"/>
      <c r="G109" s="31"/>
      <c r="H109" s="31"/>
      <c r="I109" s="31"/>
    </row>
    <row r="110" spans="1:9" ht="15.6" x14ac:dyDescent="0.3">
      <c r="A110" s="30"/>
      <c r="B110" s="5"/>
      <c r="C110" s="30"/>
      <c r="D110" s="30"/>
      <c r="E110" s="30"/>
      <c r="F110" s="30"/>
      <c r="G110" s="31"/>
      <c r="H110" s="31"/>
      <c r="I110" s="31"/>
    </row>
    <row r="111" spans="1:9" ht="15.6" x14ac:dyDescent="0.3">
      <c r="A111" s="30"/>
      <c r="B111" s="5"/>
      <c r="C111" s="30"/>
      <c r="D111" s="30"/>
      <c r="E111" s="30"/>
      <c r="F111" s="30"/>
      <c r="G111" s="31"/>
      <c r="H111" s="31"/>
      <c r="I111" s="31"/>
    </row>
    <row r="112" spans="1:9" ht="15.6" x14ac:dyDescent="0.3">
      <c r="A112" s="30"/>
      <c r="B112" s="5"/>
      <c r="C112" s="30"/>
      <c r="D112" s="30"/>
      <c r="E112" s="30"/>
      <c r="F112" s="30"/>
      <c r="G112" s="31"/>
      <c r="H112" s="31"/>
      <c r="I112" s="31"/>
    </row>
    <row r="113" spans="1:9" ht="15.6" x14ac:dyDescent="0.3">
      <c r="A113" s="30"/>
      <c r="B113" s="5"/>
      <c r="C113" s="30"/>
      <c r="D113" s="30"/>
      <c r="E113" s="30"/>
      <c r="F113" s="30"/>
      <c r="G113" s="31"/>
      <c r="H113" s="31"/>
      <c r="I113" s="31"/>
    </row>
    <row r="114" spans="1:9" ht="15.6" x14ac:dyDescent="0.3">
      <c r="A114" s="30"/>
      <c r="B114" s="5"/>
      <c r="C114" s="30"/>
      <c r="D114" s="30"/>
      <c r="E114" s="30"/>
      <c r="F114" s="30"/>
      <c r="G114" s="31"/>
      <c r="H114" s="31"/>
      <c r="I114" s="31"/>
    </row>
    <row r="115" spans="1:9" ht="15.6" x14ac:dyDescent="0.3">
      <c r="A115" s="30"/>
      <c r="B115" s="5"/>
      <c r="C115" s="30"/>
      <c r="D115" s="30"/>
      <c r="E115" s="30"/>
      <c r="F115" s="30"/>
      <c r="G115" s="31"/>
      <c r="H115" s="31"/>
      <c r="I115" s="31"/>
    </row>
    <row r="116" spans="1:9" ht="15.6" x14ac:dyDescent="0.3">
      <c r="A116" s="30"/>
      <c r="B116" s="5"/>
      <c r="C116" s="30"/>
      <c r="D116" s="30"/>
      <c r="E116" s="30"/>
      <c r="F116" s="30"/>
      <c r="G116" s="31"/>
      <c r="H116" s="31"/>
      <c r="I116" s="31"/>
    </row>
    <row r="117" spans="1:9" ht="15.6" x14ac:dyDescent="0.3">
      <c r="A117" s="30"/>
      <c r="B117" s="5"/>
      <c r="C117" s="30"/>
      <c r="D117" s="30"/>
      <c r="E117" s="30"/>
      <c r="F117" s="30"/>
      <c r="G117" s="31"/>
      <c r="H117" s="31"/>
      <c r="I117" s="31"/>
    </row>
    <row r="118" spans="1:9" ht="15.6" x14ac:dyDescent="0.3">
      <c r="A118" s="30"/>
      <c r="B118" s="5"/>
      <c r="C118" s="30"/>
      <c r="D118" s="30"/>
      <c r="E118" s="30"/>
      <c r="F118" s="30"/>
      <c r="G118" s="31"/>
      <c r="H118" s="31"/>
      <c r="I118" s="31"/>
    </row>
    <row r="119" spans="1:9" ht="15.6" x14ac:dyDescent="0.3">
      <c r="A119" s="30"/>
      <c r="B119" s="5"/>
      <c r="C119" s="30"/>
      <c r="D119" s="30"/>
      <c r="E119" s="30"/>
      <c r="F119" s="30"/>
      <c r="G119" s="31"/>
      <c r="H119" s="31"/>
      <c r="I119" s="31"/>
    </row>
    <row r="120" spans="1:9" ht="15.6" x14ac:dyDescent="0.3">
      <c r="A120" s="30"/>
      <c r="B120" s="5"/>
      <c r="C120" s="30"/>
      <c r="D120" s="30"/>
      <c r="E120" s="30"/>
      <c r="F120" s="30"/>
      <c r="G120" s="31"/>
      <c r="H120" s="31"/>
      <c r="I120" s="31"/>
    </row>
    <row r="121" spans="1:9" ht="15.6" x14ac:dyDescent="0.3">
      <c r="A121" s="30"/>
      <c r="B121" s="5"/>
      <c r="C121" s="30"/>
      <c r="D121" s="30"/>
      <c r="E121" s="30"/>
      <c r="F121" s="30"/>
      <c r="G121" s="31"/>
      <c r="H121" s="31"/>
      <c r="I121" s="31"/>
    </row>
    <row r="122" spans="1:9" ht="15.6" x14ac:dyDescent="0.3">
      <c r="A122" s="30"/>
      <c r="B122" s="5"/>
      <c r="C122" s="30"/>
      <c r="D122" s="30"/>
      <c r="E122" s="30"/>
      <c r="F122" s="30"/>
      <c r="G122" s="31"/>
      <c r="H122" s="31"/>
      <c r="I122" s="31"/>
    </row>
    <row r="123" spans="1:9" ht="15.6" x14ac:dyDescent="0.3">
      <c r="A123" s="30"/>
      <c r="B123" s="5"/>
      <c r="C123" s="30"/>
      <c r="D123" s="30"/>
      <c r="E123" s="30"/>
      <c r="F123" s="30"/>
      <c r="G123" s="31"/>
      <c r="H123" s="31"/>
      <c r="I123" s="31"/>
    </row>
    <row r="124" spans="1:9" ht="15.6" x14ac:dyDescent="0.3">
      <c r="A124" s="30"/>
      <c r="B124" s="5"/>
      <c r="C124" s="30"/>
      <c r="D124" s="30"/>
      <c r="E124" s="30"/>
      <c r="F124" s="30"/>
      <c r="G124" s="31"/>
      <c r="H124" s="31"/>
      <c r="I124" s="31"/>
    </row>
    <row r="125" spans="1:9" ht="15.6" x14ac:dyDescent="0.3">
      <c r="A125" s="30"/>
      <c r="B125" s="5"/>
      <c r="C125" s="30"/>
      <c r="D125" s="30"/>
      <c r="E125" s="30"/>
      <c r="F125" s="30"/>
      <c r="G125" s="31"/>
      <c r="H125" s="31"/>
      <c r="I125" s="31"/>
    </row>
    <row r="126" spans="1:9" ht="15.6" x14ac:dyDescent="0.3">
      <c r="A126" s="30"/>
      <c r="B126" s="5"/>
      <c r="C126" s="30"/>
      <c r="D126" s="30"/>
      <c r="E126" s="30"/>
      <c r="F126" s="30"/>
      <c r="G126" s="31"/>
      <c r="H126" s="31"/>
      <c r="I126" s="31"/>
    </row>
    <row r="127" spans="1:9" ht="15.6" x14ac:dyDescent="0.3">
      <c r="A127" s="30"/>
      <c r="B127" s="5"/>
      <c r="C127" s="30"/>
      <c r="D127" s="30"/>
      <c r="E127" s="30"/>
      <c r="F127" s="30"/>
      <c r="G127" s="31"/>
      <c r="H127" s="31"/>
      <c r="I127" s="31"/>
    </row>
    <row r="128" spans="1:9" ht="15.6" x14ac:dyDescent="0.3">
      <c r="A128" s="30"/>
      <c r="B128" s="5"/>
      <c r="C128" s="30"/>
      <c r="D128" s="30"/>
      <c r="E128" s="30"/>
      <c r="F128" s="30"/>
      <c r="G128" s="31"/>
      <c r="H128" s="31"/>
      <c r="I128" s="31"/>
    </row>
    <row r="129" spans="1:9" ht="15.6" x14ac:dyDescent="0.3">
      <c r="A129" s="30"/>
      <c r="B129" s="5"/>
      <c r="C129" s="30"/>
      <c r="D129" s="30"/>
      <c r="E129" s="30"/>
      <c r="F129" s="30"/>
      <c r="G129" s="31"/>
      <c r="H129" s="31"/>
      <c r="I129" s="31"/>
    </row>
    <row r="130" spans="1:9" ht="15.6" x14ac:dyDescent="0.3">
      <c r="A130" s="30"/>
      <c r="B130" s="5"/>
      <c r="C130" s="30"/>
      <c r="D130" s="30"/>
      <c r="E130" s="30"/>
      <c r="F130" s="30"/>
      <c r="G130" s="31"/>
      <c r="H130" s="31"/>
      <c r="I130" s="31"/>
    </row>
    <row r="131" spans="1:9" ht="15.6" x14ac:dyDescent="0.3">
      <c r="A131" s="30"/>
      <c r="B131" s="5"/>
      <c r="C131" s="30"/>
      <c r="D131" s="30"/>
      <c r="E131" s="30"/>
      <c r="F131" s="30"/>
      <c r="G131" s="31"/>
      <c r="H131" s="31"/>
      <c r="I131" s="31"/>
    </row>
    <row r="132" spans="1:9" ht="15.6" x14ac:dyDescent="0.3">
      <c r="A132" s="30"/>
      <c r="B132" s="5"/>
      <c r="C132" s="30"/>
      <c r="D132" s="30"/>
      <c r="E132" s="30"/>
      <c r="F132" s="30"/>
      <c r="G132" s="31"/>
      <c r="H132" s="31"/>
      <c r="I132" s="31"/>
    </row>
    <row r="133" spans="1:9" ht="15.6" x14ac:dyDescent="0.3">
      <c r="A133" s="30"/>
      <c r="B133" s="5"/>
      <c r="C133" s="30"/>
      <c r="D133" s="30"/>
      <c r="E133" s="30"/>
      <c r="F133" s="30"/>
      <c r="G133" s="31"/>
      <c r="H133" s="31"/>
      <c r="I133" s="31"/>
    </row>
    <row r="134" spans="1:9" ht="15.6" x14ac:dyDescent="0.3">
      <c r="A134" s="30"/>
      <c r="B134" s="5"/>
      <c r="C134" s="30"/>
      <c r="D134" s="30"/>
      <c r="E134" s="30"/>
      <c r="F134" s="30"/>
      <c r="G134" s="31"/>
      <c r="H134" s="31"/>
      <c r="I134" s="31"/>
    </row>
    <row r="135" spans="1:9" ht="15.6" x14ac:dyDescent="0.3">
      <c r="A135" s="30"/>
      <c r="B135" s="5"/>
      <c r="C135" s="30"/>
      <c r="D135" s="30"/>
      <c r="E135" s="30"/>
      <c r="F135" s="30"/>
      <c r="G135" s="31"/>
      <c r="H135" s="31"/>
      <c r="I135" s="31"/>
    </row>
    <row r="136" spans="1:9" ht="15.6" x14ac:dyDescent="0.3">
      <c r="A136" s="30"/>
      <c r="B136" s="5"/>
      <c r="C136" s="30"/>
      <c r="D136" s="30"/>
      <c r="E136" s="30"/>
      <c r="F136" s="30"/>
      <c r="G136" s="31"/>
      <c r="H136" s="31"/>
      <c r="I136" s="31"/>
    </row>
    <row r="137" spans="1:9" ht="15.6" x14ac:dyDescent="0.3">
      <c r="A137" s="30"/>
      <c r="B137" s="5"/>
      <c r="C137" s="30"/>
      <c r="D137" s="30"/>
      <c r="E137" s="30"/>
      <c r="F137" s="30"/>
      <c r="G137" s="31"/>
      <c r="H137" s="31"/>
      <c r="I137" s="31"/>
    </row>
    <row r="138" spans="1:9" ht="15.6" x14ac:dyDescent="0.3">
      <c r="A138" s="30"/>
      <c r="B138" s="5"/>
      <c r="C138" s="30"/>
      <c r="D138" s="30"/>
      <c r="E138" s="30"/>
      <c r="F138" s="30"/>
      <c r="G138" s="31"/>
      <c r="H138" s="31"/>
      <c r="I138" s="31"/>
    </row>
    <row r="139" spans="1:9" ht="15.6" x14ac:dyDescent="0.3">
      <c r="A139" s="30"/>
      <c r="B139" s="5"/>
      <c r="C139" s="30"/>
      <c r="D139" s="30"/>
      <c r="E139" s="30"/>
      <c r="F139" s="30"/>
      <c r="G139" s="31"/>
      <c r="H139" s="31"/>
      <c r="I139" s="31"/>
    </row>
    <row r="140" spans="1:9" ht="15.6" x14ac:dyDescent="0.3">
      <c r="A140" s="30"/>
      <c r="B140" s="5"/>
      <c r="C140" s="30"/>
      <c r="D140" s="30"/>
      <c r="E140" s="30"/>
      <c r="F140" s="30"/>
      <c r="G140" s="31"/>
      <c r="H140" s="31"/>
      <c r="I140" s="31"/>
    </row>
    <row r="141" spans="1:9" ht="15.6" x14ac:dyDescent="0.3">
      <c r="A141" s="30"/>
      <c r="B141" s="5"/>
      <c r="C141" s="30"/>
      <c r="D141" s="30"/>
      <c r="E141" s="30"/>
      <c r="F141" s="30"/>
      <c r="G141" s="31"/>
      <c r="H141" s="31"/>
      <c r="I141" s="31"/>
    </row>
    <row r="142" spans="1:9" ht="15.6" x14ac:dyDescent="0.3">
      <c r="A142" s="30"/>
      <c r="B142" s="5"/>
      <c r="C142" s="30"/>
      <c r="D142" s="30"/>
      <c r="E142" s="30"/>
      <c r="F142" s="30"/>
      <c r="G142" s="31"/>
      <c r="H142" s="31"/>
      <c r="I142" s="31"/>
    </row>
    <row r="143" spans="1:9" ht="15.6" x14ac:dyDescent="0.3">
      <c r="A143" s="30"/>
      <c r="B143" s="5"/>
      <c r="C143" s="30"/>
      <c r="D143" s="30"/>
      <c r="E143" s="30"/>
      <c r="F143" s="30"/>
      <c r="G143" s="31"/>
      <c r="H143" s="31"/>
      <c r="I143" s="31"/>
    </row>
    <row r="144" spans="1:9" ht="15.6" x14ac:dyDescent="0.3">
      <c r="A144" s="30"/>
      <c r="B144" s="5"/>
      <c r="C144" s="30"/>
      <c r="D144" s="30"/>
      <c r="E144" s="30"/>
      <c r="F144" s="30"/>
      <c r="G144" s="31"/>
      <c r="H144" s="31"/>
      <c r="I144" s="31"/>
    </row>
    <row r="145" spans="1:9" ht="15.6" x14ac:dyDescent="0.3">
      <c r="A145" s="30"/>
      <c r="B145" s="5"/>
      <c r="C145" s="30"/>
      <c r="D145" s="30"/>
      <c r="E145" s="30"/>
      <c r="F145" s="30"/>
      <c r="G145" s="31"/>
      <c r="H145" s="31"/>
      <c r="I145" s="31"/>
    </row>
    <row r="146" spans="1:9" ht="15.6" x14ac:dyDescent="0.3">
      <c r="A146" s="30"/>
      <c r="B146" s="5"/>
      <c r="C146" s="30"/>
      <c r="D146" s="30"/>
      <c r="E146" s="30"/>
      <c r="F146" s="30"/>
      <c r="G146" s="31"/>
      <c r="H146" s="31"/>
      <c r="I146" s="31"/>
    </row>
    <row r="147" spans="1:9" ht="15.6" x14ac:dyDescent="0.3">
      <c r="A147" s="30"/>
      <c r="B147" s="5"/>
      <c r="C147" s="30"/>
      <c r="D147" s="30"/>
      <c r="E147" s="30"/>
      <c r="F147" s="30"/>
      <c r="G147" s="31"/>
      <c r="H147" s="31"/>
      <c r="I147" s="31"/>
    </row>
    <row r="148" spans="1:9" ht="15.6" x14ac:dyDescent="0.3">
      <c r="A148" s="30"/>
      <c r="B148" s="5"/>
      <c r="C148" s="30"/>
      <c r="D148" s="30"/>
      <c r="E148" s="30"/>
      <c r="F148" s="30"/>
      <c r="G148" s="31"/>
      <c r="H148" s="31"/>
      <c r="I148" s="31"/>
    </row>
    <row r="149" spans="1:9" ht="15.6" x14ac:dyDescent="0.3">
      <c r="A149" s="30"/>
      <c r="B149" s="5"/>
      <c r="C149" s="30"/>
      <c r="D149" s="30"/>
      <c r="E149" s="30"/>
      <c r="F149" s="30"/>
      <c r="G149" s="31"/>
      <c r="H149" s="31"/>
      <c r="I149" s="31"/>
    </row>
    <row r="150" spans="1:9" ht="15.6" x14ac:dyDescent="0.3">
      <c r="A150" s="30"/>
      <c r="B150" s="5"/>
      <c r="C150" s="30"/>
      <c r="D150" s="30"/>
      <c r="E150" s="30"/>
      <c r="F150" s="30"/>
      <c r="G150" s="31"/>
      <c r="H150" s="31"/>
      <c r="I150" s="31"/>
    </row>
    <row r="151" spans="1:9" ht="15.6" x14ac:dyDescent="0.3">
      <c r="A151" s="30"/>
      <c r="B151" s="5"/>
      <c r="C151" s="30"/>
      <c r="D151" s="30"/>
      <c r="E151" s="30"/>
      <c r="F151" s="30"/>
      <c r="G151" s="31"/>
      <c r="H151" s="31"/>
      <c r="I151" s="31"/>
    </row>
    <row r="152" spans="1:9" ht="15.6" x14ac:dyDescent="0.3">
      <c r="A152" s="30"/>
      <c r="B152" s="5"/>
      <c r="C152" s="30"/>
      <c r="D152" s="30"/>
      <c r="E152" s="30"/>
      <c r="F152" s="30"/>
      <c r="G152" s="31"/>
      <c r="H152" s="31"/>
      <c r="I152" s="31"/>
    </row>
    <row r="153" spans="1:9" ht="15.6" x14ac:dyDescent="0.3">
      <c r="A153" s="30"/>
      <c r="B153" s="5"/>
      <c r="C153" s="30"/>
      <c r="D153" s="30"/>
      <c r="E153" s="30"/>
      <c r="F153" s="30"/>
      <c r="G153" s="31"/>
      <c r="H153" s="31"/>
      <c r="I153" s="31"/>
    </row>
    <row r="154" spans="1:9" ht="15.6" x14ac:dyDescent="0.3">
      <c r="A154" s="30"/>
      <c r="B154" s="5"/>
      <c r="C154" s="30"/>
      <c r="D154" s="30"/>
      <c r="E154" s="30"/>
      <c r="F154" s="30"/>
      <c r="G154" s="31"/>
      <c r="H154" s="31"/>
      <c r="I154" s="31"/>
    </row>
    <row r="155" spans="1:9" ht="15.6" x14ac:dyDescent="0.3">
      <c r="A155" s="30"/>
      <c r="B155" s="5"/>
      <c r="C155" s="30"/>
      <c r="D155" s="30"/>
      <c r="E155" s="30"/>
      <c r="F155" s="30"/>
      <c r="G155" s="31"/>
      <c r="H155" s="31"/>
      <c r="I155" s="31"/>
    </row>
    <row r="156" spans="1:9" ht="15.6" x14ac:dyDescent="0.3">
      <c r="A156" s="30"/>
      <c r="B156" s="5"/>
      <c r="C156" s="30"/>
      <c r="D156" s="30"/>
      <c r="E156" s="30"/>
      <c r="F156" s="30"/>
      <c r="G156" s="31"/>
      <c r="H156" s="31"/>
      <c r="I156" s="31"/>
    </row>
    <row r="157" spans="1:9" ht="15.6" x14ac:dyDescent="0.3">
      <c r="A157" s="30"/>
      <c r="B157" s="5"/>
      <c r="C157" s="30"/>
      <c r="D157" s="30"/>
      <c r="E157" s="30"/>
      <c r="F157" s="30"/>
      <c r="G157" s="31"/>
      <c r="H157" s="31"/>
      <c r="I157" s="31"/>
    </row>
    <row r="158" spans="1:9" ht="15.6" x14ac:dyDescent="0.3">
      <c r="A158" s="30"/>
      <c r="B158" s="5"/>
      <c r="C158" s="30"/>
      <c r="D158" s="30"/>
      <c r="E158" s="30"/>
      <c r="F158" s="30"/>
      <c r="G158" s="31"/>
      <c r="H158" s="31"/>
      <c r="I158" s="31"/>
    </row>
    <row r="159" spans="1:9" ht="15.6" x14ac:dyDescent="0.3">
      <c r="A159" s="30"/>
      <c r="B159" s="5"/>
      <c r="C159" s="30"/>
      <c r="D159" s="30"/>
      <c r="E159" s="30"/>
      <c r="F159" s="30"/>
      <c r="G159" s="31"/>
      <c r="H159" s="31"/>
      <c r="I159" s="31"/>
    </row>
    <row r="160" spans="1:9" ht="15.6" x14ac:dyDescent="0.3">
      <c r="A160" s="30"/>
      <c r="B160" s="5"/>
      <c r="C160" s="30"/>
      <c r="D160" s="30"/>
      <c r="E160" s="30"/>
      <c r="F160" s="30"/>
      <c r="G160" s="31"/>
      <c r="H160" s="31"/>
      <c r="I160" s="31"/>
    </row>
    <row r="161" spans="1:9" ht="15.6" x14ac:dyDescent="0.3">
      <c r="A161" s="30"/>
      <c r="B161" s="5"/>
      <c r="C161" s="30"/>
      <c r="D161" s="30"/>
      <c r="E161" s="30"/>
      <c r="F161" s="30"/>
      <c r="G161" s="31"/>
      <c r="H161" s="31"/>
      <c r="I161" s="31"/>
    </row>
    <row r="162" spans="1:9" ht="15.6" x14ac:dyDescent="0.3">
      <c r="A162" s="30"/>
      <c r="B162" s="5"/>
      <c r="C162" s="30"/>
      <c r="D162" s="30"/>
      <c r="E162" s="30"/>
      <c r="F162" s="30"/>
      <c r="G162" s="31"/>
      <c r="H162" s="31"/>
      <c r="I162" s="31"/>
    </row>
    <row r="163" spans="1:9" ht="15.6" x14ac:dyDescent="0.3">
      <c r="A163" s="30"/>
      <c r="B163" s="5"/>
      <c r="C163" s="30"/>
      <c r="D163" s="30"/>
      <c r="E163" s="30"/>
      <c r="F163" s="30"/>
      <c r="G163" s="31"/>
      <c r="H163" s="31"/>
      <c r="I163" s="31"/>
    </row>
    <row r="164" spans="1:9" ht="15.6" x14ac:dyDescent="0.3">
      <c r="A164" s="30"/>
      <c r="B164" s="5"/>
      <c r="C164" s="30"/>
      <c r="D164" s="30"/>
      <c r="E164" s="30"/>
      <c r="F164" s="30"/>
      <c r="G164" s="31"/>
      <c r="H164" s="31"/>
      <c r="I164" s="31"/>
    </row>
    <row r="165" spans="1:9" ht="15.6" x14ac:dyDescent="0.3">
      <c r="A165" s="30"/>
      <c r="B165" s="5"/>
      <c r="C165" s="30"/>
      <c r="D165" s="30"/>
      <c r="E165" s="30"/>
      <c r="F165" s="30"/>
      <c r="G165" s="31"/>
      <c r="H165" s="31"/>
      <c r="I165" s="31"/>
    </row>
    <row r="166" spans="1:9" ht="15.6" x14ac:dyDescent="0.3">
      <c r="A166" s="30"/>
      <c r="B166" s="5"/>
      <c r="C166" s="30"/>
      <c r="D166" s="30"/>
      <c r="E166" s="30"/>
      <c r="F166" s="30"/>
      <c r="G166" s="31"/>
      <c r="H166" s="31"/>
      <c r="I166" s="31"/>
    </row>
    <row r="167" spans="1:9" ht="15.6" x14ac:dyDescent="0.3">
      <c r="A167" s="30"/>
      <c r="B167" s="5"/>
      <c r="C167" s="30"/>
      <c r="D167" s="30"/>
      <c r="E167" s="30"/>
      <c r="F167" s="30"/>
      <c r="G167" s="31"/>
      <c r="H167" s="31"/>
      <c r="I167" s="31"/>
    </row>
    <row r="168" spans="1:9" ht="15.6" x14ac:dyDescent="0.3">
      <c r="A168" s="30"/>
      <c r="B168" s="5"/>
      <c r="C168" s="30"/>
      <c r="D168" s="30"/>
      <c r="E168" s="30"/>
      <c r="F168" s="30"/>
      <c r="G168" s="31"/>
      <c r="H168" s="31"/>
      <c r="I168" s="31"/>
    </row>
    <row r="169" spans="1:9" ht="15.6" x14ac:dyDescent="0.3">
      <c r="A169" s="30"/>
      <c r="B169" s="5"/>
      <c r="C169" s="30"/>
      <c r="D169" s="30"/>
      <c r="E169" s="30"/>
      <c r="F169" s="30"/>
      <c r="G169" s="31"/>
      <c r="H169" s="31"/>
      <c r="I169" s="31"/>
    </row>
    <row r="170" spans="1:9" ht="15.6" x14ac:dyDescent="0.3">
      <c r="A170" s="30"/>
      <c r="B170" s="5"/>
      <c r="C170" s="30"/>
      <c r="D170" s="30"/>
      <c r="E170" s="30"/>
      <c r="F170" s="30"/>
      <c r="G170" s="31"/>
      <c r="H170" s="31"/>
      <c r="I170" s="31"/>
    </row>
    <row r="171" spans="1:9" ht="15.6" x14ac:dyDescent="0.3">
      <c r="A171" s="30"/>
      <c r="B171" s="5"/>
      <c r="C171" s="30"/>
      <c r="D171" s="30"/>
      <c r="E171" s="30"/>
      <c r="F171" s="30"/>
      <c r="G171" s="31"/>
      <c r="H171" s="31"/>
      <c r="I171" s="31"/>
    </row>
    <row r="172" spans="1:9" ht="15.6" x14ac:dyDescent="0.3">
      <c r="A172" s="30"/>
      <c r="B172" s="5"/>
      <c r="C172" s="30"/>
      <c r="D172" s="30"/>
      <c r="E172" s="30"/>
      <c r="F172" s="30"/>
      <c r="G172" s="31"/>
      <c r="H172" s="31"/>
      <c r="I172" s="31"/>
    </row>
    <row r="173" spans="1:9" ht="15.6" x14ac:dyDescent="0.3">
      <c r="A173" s="30"/>
      <c r="B173" s="5"/>
      <c r="C173" s="30"/>
      <c r="D173" s="30"/>
      <c r="E173" s="30"/>
      <c r="F173" s="30"/>
      <c r="G173" s="31"/>
      <c r="H173" s="31"/>
      <c r="I173" s="31"/>
    </row>
    <row r="174" spans="1:9" ht="15.6" x14ac:dyDescent="0.3">
      <c r="A174" s="30"/>
      <c r="B174" s="5"/>
      <c r="C174" s="30"/>
      <c r="D174" s="30"/>
      <c r="E174" s="30"/>
      <c r="F174" s="30"/>
      <c r="G174" s="31"/>
      <c r="H174" s="31"/>
      <c r="I174" s="31"/>
    </row>
    <row r="175" spans="1:9" ht="15.6" x14ac:dyDescent="0.3">
      <c r="A175" s="30"/>
      <c r="B175" s="5"/>
      <c r="C175" s="30"/>
      <c r="D175" s="30"/>
      <c r="E175" s="30"/>
      <c r="F175" s="30"/>
      <c r="G175" s="31"/>
      <c r="H175" s="31"/>
      <c r="I175" s="31"/>
    </row>
    <row r="176" spans="1:9" ht="15.6" x14ac:dyDescent="0.3">
      <c r="A176" s="30"/>
      <c r="B176" s="5"/>
      <c r="C176" s="30"/>
      <c r="D176" s="30"/>
      <c r="E176" s="30"/>
      <c r="F176" s="30"/>
      <c r="G176" s="31"/>
      <c r="H176" s="31"/>
      <c r="I176" s="31"/>
    </row>
    <row r="177" spans="1:9" ht="15.6" x14ac:dyDescent="0.3">
      <c r="A177" s="30"/>
      <c r="B177" s="5"/>
      <c r="C177" s="30"/>
      <c r="D177" s="30"/>
      <c r="E177" s="30"/>
      <c r="F177" s="30"/>
      <c r="G177" s="31"/>
      <c r="H177" s="31"/>
      <c r="I177" s="31"/>
    </row>
    <row r="178" spans="1:9" ht="15.6" x14ac:dyDescent="0.3">
      <c r="A178" s="30"/>
      <c r="B178" s="5"/>
      <c r="C178" s="30"/>
      <c r="D178" s="30"/>
      <c r="E178" s="30"/>
      <c r="F178" s="30"/>
      <c r="G178" s="31"/>
      <c r="H178" s="31"/>
      <c r="I178" s="31"/>
    </row>
    <row r="179" spans="1:9" ht="15.6" x14ac:dyDescent="0.3">
      <c r="A179" s="30"/>
      <c r="B179" s="5"/>
      <c r="C179" s="30"/>
      <c r="D179" s="30"/>
      <c r="E179" s="30"/>
      <c r="F179" s="30"/>
      <c r="G179" s="31"/>
      <c r="H179" s="31"/>
      <c r="I179" s="31"/>
    </row>
    <row r="180" spans="1:9" ht="15.6" x14ac:dyDescent="0.3">
      <c r="A180" s="30"/>
      <c r="B180" s="5"/>
      <c r="C180" s="30"/>
      <c r="D180" s="30"/>
      <c r="E180" s="30"/>
      <c r="F180" s="30"/>
      <c r="G180" s="31"/>
      <c r="H180" s="31"/>
      <c r="I180" s="31"/>
    </row>
    <row r="181" spans="1:9" ht="15.6" x14ac:dyDescent="0.3">
      <c r="A181" s="30"/>
      <c r="B181" s="5"/>
      <c r="C181" s="30"/>
      <c r="D181" s="30"/>
      <c r="E181" s="30"/>
      <c r="F181" s="30"/>
      <c r="G181" s="31"/>
      <c r="H181" s="31"/>
      <c r="I181" s="31"/>
    </row>
    <row r="182" spans="1:9" ht="15.6" x14ac:dyDescent="0.3">
      <c r="A182" s="30"/>
      <c r="B182" s="5"/>
      <c r="C182" s="30"/>
      <c r="D182" s="30"/>
      <c r="E182" s="30"/>
      <c r="F182" s="30"/>
      <c r="G182" s="31"/>
      <c r="H182" s="31"/>
      <c r="I182" s="31"/>
    </row>
    <row r="183" spans="1:9" ht="15.6" x14ac:dyDescent="0.3">
      <c r="A183" s="30"/>
      <c r="B183" s="5"/>
      <c r="C183" s="30"/>
      <c r="D183" s="30"/>
      <c r="E183" s="30"/>
      <c r="F183" s="30"/>
      <c r="G183" s="31"/>
      <c r="H183" s="31"/>
      <c r="I183" s="31"/>
    </row>
    <row r="184" spans="1:9" ht="15.6" x14ac:dyDescent="0.3">
      <c r="A184" s="30"/>
      <c r="B184" s="5"/>
      <c r="C184" s="30"/>
      <c r="D184" s="30"/>
      <c r="E184" s="30"/>
      <c r="F184" s="30"/>
      <c r="G184" s="31"/>
      <c r="H184" s="31"/>
      <c r="I184" s="31"/>
    </row>
    <row r="185" spans="1:9" ht="15.6" x14ac:dyDescent="0.3">
      <c r="A185" s="30"/>
      <c r="B185" s="5"/>
      <c r="C185" s="30"/>
      <c r="D185" s="30"/>
      <c r="E185" s="30"/>
      <c r="F185" s="30"/>
      <c r="G185" s="31"/>
      <c r="H185" s="31"/>
      <c r="I185" s="31"/>
    </row>
    <row r="186" spans="1:9" ht="15.6" x14ac:dyDescent="0.3">
      <c r="A186" s="30"/>
      <c r="B186" s="5"/>
      <c r="C186" s="30"/>
      <c r="D186" s="30"/>
      <c r="E186" s="30"/>
      <c r="F186" s="30"/>
      <c r="G186" s="31"/>
      <c r="H186" s="31"/>
      <c r="I186" s="31"/>
    </row>
    <row r="187" spans="1:9" ht="15.6" x14ac:dyDescent="0.3">
      <c r="A187" s="30"/>
      <c r="B187" s="5"/>
      <c r="C187" s="30"/>
      <c r="D187" s="30"/>
      <c r="E187" s="30"/>
      <c r="F187" s="30"/>
      <c r="G187" s="31"/>
      <c r="H187" s="31"/>
      <c r="I187" s="31"/>
    </row>
    <row r="188" spans="1:9" ht="15.6" x14ac:dyDescent="0.3">
      <c r="A188" s="30"/>
      <c r="B188" s="5"/>
      <c r="C188" s="30"/>
      <c r="D188" s="30"/>
      <c r="E188" s="30"/>
      <c r="F188" s="30"/>
      <c r="G188" s="31"/>
      <c r="H188" s="31"/>
      <c r="I188" s="31"/>
    </row>
    <row r="189" spans="1:9" ht="15.6" x14ac:dyDescent="0.3">
      <c r="A189" s="30"/>
      <c r="B189" s="5"/>
      <c r="C189" s="30"/>
      <c r="D189" s="30"/>
      <c r="E189" s="30"/>
      <c r="F189" s="30"/>
      <c r="G189" s="31"/>
      <c r="H189" s="31"/>
      <c r="I189" s="31"/>
    </row>
    <row r="190" spans="1:9" ht="15.6" x14ac:dyDescent="0.3">
      <c r="A190" s="30"/>
      <c r="B190" s="5"/>
      <c r="C190" s="30"/>
      <c r="D190" s="30"/>
      <c r="E190" s="30"/>
      <c r="F190" s="30"/>
      <c r="G190" s="31"/>
      <c r="H190" s="31"/>
      <c r="I190" s="31"/>
    </row>
    <row r="191" spans="1:9" ht="15.6" x14ac:dyDescent="0.3">
      <c r="A191" s="30"/>
      <c r="B191" s="5"/>
      <c r="C191" s="30"/>
      <c r="D191" s="30"/>
      <c r="E191" s="30"/>
      <c r="F191" s="30"/>
      <c r="G191" s="31"/>
      <c r="H191" s="31"/>
      <c r="I191" s="31"/>
    </row>
    <row r="192" spans="1:9" ht="15.6" x14ac:dyDescent="0.3">
      <c r="A192" s="30"/>
      <c r="B192" s="5"/>
      <c r="C192" s="30"/>
      <c r="D192" s="30"/>
      <c r="E192" s="30"/>
      <c r="F192" s="30"/>
      <c r="G192" s="31"/>
      <c r="H192" s="31"/>
      <c r="I192" s="31"/>
    </row>
    <row r="193" spans="1:9" ht="15.6" x14ac:dyDescent="0.3">
      <c r="A193" s="30"/>
      <c r="B193" s="5"/>
      <c r="C193" s="30"/>
      <c r="D193" s="30"/>
      <c r="E193" s="30"/>
      <c r="F193" s="30"/>
      <c r="G193" s="31"/>
      <c r="H193" s="31"/>
      <c r="I193" s="31"/>
    </row>
    <row r="194" spans="1:9" ht="15.6" x14ac:dyDescent="0.3">
      <c r="A194" s="30"/>
      <c r="B194" s="5"/>
      <c r="C194" s="30"/>
      <c r="D194" s="30"/>
      <c r="E194" s="30"/>
      <c r="F194" s="30"/>
      <c r="G194" s="31"/>
      <c r="H194" s="31"/>
      <c r="I194" s="31"/>
    </row>
    <row r="195" spans="1:9" ht="15.6" x14ac:dyDescent="0.3">
      <c r="A195" s="30"/>
      <c r="B195" s="5"/>
      <c r="C195" s="30"/>
      <c r="D195" s="30"/>
      <c r="E195" s="30"/>
      <c r="F195" s="30"/>
      <c r="G195" s="31"/>
      <c r="H195" s="31"/>
      <c r="I195" s="31"/>
    </row>
    <row r="196" spans="1:9" ht="15.6" x14ac:dyDescent="0.3">
      <c r="A196" s="30"/>
      <c r="B196" s="5"/>
      <c r="C196" s="30"/>
      <c r="D196" s="30"/>
      <c r="E196" s="30"/>
      <c r="F196" s="30"/>
      <c r="G196" s="31"/>
      <c r="H196" s="31"/>
      <c r="I196" s="31"/>
    </row>
    <row r="197" spans="1:9" ht="15.6" x14ac:dyDescent="0.3">
      <c r="A197" s="30"/>
      <c r="B197" s="5"/>
      <c r="C197" s="30"/>
      <c r="D197" s="30"/>
      <c r="E197" s="30"/>
      <c r="F197" s="30"/>
      <c r="G197" s="31"/>
      <c r="H197" s="31"/>
      <c r="I197" s="31"/>
    </row>
    <row r="198" spans="1:9" ht="15.6" x14ac:dyDescent="0.3">
      <c r="A198" s="30"/>
      <c r="B198" s="5"/>
      <c r="C198" s="30"/>
      <c r="D198" s="30"/>
      <c r="E198" s="30"/>
      <c r="F198" s="30"/>
      <c r="G198" s="31"/>
      <c r="H198" s="31"/>
      <c r="I198" s="31"/>
    </row>
    <row r="199" spans="1:9" ht="15.6" x14ac:dyDescent="0.3">
      <c r="A199" s="30"/>
      <c r="B199" s="5"/>
      <c r="C199" s="30"/>
      <c r="D199" s="30"/>
      <c r="E199" s="30"/>
      <c r="F199" s="30"/>
      <c r="G199" s="31"/>
      <c r="H199" s="31"/>
      <c r="I199" s="31"/>
    </row>
    <row r="200" spans="1:9" ht="15.6" x14ac:dyDescent="0.3">
      <c r="A200" s="30"/>
      <c r="B200" s="5"/>
      <c r="C200" s="30"/>
      <c r="D200" s="30"/>
      <c r="E200" s="30"/>
      <c r="F200" s="30"/>
      <c r="G200" s="31"/>
      <c r="H200" s="31"/>
      <c r="I200" s="31"/>
    </row>
    <row r="201" spans="1:9" ht="15.6" x14ac:dyDescent="0.3">
      <c r="A201" s="30"/>
      <c r="B201" s="5"/>
      <c r="C201" s="30"/>
      <c r="D201" s="30"/>
      <c r="E201" s="30"/>
      <c r="F201" s="30"/>
      <c r="G201" s="31"/>
      <c r="H201" s="31"/>
      <c r="I201" s="31"/>
    </row>
    <row r="202" spans="1:9" ht="15.6" x14ac:dyDescent="0.3">
      <c r="A202" s="30"/>
      <c r="B202" s="5"/>
      <c r="C202" s="30"/>
      <c r="D202" s="30"/>
      <c r="E202" s="30"/>
      <c r="F202" s="30"/>
      <c r="G202" s="31"/>
      <c r="H202" s="31"/>
      <c r="I202" s="31"/>
    </row>
    <row r="203" spans="1:9" ht="15.6" x14ac:dyDescent="0.3">
      <c r="A203" s="30"/>
      <c r="B203" s="5"/>
      <c r="C203" s="30"/>
      <c r="D203" s="30"/>
      <c r="E203" s="30"/>
      <c r="F203" s="30"/>
      <c r="G203" s="31"/>
      <c r="H203" s="31"/>
      <c r="I203" s="31"/>
    </row>
    <row r="204" spans="1:9" ht="15.6" x14ac:dyDescent="0.3">
      <c r="A204" s="30"/>
      <c r="B204" s="5"/>
      <c r="C204" s="30"/>
      <c r="D204" s="30"/>
      <c r="E204" s="30"/>
      <c r="F204" s="30"/>
      <c r="G204" s="31"/>
      <c r="H204" s="31"/>
      <c r="I204" s="31"/>
    </row>
    <row r="205" spans="1:9" ht="15.6" x14ac:dyDescent="0.3">
      <c r="A205" s="30"/>
      <c r="B205" s="5"/>
      <c r="C205" s="30"/>
      <c r="D205" s="30"/>
      <c r="E205" s="30"/>
      <c r="F205" s="30"/>
      <c r="G205" s="31"/>
      <c r="H205" s="31"/>
      <c r="I205" s="31"/>
    </row>
    <row r="206" spans="1:9" ht="15.6" x14ac:dyDescent="0.3">
      <c r="A206" s="30"/>
      <c r="B206" s="5"/>
      <c r="C206" s="30"/>
      <c r="D206" s="30"/>
      <c r="E206" s="30"/>
      <c r="F206" s="30"/>
      <c r="G206" s="31"/>
      <c r="H206" s="31"/>
      <c r="I206" s="31"/>
    </row>
    <row r="207" spans="1:9" ht="15.6" x14ac:dyDescent="0.3">
      <c r="A207" s="30"/>
      <c r="B207" s="5"/>
      <c r="C207" s="30"/>
      <c r="D207" s="30"/>
      <c r="E207" s="30"/>
      <c r="F207" s="30"/>
      <c r="G207" s="31"/>
      <c r="H207" s="31"/>
      <c r="I207" s="31"/>
    </row>
    <row r="208" spans="1:9" ht="15.6" x14ac:dyDescent="0.3">
      <c r="A208" s="30"/>
      <c r="B208" s="5"/>
      <c r="C208" s="30"/>
      <c r="D208" s="30"/>
      <c r="E208" s="30"/>
      <c r="F208" s="30"/>
      <c r="G208" s="31"/>
      <c r="H208" s="31"/>
      <c r="I208" s="31"/>
    </row>
    <row r="209" spans="1:9" ht="15.6" x14ac:dyDescent="0.3">
      <c r="A209" s="30"/>
      <c r="B209" s="5"/>
      <c r="C209" s="30"/>
      <c r="D209" s="30"/>
      <c r="E209" s="30"/>
      <c r="F209" s="30"/>
      <c r="G209" s="31"/>
      <c r="H209" s="31"/>
      <c r="I209" s="31"/>
    </row>
    <row r="210" spans="1:9" ht="15.6" x14ac:dyDescent="0.3">
      <c r="A210" s="30"/>
      <c r="B210" s="5"/>
      <c r="C210" s="30"/>
      <c r="D210" s="30"/>
      <c r="E210" s="30"/>
      <c r="F210" s="30"/>
      <c r="G210" s="31"/>
      <c r="H210" s="31"/>
      <c r="I210" s="31"/>
    </row>
    <row r="211" spans="1:9" ht="15.6" x14ac:dyDescent="0.3">
      <c r="A211" s="30"/>
      <c r="B211" s="5"/>
      <c r="C211" s="30"/>
      <c r="D211" s="30"/>
      <c r="E211" s="30"/>
      <c r="F211" s="30"/>
      <c r="G211" s="31"/>
      <c r="H211" s="31"/>
      <c r="I211" s="31"/>
    </row>
    <row r="212" spans="1:9" ht="15.6" x14ac:dyDescent="0.3">
      <c r="A212" s="30"/>
      <c r="B212" s="5"/>
      <c r="C212" s="30"/>
      <c r="D212" s="30"/>
      <c r="E212" s="30"/>
      <c r="F212" s="30"/>
      <c r="G212" s="31"/>
      <c r="H212" s="31"/>
      <c r="I212" s="31"/>
    </row>
    <row r="213" spans="1:9" ht="15.6" x14ac:dyDescent="0.3">
      <c r="A213" s="30"/>
      <c r="B213" s="5"/>
      <c r="C213" s="30"/>
      <c r="D213" s="30"/>
      <c r="E213" s="30"/>
      <c r="F213" s="30"/>
      <c r="G213" s="31"/>
      <c r="H213" s="31"/>
      <c r="I213" s="31"/>
    </row>
    <row r="214" spans="1:9" ht="15.6" x14ac:dyDescent="0.3">
      <c r="A214" s="30"/>
      <c r="B214" s="5"/>
      <c r="C214" s="30"/>
      <c r="D214" s="30"/>
      <c r="E214" s="30"/>
      <c r="F214" s="30"/>
      <c r="G214" s="31"/>
      <c r="H214" s="31"/>
      <c r="I214" s="31"/>
    </row>
    <row r="215" spans="1:9" ht="15.6" x14ac:dyDescent="0.3">
      <c r="A215" s="30"/>
      <c r="B215" s="5"/>
      <c r="C215" s="30"/>
      <c r="D215" s="30"/>
      <c r="E215" s="30"/>
      <c r="F215" s="30"/>
      <c r="G215" s="31"/>
      <c r="H215" s="31"/>
      <c r="I215" s="31"/>
    </row>
    <row r="216" spans="1:9" ht="15.6" x14ac:dyDescent="0.3">
      <c r="A216" s="30"/>
      <c r="B216" s="5"/>
      <c r="C216" s="30"/>
      <c r="D216" s="30"/>
      <c r="E216" s="30"/>
      <c r="F216" s="30"/>
      <c r="G216" s="31"/>
      <c r="H216" s="31"/>
      <c r="I216" s="31"/>
    </row>
    <row r="217" spans="1:9" ht="15.6" x14ac:dyDescent="0.3">
      <c r="A217" s="30"/>
      <c r="B217" s="5"/>
      <c r="C217" s="30"/>
      <c r="D217" s="30"/>
      <c r="E217" s="30"/>
      <c r="F217" s="30"/>
      <c r="G217" s="31"/>
      <c r="H217" s="31"/>
      <c r="I217" s="31"/>
    </row>
    <row r="218" spans="1:9" ht="15.6" x14ac:dyDescent="0.3">
      <c r="A218" s="30"/>
      <c r="B218" s="5"/>
      <c r="C218" s="30"/>
      <c r="D218" s="30"/>
      <c r="E218" s="30"/>
      <c r="F218" s="30"/>
      <c r="G218" s="31"/>
      <c r="H218" s="31"/>
      <c r="I218" s="31"/>
    </row>
    <row r="219" spans="1:9" ht="15.6" x14ac:dyDescent="0.3">
      <c r="A219" s="30"/>
      <c r="B219" s="5"/>
      <c r="C219" s="30"/>
      <c r="D219" s="30"/>
      <c r="E219" s="30"/>
      <c r="F219" s="30"/>
      <c r="G219" s="31"/>
      <c r="H219" s="31"/>
      <c r="I219" s="31"/>
    </row>
    <row r="220" spans="1:9" ht="15.6" x14ac:dyDescent="0.3">
      <c r="A220" s="30"/>
      <c r="B220" s="5"/>
      <c r="C220" s="30"/>
      <c r="D220" s="30"/>
      <c r="E220" s="30"/>
      <c r="F220" s="30"/>
      <c r="G220" s="31"/>
      <c r="H220" s="31"/>
      <c r="I220" s="31"/>
    </row>
    <row r="221" spans="1:9" ht="15.6" x14ac:dyDescent="0.3">
      <c r="A221" s="30"/>
      <c r="B221" s="5"/>
      <c r="C221" s="30"/>
      <c r="D221" s="30"/>
      <c r="E221" s="30"/>
      <c r="F221" s="30"/>
      <c r="G221" s="31"/>
      <c r="H221" s="31"/>
      <c r="I221" s="31"/>
    </row>
    <row r="222" spans="1:9" ht="15.6" x14ac:dyDescent="0.3">
      <c r="A222" s="30"/>
      <c r="B222" s="5"/>
      <c r="C222" s="30"/>
      <c r="D222" s="30"/>
      <c r="E222" s="30"/>
      <c r="F222" s="30"/>
      <c r="G222" s="31"/>
      <c r="H222" s="31"/>
      <c r="I222" s="31"/>
    </row>
    <row r="223" spans="1:9" ht="15.6" x14ac:dyDescent="0.3">
      <c r="A223" s="30"/>
      <c r="B223" s="5"/>
      <c r="C223" s="30"/>
      <c r="D223" s="30"/>
      <c r="E223" s="30"/>
      <c r="F223" s="30"/>
      <c r="G223" s="31"/>
      <c r="H223" s="31"/>
      <c r="I223" s="31"/>
    </row>
    <row r="224" spans="1:9" ht="15.6" x14ac:dyDescent="0.3">
      <c r="A224" s="30"/>
      <c r="B224" s="5"/>
      <c r="C224" s="30"/>
      <c r="D224" s="30"/>
      <c r="E224" s="30"/>
      <c r="F224" s="30"/>
      <c r="G224" s="31"/>
      <c r="H224" s="31"/>
      <c r="I224" s="31"/>
    </row>
    <row r="225" spans="1:9" ht="15.6" x14ac:dyDescent="0.3">
      <c r="A225" s="30"/>
      <c r="B225" s="5"/>
      <c r="C225" s="30"/>
      <c r="D225" s="30"/>
      <c r="E225" s="30"/>
      <c r="F225" s="30"/>
      <c r="G225" s="31"/>
      <c r="H225" s="31"/>
      <c r="I225" s="31"/>
    </row>
    <row r="226" spans="1:9" ht="15.6" x14ac:dyDescent="0.3">
      <c r="A226" s="30"/>
      <c r="B226" s="5"/>
      <c r="C226" s="30"/>
      <c r="D226" s="30"/>
      <c r="E226" s="30"/>
      <c r="F226" s="30"/>
      <c r="G226" s="31"/>
      <c r="H226" s="31"/>
      <c r="I226" s="31"/>
    </row>
    <row r="227" spans="1:9" ht="15.6" x14ac:dyDescent="0.3">
      <c r="A227" s="30"/>
      <c r="B227" s="5"/>
      <c r="C227" s="30"/>
      <c r="D227" s="30"/>
      <c r="E227" s="30"/>
      <c r="F227" s="30"/>
      <c r="G227" s="31"/>
      <c r="H227" s="31"/>
      <c r="I227" s="31"/>
    </row>
    <row r="228" spans="1:9" ht="15.6" x14ac:dyDescent="0.3">
      <c r="A228" s="30"/>
      <c r="B228" s="5"/>
      <c r="C228" s="30"/>
      <c r="D228" s="30"/>
      <c r="E228" s="30"/>
      <c r="F228" s="30"/>
      <c r="G228" s="31"/>
      <c r="H228" s="31"/>
      <c r="I228" s="31"/>
    </row>
    <row r="229" spans="1:9" ht="15.6" x14ac:dyDescent="0.3">
      <c r="A229" s="30"/>
      <c r="B229" s="5"/>
      <c r="C229" s="30"/>
      <c r="D229" s="30"/>
      <c r="E229" s="30"/>
      <c r="F229" s="30"/>
      <c r="G229" s="31"/>
      <c r="H229" s="31"/>
      <c r="I229" s="31"/>
    </row>
    <row r="230" spans="1:9" ht="15.6" x14ac:dyDescent="0.3">
      <c r="A230" s="30"/>
      <c r="B230" s="5"/>
      <c r="C230" s="30"/>
      <c r="D230" s="30"/>
      <c r="E230" s="30"/>
      <c r="F230" s="30"/>
      <c r="G230" s="31"/>
      <c r="H230" s="31"/>
      <c r="I230" s="31"/>
    </row>
    <row r="231" spans="1:9" ht="15.6" x14ac:dyDescent="0.3">
      <c r="A231" s="30"/>
      <c r="B231" s="5"/>
      <c r="C231" s="30"/>
      <c r="D231" s="30"/>
      <c r="E231" s="30"/>
      <c r="F231" s="30"/>
      <c r="G231" s="31"/>
      <c r="H231" s="31"/>
      <c r="I231" s="31"/>
    </row>
    <row r="232" spans="1:9" ht="15.6" x14ac:dyDescent="0.3">
      <c r="A232" s="30"/>
      <c r="B232" s="5"/>
      <c r="C232" s="30"/>
      <c r="D232" s="30"/>
      <c r="E232" s="30"/>
      <c r="F232" s="30"/>
      <c r="G232" s="31"/>
      <c r="H232" s="31"/>
      <c r="I232" s="31"/>
    </row>
    <row r="233" spans="1:9" ht="15.6" x14ac:dyDescent="0.3">
      <c r="A233" s="30"/>
      <c r="B233" s="5"/>
      <c r="C233" s="30"/>
      <c r="D233" s="30"/>
      <c r="E233" s="30"/>
      <c r="F233" s="30"/>
      <c r="G233" s="31"/>
      <c r="H233" s="31"/>
      <c r="I233" s="31"/>
    </row>
    <row r="234" spans="1:9" ht="15.6" x14ac:dyDescent="0.3">
      <c r="A234" s="30"/>
      <c r="B234" s="5"/>
      <c r="C234" s="30"/>
      <c r="D234" s="30"/>
      <c r="E234" s="30"/>
      <c r="F234" s="30"/>
      <c r="G234" s="31"/>
      <c r="H234" s="31"/>
      <c r="I234" s="31"/>
    </row>
    <row r="235" spans="1:9" ht="15.6" x14ac:dyDescent="0.3">
      <c r="A235" s="30"/>
      <c r="B235" s="5"/>
      <c r="C235" s="30"/>
      <c r="D235" s="30"/>
      <c r="E235" s="30"/>
      <c r="F235" s="30"/>
      <c r="G235" s="31"/>
      <c r="H235" s="31"/>
      <c r="I235" s="31"/>
    </row>
    <row r="236" spans="1:9" ht="15.6" x14ac:dyDescent="0.3">
      <c r="A236" s="30"/>
      <c r="B236" s="5"/>
      <c r="C236" s="30"/>
      <c r="D236" s="30"/>
      <c r="E236" s="30"/>
      <c r="F236" s="30"/>
      <c r="G236" s="31"/>
      <c r="H236" s="31"/>
      <c r="I236" s="31"/>
    </row>
    <row r="237" spans="1:9" ht="15.6" x14ac:dyDescent="0.3">
      <c r="A237" s="30"/>
      <c r="B237" s="5"/>
      <c r="C237" s="30"/>
      <c r="D237" s="30"/>
      <c r="E237" s="30"/>
      <c r="F237" s="30"/>
      <c r="G237" s="31"/>
      <c r="H237" s="31"/>
      <c r="I237" s="31"/>
    </row>
    <row r="238" spans="1:9" ht="15.6" x14ac:dyDescent="0.3">
      <c r="A238" s="30"/>
      <c r="B238" s="5"/>
      <c r="C238" s="30"/>
      <c r="D238" s="30"/>
      <c r="E238" s="30"/>
      <c r="F238" s="30"/>
      <c r="G238" s="31"/>
      <c r="H238" s="31"/>
      <c r="I238" s="31"/>
    </row>
    <row r="239" spans="1:9" ht="15.6" x14ac:dyDescent="0.3">
      <c r="A239" s="30"/>
      <c r="B239" s="5"/>
      <c r="C239" s="30"/>
      <c r="D239" s="30"/>
      <c r="E239" s="30"/>
      <c r="F239" s="30"/>
      <c r="G239" s="31"/>
      <c r="H239" s="31"/>
      <c r="I239" s="31"/>
    </row>
    <row r="240" spans="1:9" ht="15.6" x14ac:dyDescent="0.3">
      <c r="A240" s="30"/>
      <c r="B240" s="5"/>
      <c r="C240" s="30"/>
      <c r="D240" s="30"/>
      <c r="E240" s="30"/>
      <c r="F240" s="30"/>
      <c r="G240" s="31"/>
      <c r="H240" s="31"/>
      <c r="I240" s="31"/>
    </row>
    <row r="241" spans="1:9" ht="15.6" x14ac:dyDescent="0.3">
      <c r="A241" s="30"/>
      <c r="B241" s="5"/>
      <c r="C241" s="30"/>
      <c r="D241" s="30"/>
      <c r="E241" s="30"/>
      <c r="F241" s="30"/>
      <c r="G241" s="31"/>
      <c r="H241" s="31"/>
      <c r="I241" s="31"/>
    </row>
    <row r="242" spans="1:9" ht="15.6" x14ac:dyDescent="0.3">
      <c r="A242" s="30"/>
      <c r="B242" s="5"/>
      <c r="C242" s="30"/>
      <c r="D242" s="30"/>
      <c r="E242" s="30"/>
      <c r="F242" s="30"/>
      <c r="G242" s="31"/>
      <c r="H242" s="31"/>
      <c r="I242" s="31"/>
    </row>
    <row r="243" spans="1:9" ht="15.6" x14ac:dyDescent="0.3">
      <c r="A243" s="30"/>
      <c r="B243" s="5"/>
      <c r="C243" s="30"/>
      <c r="D243" s="30"/>
      <c r="E243" s="30"/>
      <c r="F243" s="30"/>
      <c r="G243" s="31"/>
      <c r="H243" s="31"/>
      <c r="I243" s="31"/>
    </row>
    <row r="244" spans="1:9" ht="15.6" x14ac:dyDescent="0.3">
      <c r="A244" s="30"/>
      <c r="B244" s="5"/>
      <c r="C244" s="30"/>
      <c r="D244" s="30"/>
      <c r="E244" s="30"/>
      <c r="F244" s="30"/>
      <c r="G244" s="31"/>
      <c r="H244" s="31"/>
      <c r="I244" s="31"/>
    </row>
    <row r="245" spans="1:9" ht="15.6" x14ac:dyDescent="0.3">
      <c r="A245" s="30"/>
      <c r="B245" s="5"/>
      <c r="C245" s="30"/>
      <c r="D245" s="30"/>
      <c r="E245" s="30"/>
      <c r="F245" s="30"/>
      <c r="G245" s="31"/>
      <c r="H245" s="31"/>
      <c r="I245" s="31"/>
    </row>
    <row r="246" spans="1:9" ht="15.6" x14ac:dyDescent="0.3">
      <c r="A246" s="30"/>
      <c r="B246" s="5"/>
      <c r="C246" s="30"/>
      <c r="D246" s="30"/>
      <c r="E246" s="30"/>
      <c r="F246" s="30"/>
      <c r="G246" s="31"/>
      <c r="H246" s="31"/>
      <c r="I246" s="31"/>
    </row>
    <row r="247" spans="1:9" ht="15.6" x14ac:dyDescent="0.3">
      <c r="A247" s="30"/>
      <c r="B247" s="5"/>
      <c r="C247" s="30"/>
      <c r="D247" s="30"/>
      <c r="E247" s="30"/>
      <c r="F247" s="30"/>
      <c r="G247" s="31"/>
      <c r="H247" s="31"/>
      <c r="I247" s="31"/>
    </row>
    <row r="248" spans="1:9" ht="15.6" x14ac:dyDescent="0.3">
      <c r="A248" s="30"/>
      <c r="B248" s="5"/>
      <c r="C248" s="30"/>
      <c r="D248" s="30"/>
      <c r="E248" s="30"/>
      <c r="F248" s="30"/>
      <c r="G248" s="31"/>
      <c r="H248" s="31"/>
      <c r="I248" s="31"/>
    </row>
    <row r="249" spans="1:9" ht="15.6" x14ac:dyDescent="0.3">
      <c r="A249" s="30"/>
      <c r="B249" s="5"/>
      <c r="C249" s="30"/>
      <c r="D249" s="30"/>
      <c r="E249" s="30"/>
      <c r="F249" s="30"/>
      <c r="G249" s="31"/>
      <c r="H249" s="31"/>
      <c r="I249" s="31"/>
    </row>
    <row r="250" spans="1:9" ht="15.6" x14ac:dyDescent="0.3">
      <c r="A250" s="30"/>
      <c r="B250" s="5"/>
      <c r="C250" s="30"/>
      <c r="D250" s="30"/>
      <c r="E250" s="30"/>
      <c r="F250" s="30"/>
      <c r="G250" s="31"/>
      <c r="H250" s="31"/>
      <c r="I250" s="31"/>
    </row>
    <row r="251" spans="1:9" ht="15.6" x14ac:dyDescent="0.3">
      <c r="A251" s="30"/>
      <c r="B251" s="5"/>
      <c r="C251" s="30"/>
      <c r="D251" s="30"/>
      <c r="E251" s="30"/>
      <c r="F251" s="30"/>
      <c r="G251" s="31"/>
      <c r="H251" s="31"/>
      <c r="I251" s="31"/>
    </row>
    <row r="252" spans="1:9" ht="15.6" x14ac:dyDescent="0.3">
      <c r="A252" s="30"/>
      <c r="B252" s="5"/>
      <c r="C252" s="30"/>
      <c r="D252" s="30"/>
      <c r="E252" s="30"/>
      <c r="F252" s="30"/>
      <c r="G252" s="31"/>
      <c r="H252" s="31"/>
      <c r="I252" s="31"/>
    </row>
    <row r="253" spans="1:9" ht="15.6" x14ac:dyDescent="0.3">
      <c r="A253" s="30"/>
      <c r="B253" s="5"/>
      <c r="C253" s="30"/>
      <c r="D253" s="30"/>
      <c r="E253" s="30"/>
      <c r="F253" s="30"/>
      <c r="G253" s="31"/>
      <c r="H253" s="31"/>
      <c r="I253" s="31"/>
    </row>
    <row r="254" spans="1:9" ht="15.6" x14ac:dyDescent="0.3">
      <c r="A254" s="30"/>
      <c r="B254" s="5"/>
      <c r="C254" s="30"/>
      <c r="D254" s="30"/>
      <c r="E254" s="30"/>
      <c r="F254" s="30"/>
      <c r="G254" s="31"/>
      <c r="H254" s="31"/>
      <c r="I254" s="31"/>
    </row>
    <row r="255" spans="1:9" ht="15.6" x14ac:dyDescent="0.3">
      <c r="A255" s="30"/>
      <c r="B255" s="5"/>
      <c r="C255" s="30"/>
      <c r="D255" s="30"/>
      <c r="E255" s="30"/>
      <c r="F255" s="30"/>
      <c r="G255" s="31"/>
      <c r="H255" s="31"/>
      <c r="I255" s="31"/>
    </row>
    <row r="256" spans="1:9" ht="15.6" x14ac:dyDescent="0.3">
      <c r="A256" s="30"/>
      <c r="B256" s="5"/>
      <c r="C256" s="30"/>
      <c r="D256" s="30"/>
      <c r="E256" s="30"/>
      <c r="F256" s="30"/>
      <c r="G256" s="31"/>
      <c r="H256" s="31"/>
      <c r="I256" s="31"/>
    </row>
    <row r="257" spans="1:9" ht="15.6" x14ac:dyDescent="0.3">
      <c r="A257" s="30"/>
      <c r="B257" s="5"/>
      <c r="C257" s="30"/>
      <c r="D257" s="30"/>
      <c r="E257" s="30"/>
      <c r="F257" s="30"/>
      <c r="G257" s="31"/>
      <c r="H257" s="31"/>
      <c r="I257" s="31"/>
    </row>
    <row r="258" spans="1:9" ht="15.6" x14ac:dyDescent="0.3">
      <c r="A258" s="30"/>
      <c r="B258" s="5"/>
      <c r="C258" s="30"/>
      <c r="D258" s="30"/>
      <c r="E258" s="30"/>
      <c r="F258" s="30"/>
      <c r="G258" s="31"/>
      <c r="H258" s="31"/>
      <c r="I258" s="31"/>
    </row>
    <row r="259" spans="1:9" ht="15.6" x14ac:dyDescent="0.3">
      <c r="A259" s="30"/>
      <c r="B259" s="5"/>
      <c r="C259" s="30"/>
      <c r="D259" s="30"/>
      <c r="E259" s="30"/>
      <c r="F259" s="30"/>
      <c r="G259" s="31"/>
      <c r="H259" s="31"/>
      <c r="I259" s="31"/>
    </row>
    <row r="260" spans="1:9" ht="15.6" x14ac:dyDescent="0.3">
      <c r="A260" s="30"/>
      <c r="B260" s="5"/>
      <c r="C260" s="30"/>
      <c r="D260" s="30"/>
      <c r="E260" s="30"/>
      <c r="F260" s="30"/>
      <c r="G260" s="31"/>
      <c r="H260" s="31"/>
      <c r="I260" s="31"/>
    </row>
    <row r="261" spans="1:9" ht="15.6" x14ac:dyDescent="0.3">
      <c r="A261" s="30"/>
      <c r="B261" s="5"/>
      <c r="C261" s="30"/>
      <c r="D261" s="30"/>
      <c r="E261" s="30"/>
      <c r="F261" s="30"/>
      <c r="G261" s="31"/>
      <c r="H261" s="31"/>
      <c r="I261" s="31"/>
    </row>
    <row r="262" spans="1:9" ht="15.6" x14ac:dyDescent="0.3">
      <c r="A262" s="30"/>
      <c r="B262" s="5"/>
      <c r="C262" s="30"/>
      <c r="D262" s="30"/>
      <c r="E262" s="30"/>
      <c r="F262" s="30"/>
      <c r="G262" s="31"/>
      <c r="H262" s="31"/>
      <c r="I262" s="31"/>
    </row>
    <row r="263" spans="1:9" ht="15.6" x14ac:dyDescent="0.3">
      <c r="A263" s="30"/>
      <c r="B263" s="5"/>
      <c r="C263" s="30"/>
      <c r="D263" s="30"/>
      <c r="E263" s="30"/>
      <c r="F263" s="30"/>
      <c r="G263" s="31"/>
      <c r="H263" s="31"/>
      <c r="I263" s="31"/>
    </row>
    <row r="264" spans="1:9" ht="15.6" x14ac:dyDescent="0.3">
      <c r="A264" s="30"/>
      <c r="B264" s="5"/>
      <c r="C264" s="30"/>
      <c r="D264" s="30"/>
      <c r="E264" s="30"/>
      <c r="F264" s="30"/>
      <c r="G264" s="31"/>
      <c r="H264" s="31"/>
      <c r="I264" s="31"/>
    </row>
    <row r="265" spans="1:9" ht="15.6" x14ac:dyDescent="0.3">
      <c r="A265" s="30"/>
      <c r="B265" s="5"/>
      <c r="C265" s="30"/>
      <c r="D265" s="30"/>
      <c r="E265" s="30"/>
      <c r="F265" s="30"/>
      <c r="G265" s="31"/>
      <c r="H265" s="31"/>
      <c r="I265" s="31"/>
    </row>
    <row r="266" spans="1:9" ht="15.6" x14ac:dyDescent="0.3">
      <c r="A266" s="30"/>
      <c r="B266" s="5"/>
      <c r="C266" s="30"/>
      <c r="D266" s="30"/>
      <c r="E266" s="30"/>
      <c r="F266" s="30"/>
      <c r="G266" s="31"/>
      <c r="H266" s="31"/>
      <c r="I266" s="31"/>
    </row>
    <row r="267" spans="1:9" ht="15.6" x14ac:dyDescent="0.3">
      <c r="A267" s="30"/>
      <c r="B267" s="5"/>
      <c r="C267" s="30"/>
      <c r="D267" s="30"/>
      <c r="E267" s="30"/>
      <c r="F267" s="30"/>
      <c r="G267" s="31"/>
      <c r="H267" s="31"/>
      <c r="I267" s="31"/>
    </row>
    <row r="268" spans="1:9" ht="15.6" x14ac:dyDescent="0.3">
      <c r="A268" s="30"/>
      <c r="B268" s="5"/>
      <c r="C268" s="30"/>
      <c r="D268" s="30"/>
      <c r="E268" s="30"/>
      <c r="F268" s="30"/>
      <c r="G268" s="31"/>
      <c r="H268" s="31"/>
      <c r="I268" s="31"/>
    </row>
    <row r="269" spans="1:9" ht="15.6" x14ac:dyDescent="0.3">
      <c r="A269" s="30"/>
      <c r="B269" s="5"/>
      <c r="C269" s="30"/>
      <c r="D269" s="30"/>
      <c r="E269" s="30"/>
      <c r="F269" s="30"/>
      <c r="G269" s="31"/>
      <c r="H269" s="31"/>
      <c r="I269" s="31"/>
    </row>
    <row r="270" spans="1:9" ht="15.6" x14ac:dyDescent="0.3">
      <c r="A270" s="30"/>
      <c r="B270" s="5"/>
      <c r="C270" s="30"/>
      <c r="D270" s="30"/>
      <c r="E270" s="30"/>
      <c r="F270" s="30"/>
      <c r="G270" s="31"/>
      <c r="H270" s="31"/>
      <c r="I270" s="31"/>
    </row>
    <row r="271" spans="1:9" ht="15.6" x14ac:dyDescent="0.3">
      <c r="A271" s="30"/>
      <c r="B271" s="5"/>
      <c r="C271" s="30"/>
      <c r="D271" s="30"/>
      <c r="E271" s="30"/>
      <c r="F271" s="30"/>
      <c r="G271" s="31"/>
      <c r="H271" s="31"/>
      <c r="I271" s="31"/>
    </row>
    <row r="272" spans="1:9" ht="15.6" x14ac:dyDescent="0.3">
      <c r="A272" s="30"/>
      <c r="B272" s="5"/>
      <c r="C272" s="30"/>
      <c r="D272" s="30"/>
      <c r="E272" s="30"/>
      <c r="F272" s="30"/>
      <c r="G272" s="31"/>
      <c r="H272" s="31"/>
      <c r="I272" s="31"/>
    </row>
    <row r="273" spans="1:9" ht="15.6" x14ac:dyDescent="0.3">
      <c r="A273" s="30"/>
      <c r="B273" s="5"/>
      <c r="C273" s="30"/>
      <c r="D273" s="30"/>
      <c r="E273" s="30"/>
      <c r="F273" s="30"/>
      <c r="G273" s="31"/>
      <c r="H273" s="31"/>
      <c r="I273" s="31"/>
    </row>
    <row r="274" spans="1:9" ht="15.6" x14ac:dyDescent="0.3">
      <c r="A274" s="30"/>
      <c r="B274" s="5"/>
      <c r="C274" s="30"/>
      <c r="D274" s="30"/>
      <c r="E274" s="30"/>
      <c r="F274" s="30"/>
      <c r="G274" s="31"/>
      <c r="H274" s="31"/>
      <c r="I274" s="31"/>
    </row>
    <row r="275" spans="1:9" ht="15.6" x14ac:dyDescent="0.3">
      <c r="A275" s="30"/>
      <c r="B275" s="5"/>
      <c r="C275" s="30"/>
      <c r="D275" s="30"/>
      <c r="E275" s="30"/>
      <c r="F275" s="30"/>
      <c r="G275" s="31"/>
      <c r="H275" s="31"/>
      <c r="I275" s="31"/>
    </row>
    <row r="276" spans="1:9" ht="15.6" x14ac:dyDescent="0.3">
      <c r="A276" s="30"/>
      <c r="B276" s="5"/>
      <c r="C276" s="30"/>
      <c r="D276" s="30"/>
      <c r="E276" s="30"/>
      <c r="F276" s="30"/>
      <c r="G276" s="31"/>
      <c r="H276" s="31"/>
      <c r="I276" s="31"/>
    </row>
    <row r="277" spans="1:9" ht="15.6" x14ac:dyDescent="0.3">
      <c r="A277" s="30"/>
      <c r="B277" s="5"/>
      <c r="C277" s="30"/>
      <c r="D277" s="30"/>
      <c r="E277" s="30"/>
      <c r="F277" s="30"/>
      <c r="G277" s="31"/>
      <c r="H277" s="31"/>
      <c r="I277" s="31"/>
    </row>
    <row r="278" spans="1:9" ht="15.6" x14ac:dyDescent="0.3">
      <c r="A278" s="30"/>
      <c r="B278" s="5"/>
      <c r="C278" s="30"/>
      <c r="D278" s="30"/>
      <c r="E278" s="30"/>
      <c r="F278" s="30"/>
      <c r="G278" s="31"/>
      <c r="H278" s="31"/>
      <c r="I278" s="31"/>
    </row>
    <row r="279" spans="1:9" ht="15.6" x14ac:dyDescent="0.3">
      <c r="A279" s="30"/>
      <c r="B279" s="5"/>
      <c r="C279" s="30"/>
      <c r="D279" s="30"/>
      <c r="E279" s="30"/>
      <c r="F279" s="30"/>
      <c r="G279" s="31"/>
      <c r="H279" s="31"/>
      <c r="I279" s="31"/>
    </row>
    <row r="280" spans="1:9" ht="15.6" x14ac:dyDescent="0.3">
      <c r="A280" s="30"/>
      <c r="B280" s="5"/>
      <c r="C280" s="30"/>
      <c r="D280" s="30"/>
      <c r="E280" s="30"/>
      <c r="F280" s="30"/>
      <c r="G280" s="31"/>
      <c r="H280" s="31"/>
      <c r="I280" s="31"/>
    </row>
    <row r="281" spans="1:9" ht="15.6" x14ac:dyDescent="0.3">
      <c r="A281" s="30"/>
      <c r="B281" s="5"/>
      <c r="C281" s="30"/>
      <c r="D281" s="30"/>
      <c r="E281" s="30"/>
      <c r="F281" s="30"/>
      <c r="G281" s="31"/>
      <c r="H281" s="31"/>
      <c r="I281" s="31"/>
    </row>
    <row r="282" spans="1:9" ht="15.6" x14ac:dyDescent="0.3">
      <c r="A282" s="30"/>
      <c r="B282" s="5"/>
      <c r="C282" s="30"/>
      <c r="D282" s="30"/>
      <c r="E282" s="30"/>
      <c r="F282" s="30"/>
      <c r="G282" s="31"/>
      <c r="H282" s="31"/>
      <c r="I282" s="31"/>
    </row>
    <row r="283" spans="1:9" ht="15.6" x14ac:dyDescent="0.3">
      <c r="A283" s="30"/>
      <c r="B283" s="5"/>
      <c r="C283" s="30"/>
      <c r="D283" s="30"/>
      <c r="E283" s="30"/>
      <c r="F283" s="30"/>
      <c r="G283" s="31"/>
      <c r="H283" s="31"/>
      <c r="I283" s="31"/>
    </row>
    <row r="284" spans="1:9" ht="15.6" x14ac:dyDescent="0.3">
      <c r="A284" s="30"/>
      <c r="B284" s="5"/>
      <c r="C284" s="30"/>
      <c r="D284" s="30"/>
      <c r="E284" s="30"/>
      <c r="F284" s="30"/>
      <c r="G284" s="31"/>
      <c r="H284" s="31"/>
      <c r="I284" s="31"/>
    </row>
    <row r="285" spans="1:9" ht="15.6" x14ac:dyDescent="0.3">
      <c r="A285" s="30"/>
      <c r="B285" s="5"/>
      <c r="C285" s="30"/>
      <c r="D285" s="30"/>
      <c r="E285" s="30"/>
      <c r="F285" s="30"/>
      <c r="G285" s="31"/>
      <c r="H285" s="31"/>
      <c r="I285" s="31"/>
    </row>
    <row r="286" spans="1:9" ht="15.6" x14ac:dyDescent="0.3">
      <c r="A286" s="30"/>
      <c r="B286" s="5"/>
      <c r="C286" s="30"/>
      <c r="D286" s="30"/>
      <c r="E286" s="30"/>
      <c r="F286" s="30"/>
      <c r="G286" s="31"/>
      <c r="H286" s="31"/>
      <c r="I286" s="31"/>
    </row>
    <row r="287" spans="1:9" ht="15.6" x14ac:dyDescent="0.3">
      <c r="A287" s="30"/>
      <c r="B287" s="5"/>
      <c r="C287" s="30"/>
      <c r="D287" s="30"/>
      <c r="E287" s="30"/>
      <c r="F287" s="30"/>
      <c r="G287" s="31"/>
      <c r="H287" s="31"/>
      <c r="I287" s="31"/>
    </row>
    <row r="288" spans="1:9" ht="15.6" x14ac:dyDescent="0.3">
      <c r="A288" s="30"/>
      <c r="B288" s="5"/>
      <c r="C288" s="30"/>
      <c r="D288" s="30"/>
      <c r="E288" s="30"/>
      <c r="F288" s="30"/>
      <c r="G288" s="31"/>
      <c r="H288" s="31"/>
      <c r="I288" s="31"/>
    </row>
    <row r="289" spans="1:9" ht="15.6" x14ac:dyDescent="0.3">
      <c r="A289" s="30"/>
      <c r="B289" s="5"/>
      <c r="C289" s="30"/>
      <c r="D289" s="30"/>
      <c r="E289" s="30"/>
      <c r="F289" s="30"/>
      <c r="G289" s="31"/>
      <c r="H289" s="31"/>
      <c r="I289" s="31"/>
    </row>
    <row r="290" spans="1:9" ht="15.6" x14ac:dyDescent="0.3">
      <c r="A290" s="30"/>
      <c r="B290" s="5"/>
      <c r="C290" s="30"/>
      <c r="D290" s="30"/>
      <c r="E290" s="30"/>
      <c r="F290" s="30"/>
      <c r="G290" s="31"/>
      <c r="H290" s="31"/>
      <c r="I290" s="31"/>
    </row>
    <row r="291" spans="1:9" ht="15.6" x14ac:dyDescent="0.3">
      <c r="A291" s="30"/>
      <c r="B291" s="5"/>
      <c r="C291" s="30"/>
      <c r="D291" s="30"/>
      <c r="E291" s="30"/>
      <c r="F291" s="30"/>
      <c r="G291" s="31"/>
      <c r="H291" s="31"/>
      <c r="I291" s="31"/>
    </row>
    <row r="292" spans="1:9" ht="15.6" x14ac:dyDescent="0.3">
      <c r="A292" s="30"/>
      <c r="B292" s="5"/>
      <c r="C292" s="30"/>
      <c r="D292" s="30"/>
      <c r="E292" s="30"/>
      <c r="F292" s="30"/>
      <c r="G292" s="31"/>
      <c r="H292" s="31"/>
      <c r="I292" s="31"/>
    </row>
    <row r="293" spans="1:9" ht="15.6" x14ac:dyDescent="0.3">
      <c r="A293" s="30"/>
      <c r="B293" s="5"/>
      <c r="C293" s="30"/>
      <c r="D293" s="30"/>
      <c r="E293" s="30"/>
      <c r="F293" s="30"/>
      <c r="G293" s="31"/>
      <c r="H293" s="31"/>
      <c r="I293" s="31"/>
    </row>
    <row r="294" spans="1:9" ht="15.6" x14ac:dyDescent="0.3">
      <c r="A294" s="30"/>
      <c r="B294" s="5"/>
      <c r="C294" s="30"/>
      <c r="D294" s="30"/>
      <c r="E294" s="30"/>
      <c r="F294" s="30"/>
      <c r="G294" s="31"/>
      <c r="H294" s="31"/>
      <c r="I294" s="31"/>
    </row>
    <row r="295" spans="1:9" ht="15.6" x14ac:dyDescent="0.3">
      <c r="A295" s="30"/>
      <c r="B295" s="5"/>
      <c r="C295" s="30"/>
      <c r="D295" s="30"/>
      <c r="E295" s="30"/>
      <c r="F295" s="30"/>
      <c r="G295" s="31"/>
      <c r="H295" s="31"/>
      <c r="I295" s="31"/>
    </row>
    <row r="296" spans="1:9" ht="15.6" x14ac:dyDescent="0.3">
      <c r="A296" s="30"/>
      <c r="B296" s="5"/>
      <c r="C296" s="30"/>
      <c r="D296" s="30"/>
      <c r="E296" s="30"/>
      <c r="F296" s="30"/>
      <c r="G296" s="31"/>
      <c r="H296" s="31"/>
      <c r="I296" s="31"/>
    </row>
    <row r="297" spans="1:9" ht="15.6" x14ac:dyDescent="0.3">
      <c r="A297" s="30"/>
      <c r="B297" s="5"/>
      <c r="C297" s="30"/>
      <c r="D297" s="30"/>
      <c r="E297" s="30"/>
      <c r="F297" s="30"/>
      <c r="G297" s="31"/>
      <c r="H297" s="31"/>
      <c r="I297" s="31"/>
    </row>
    <row r="298" spans="1:9" ht="15.6" x14ac:dyDescent="0.3">
      <c r="A298" s="30"/>
      <c r="B298" s="5"/>
      <c r="C298" s="30"/>
      <c r="D298" s="30"/>
      <c r="E298" s="30"/>
      <c r="F298" s="30"/>
      <c r="G298" s="31"/>
      <c r="H298" s="31"/>
      <c r="I298" s="31"/>
    </row>
    <row r="299" spans="1:9" ht="15.6" x14ac:dyDescent="0.3">
      <c r="A299" s="30"/>
      <c r="B299" s="5"/>
      <c r="C299" s="30"/>
      <c r="D299" s="30"/>
      <c r="E299" s="30"/>
      <c r="F299" s="30"/>
      <c r="G299" s="31"/>
      <c r="H299" s="31"/>
      <c r="I299" s="31"/>
    </row>
    <row r="300" spans="1:9" ht="15.6" x14ac:dyDescent="0.3">
      <c r="A300" s="30"/>
      <c r="B300" s="5"/>
      <c r="C300" s="30"/>
      <c r="D300" s="30"/>
      <c r="E300" s="30"/>
      <c r="F300" s="30"/>
      <c r="G300" s="31"/>
      <c r="H300" s="31"/>
      <c r="I300" s="31"/>
    </row>
    <row r="301" spans="1:9" ht="15.6" x14ac:dyDescent="0.3">
      <c r="A301" s="30"/>
      <c r="B301" s="5"/>
      <c r="C301" s="30"/>
      <c r="D301" s="30"/>
      <c r="E301" s="30"/>
      <c r="F301" s="30"/>
      <c r="G301" s="31"/>
      <c r="H301" s="31"/>
      <c r="I301" s="31"/>
    </row>
    <row r="302" spans="1:9" ht="15.6" x14ac:dyDescent="0.3">
      <c r="A302" s="30"/>
      <c r="B302" s="5"/>
      <c r="C302" s="30"/>
      <c r="D302" s="30"/>
      <c r="E302" s="30"/>
      <c r="F302" s="30"/>
      <c r="G302" s="31"/>
      <c r="H302" s="31"/>
      <c r="I302" s="31"/>
    </row>
    <row r="303" spans="1:9" ht="15.6" x14ac:dyDescent="0.3">
      <c r="A303" s="30"/>
      <c r="B303" s="5"/>
      <c r="C303" s="30"/>
      <c r="D303" s="30"/>
      <c r="E303" s="30"/>
      <c r="F303" s="30"/>
      <c r="G303" s="31"/>
      <c r="H303" s="31"/>
      <c r="I303" s="31"/>
    </row>
    <row r="304" spans="1:9" ht="15.6" x14ac:dyDescent="0.3">
      <c r="A304" s="30"/>
      <c r="B304" s="5"/>
      <c r="C304" s="30"/>
      <c r="D304" s="30"/>
      <c r="E304" s="30"/>
      <c r="F304" s="30"/>
      <c r="G304" s="31"/>
      <c r="H304" s="31"/>
      <c r="I304" s="31"/>
    </row>
    <row r="305" spans="1:9" ht="15.6" x14ac:dyDescent="0.3">
      <c r="A305" s="30"/>
      <c r="B305" s="5"/>
      <c r="C305" s="30"/>
      <c r="D305" s="30"/>
      <c r="E305" s="30"/>
      <c r="F305" s="30"/>
      <c r="G305" s="31"/>
      <c r="H305" s="31"/>
      <c r="I305" s="31"/>
    </row>
    <row r="306" spans="1:9" ht="15.6" x14ac:dyDescent="0.3">
      <c r="A306" s="30"/>
      <c r="B306" s="5"/>
      <c r="C306" s="30"/>
      <c r="D306" s="30"/>
      <c r="E306" s="30"/>
      <c r="F306" s="30"/>
      <c r="G306" s="31"/>
      <c r="H306" s="31"/>
      <c r="I306" s="31"/>
    </row>
    <row r="307" spans="1:9" ht="15.6" x14ac:dyDescent="0.3">
      <c r="A307" s="30"/>
      <c r="B307" s="5"/>
      <c r="C307" s="30"/>
      <c r="D307" s="30"/>
      <c r="E307" s="30"/>
      <c r="F307" s="30"/>
      <c r="G307" s="31"/>
      <c r="H307" s="31"/>
      <c r="I307" s="31"/>
    </row>
    <row r="308" spans="1:9" ht="15.6" x14ac:dyDescent="0.3">
      <c r="A308" s="30"/>
      <c r="B308" s="5"/>
      <c r="C308" s="30"/>
      <c r="D308" s="30"/>
      <c r="E308" s="30"/>
      <c r="F308" s="30"/>
      <c r="G308" s="31"/>
      <c r="H308" s="31"/>
      <c r="I308" s="31"/>
    </row>
    <row r="309" spans="1:9" ht="15.6" x14ac:dyDescent="0.3">
      <c r="A309" s="30"/>
      <c r="B309" s="5"/>
      <c r="C309" s="30"/>
      <c r="D309" s="30"/>
      <c r="E309" s="30"/>
      <c r="F309" s="30"/>
      <c r="G309" s="31"/>
      <c r="H309" s="31"/>
      <c r="I309" s="31"/>
    </row>
    <row r="310" spans="1:9" ht="15.6" x14ac:dyDescent="0.3">
      <c r="A310" s="30"/>
      <c r="B310" s="5"/>
      <c r="C310" s="30"/>
      <c r="D310" s="30"/>
      <c r="E310" s="30"/>
      <c r="F310" s="30"/>
      <c r="G310" s="31"/>
      <c r="H310" s="31"/>
      <c r="I310" s="31"/>
    </row>
    <row r="311" spans="1:9" ht="15.6" x14ac:dyDescent="0.3">
      <c r="A311" s="30"/>
      <c r="B311" s="5"/>
      <c r="C311" s="30"/>
      <c r="D311" s="30"/>
      <c r="E311" s="30"/>
      <c r="F311" s="30"/>
      <c r="G311" s="31"/>
      <c r="H311" s="31"/>
      <c r="I311" s="31"/>
    </row>
    <row r="312" spans="1:9" ht="15.6" x14ac:dyDescent="0.3">
      <c r="A312" s="30"/>
      <c r="B312" s="5"/>
      <c r="C312" s="30"/>
      <c r="D312" s="30"/>
      <c r="E312" s="30"/>
      <c r="F312" s="30"/>
      <c r="G312" s="31"/>
      <c r="H312" s="31"/>
      <c r="I312" s="31"/>
    </row>
    <row r="313" spans="1:9" ht="15.6" x14ac:dyDescent="0.3">
      <c r="A313" s="30"/>
      <c r="B313" s="5"/>
      <c r="C313" s="30"/>
      <c r="D313" s="30"/>
      <c r="E313" s="30"/>
      <c r="F313" s="30"/>
      <c r="G313" s="31"/>
      <c r="H313" s="31"/>
      <c r="I313" s="31"/>
    </row>
    <row r="314" spans="1:9" ht="15.6" x14ac:dyDescent="0.3">
      <c r="A314" s="30"/>
      <c r="B314" s="5"/>
      <c r="C314" s="30"/>
      <c r="D314" s="30"/>
      <c r="E314" s="30"/>
      <c r="F314" s="30"/>
      <c r="G314" s="31"/>
      <c r="H314" s="31"/>
      <c r="I314" s="31"/>
    </row>
    <row r="315" spans="1:9" ht="15.6" x14ac:dyDescent="0.3">
      <c r="A315" s="30"/>
      <c r="B315" s="5"/>
      <c r="C315" s="30"/>
      <c r="D315" s="30"/>
      <c r="E315" s="30"/>
      <c r="F315" s="30"/>
      <c r="G315" s="31"/>
      <c r="H315" s="31"/>
      <c r="I315" s="31"/>
    </row>
    <row r="316" spans="1:9" ht="15.6" x14ac:dyDescent="0.3">
      <c r="A316" s="30"/>
      <c r="B316" s="5"/>
      <c r="C316" s="30"/>
      <c r="D316" s="30"/>
      <c r="E316" s="30"/>
      <c r="F316" s="30"/>
      <c r="G316" s="31"/>
      <c r="H316" s="31"/>
      <c r="I316" s="31"/>
    </row>
    <row r="317" spans="1:9" ht="15.6" x14ac:dyDescent="0.3">
      <c r="A317" s="30"/>
      <c r="B317" s="5"/>
      <c r="C317" s="30"/>
      <c r="D317" s="30"/>
      <c r="E317" s="30"/>
      <c r="F317" s="30"/>
      <c r="G317" s="31"/>
      <c r="H317" s="31"/>
      <c r="I317" s="31"/>
    </row>
    <row r="318" spans="1:9" ht="15.6" x14ac:dyDescent="0.3">
      <c r="A318" s="30"/>
      <c r="B318" s="5"/>
      <c r="C318" s="30"/>
      <c r="D318" s="30"/>
      <c r="E318" s="30"/>
      <c r="F318" s="30"/>
      <c r="G318" s="31"/>
      <c r="H318" s="31"/>
      <c r="I318" s="31"/>
    </row>
  </sheetData>
  <mergeCells count="313">
    <mergeCell ref="I106:I107"/>
    <mergeCell ref="H98:H99"/>
    <mergeCell ref="I98:I99"/>
    <mergeCell ref="H100:H101"/>
    <mergeCell ref="I100:I101"/>
    <mergeCell ref="H102:H103"/>
    <mergeCell ref="I102:I103"/>
    <mergeCell ref="H92:H93"/>
    <mergeCell ref="I92:I93"/>
    <mergeCell ref="H94:H95"/>
    <mergeCell ref="I94:I95"/>
    <mergeCell ref="H96:H97"/>
    <mergeCell ref="I96:I97"/>
    <mergeCell ref="H104:H105"/>
    <mergeCell ref="I104:I105"/>
    <mergeCell ref="I82:I83"/>
    <mergeCell ref="H84:H85"/>
    <mergeCell ref="I84:I85"/>
    <mergeCell ref="H86:H87"/>
    <mergeCell ref="I86:I87"/>
    <mergeCell ref="H88:H89"/>
    <mergeCell ref="I88:I89"/>
    <mergeCell ref="H90:H91"/>
    <mergeCell ref="I90:I91"/>
    <mergeCell ref="I72:I73"/>
    <mergeCell ref="H74:H75"/>
    <mergeCell ref="I74:I75"/>
    <mergeCell ref="H76:H77"/>
    <mergeCell ref="I76:I77"/>
    <mergeCell ref="H78:H79"/>
    <mergeCell ref="I78:I79"/>
    <mergeCell ref="H80:H81"/>
    <mergeCell ref="I80:I81"/>
    <mergeCell ref="I62:I63"/>
    <mergeCell ref="H64:H65"/>
    <mergeCell ref="I64:I65"/>
    <mergeCell ref="H66:H67"/>
    <mergeCell ref="I66:I67"/>
    <mergeCell ref="H68:H69"/>
    <mergeCell ref="I68:I69"/>
    <mergeCell ref="H70:H71"/>
    <mergeCell ref="I70:I71"/>
    <mergeCell ref="A104:A105"/>
    <mergeCell ref="B104:B105"/>
    <mergeCell ref="C104:C105"/>
    <mergeCell ref="D104:D105"/>
    <mergeCell ref="A106:A107"/>
    <mergeCell ref="B106:B107"/>
    <mergeCell ref="C106:C107"/>
    <mergeCell ref="D106:D107"/>
    <mergeCell ref="H62:H63"/>
    <mergeCell ref="H72:H73"/>
    <mergeCell ref="H82:H83"/>
    <mergeCell ref="H106:H107"/>
    <mergeCell ref="A98:A99"/>
    <mergeCell ref="B98:B99"/>
    <mergeCell ref="C98:C99"/>
    <mergeCell ref="D98:D99"/>
    <mergeCell ref="A100:A101"/>
    <mergeCell ref="B100:B101"/>
    <mergeCell ref="C100:C101"/>
    <mergeCell ref="D100:D101"/>
    <mergeCell ref="A102:A103"/>
    <mergeCell ref="B102:B103"/>
    <mergeCell ref="C102:C103"/>
    <mergeCell ref="D102:D103"/>
    <mergeCell ref="A92:A93"/>
    <mergeCell ref="B92:B93"/>
    <mergeCell ref="C92:C93"/>
    <mergeCell ref="D92:D93"/>
    <mergeCell ref="A94:A95"/>
    <mergeCell ref="B94:B95"/>
    <mergeCell ref="C94:C95"/>
    <mergeCell ref="D94:D95"/>
    <mergeCell ref="A96:A97"/>
    <mergeCell ref="B96:B97"/>
    <mergeCell ref="C96:C97"/>
    <mergeCell ref="D96:D97"/>
    <mergeCell ref="A86:A87"/>
    <mergeCell ref="B86:B87"/>
    <mergeCell ref="C86:C87"/>
    <mergeCell ref="D86:D87"/>
    <mergeCell ref="A88:A89"/>
    <mergeCell ref="B88:B89"/>
    <mergeCell ref="C88:C89"/>
    <mergeCell ref="D88:D89"/>
    <mergeCell ref="A90:A91"/>
    <mergeCell ref="B90:B91"/>
    <mergeCell ref="C90:C91"/>
    <mergeCell ref="D90:D91"/>
    <mergeCell ref="A80:A81"/>
    <mergeCell ref="B80:B81"/>
    <mergeCell ref="C80:C81"/>
    <mergeCell ref="D80:D81"/>
    <mergeCell ref="A82:A83"/>
    <mergeCell ref="B82:B83"/>
    <mergeCell ref="C82:C83"/>
    <mergeCell ref="D82:D83"/>
    <mergeCell ref="A84:A85"/>
    <mergeCell ref="B84:B85"/>
    <mergeCell ref="C84:C85"/>
    <mergeCell ref="D84:D85"/>
    <mergeCell ref="A74:A75"/>
    <mergeCell ref="B74:B75"/>
    <mergeCell ref="C74:C75"/>
    <mergeCell ref="D74:D75"/>
    <mergeCell ref="A76:A77"/>
    <mergeCell ref="B76:B77"/>
    <mergeCell ref="C76:C77"/>
    <mergeCell ref="D76:D77"/>
    <mergeCell ref="A78:A79"/>
    <mergeCell ref="B78:B79"/>
    <mergeCell ref="C78:C79"/>
    <mergeCell ref="D78:D79"/>
    <mergeCell ref="A68:A69"/>
    <mergeCell ref="B68:B69"/>
    <mergeCell ref="C68:C69"/>
    <mergeCell ref="D68:D69"/>
    <mergeCell ref="A70:A71"/>
    <mergeCell ref="B70:B71"/>
    <mergeCell ref="C70:C71"/>
    <mergeCell ref="D70:D71"/>
    <mergeCell ref="A72:A73"/>
    <mergeCell ref="B72:B73"/>
    <mergeCell ref="C72:C73"/>
    <mergeCell ref="D72:D73"/>
    <mergeCell ref="A62:A63"/>
    <mergeCell ref="B62:B63"/>
    <mergeCell ref="C62:C63"/>
    <mergeCell ref="D62:D63"/>
    <mergeCell ref="A64:A65"/>
    <mergeCell ref="B64:B65"/>
    <mergeCell ref="C64:C65"/>
    <mergeCell ref="D64:D65"/>
    <mergeCell ref="A66:A67"/>
    <mergeCell ref="B66:B67"/>
    <mergeCell ref="C66:C67"/>
    <mergeCell ref="D66:D67"/>
    <mergeCell ref="A58:A59"/>
    <mergeCell ref="B58:B59"/>
    <mergeCell ref="C58:C59"/>
    <mergeCell ref="D58:D59"/>
    <mergeCell ref="I17:I18"/>
    <mergeCell ref="I22:I23"/>
    <mergeCell ref="A60:A61"/>
    <mergeCell ref="B60:B61"/>
    <mergeCell ref="C60:C61"/>
    <mergeCell ref="D60:D61"/>
    <mergeCell ref="H58:H59"/>
    <mergeCell ref="I58:I59"/>
    <mergeCell ref="H60:H61"/>
    <mergeCell ref="I60:I61"/>
    <mergeCell ref="A56:A57"/>
    <mergeCell ref="B56:B57"/>
    <mergeCell ref="C56:C57"/>
    <mergeCell ref="A52:A53"/>
    <mergeCell ref="B52:B53"/>
    <mergeCell ref="A48:A49"/>
    <mergeCell ref="D56:D57"/>
    <mergeCell ref="H56:H57"/>
    <mergeCell ref="A54:A55"/>
    <mergeCell ref="C1:I1"/>
    <mergeCell ref="I30:I31"/>
    <mergeCell ref="I44:I45"/>
    <mergeCell ref="I46:I47"/>
    <mergeCell ref="I48:I49"/>
    <mergeCell ref="I24:I25"/>
    <mergeCell ref="I26:I27"/>
    <mergeCell ref="I28:I29"/>
    <mergeCell ref="I52:I53"/>
    <mergeCell ref="I32:I33"/>
    <mergeCell ref="I34:I35"/>
    <mergeCell ref="I36:I37"/>
    <mergeCell ref="I38:I39"/>
    <mergeCell ref="I40:I41"/>
    <mergeCell ref="I5:I6"/>
    <mergeCell ref="I7:I8"/>
    <mergeCell ref="I9:I10"/>
    <mergeCell ref="C52:C53"/>
    <mergeCell ref="I50:I51"/>
    <mergeCell ref="I11:I12"/>
    <mergeCell ref="I13:I14"/>
    <mergeCell ref="I15:I16"/>
    <mergeCell ref="H30:H31"/>
    <mergeCell ref="D30:D31"/>
    <mergeCell ref="B54:B55"/>
    <mergeCell ref="C54:C55"/>
    <mergeCell ref="D54:D55"/>
    <mergeCell ref="H54:H55"/>
    <mergeCell ref="D52:D53"/>
    <mergeCell ref="H52:H53"/>
    <mergeCell ref="A50:A51"/>
    <mergeCell ref="I56:I57"/>
    <mergeCell ref="I54:I55"/>
    <mergeCell ref="C30:C31"/>
    <mergeCell ref="B30:B31"/>
    <mergeCell ref="A30:A31"/>
    <mergeCell ref="I42:I43"/>
    <mergeCell ref="B50:B51"/>
    <mergeCell ref="C50:C51"/>
    <mergeCell ref="D50:D51"/>
    <mergeCell ref="H50:H51"/>
    <mergeCell ref="D40:D41"/>
    <mergeCell ref="H40:H41"/>
    <mergeCell ref="B48:B49"/>
    <mergeCell ref="C48:C49"/>
    <mergeCell ref="D48:D49"/>
    <mergeCell ref="H48:H49"/>
    <mergeCell ref="A42:A43"/>
    <mergeCell ref="B42:B43"/>
    <mergeCell ref="C42:C43"/>
    <mergeCell ref="D42:D43"/>
    <mergeCell ref="H42:H43"/>
    <mergeCell ref="A40:A41"/>
    <mergeCell ref="B40:B41"/>
    <mergeCell ref="C40:C41"/>
    <mergeCell ref="A46:A47"/>
    <mergeCell ref="B46:B47"/>
    <mergeCell ref="C46:C47"/>
    <mergeCell ref="D46:D47"/>
    <mergeCell ref="H46:H47"/>
    <mergeCell ref="A44:A45"/>
    <mergeCell ref="B44:B45"/>
    <mergeCell ref="C44:C45"/>
    <mergeCell ref="H44:H45"/>
    <mergeCell ref="A38:A39"/>
    <mergeCell ref="B38:B39"/>
    <mergeCell ref="C38:C39"/>
    <mergeCell ref="D38:D39"/>
    <mergeCell ref="H38:H39"/>
    <mergeCell ref="D44:D45"/>
    <mergeCell ref="D34:D35"/>
    <mergeCell ref="H34:H35"/>
    <mergeCell ref="A36:A37"/>
    <mergeCell ref="B36:B37"/>
    <mergeCell ref="C36:C37"/>
    <mergeCell ref="D36:D37"/>
    <mergeCell ref="H36:H37"/>
    <mergeCell ref="A32:A33"/>
    <mergeCell ref="B32:B33"/>
    <mergeCell ref="C32:C33"/>
    <mergeCell ref="D32:D33"/>
    <mergeCell ref="H32:H33"/>
    <mergeCell ref="A34:A35"/>
    <mergeCell ref="B34:B35"/>
    <mergeCell ref="C34:C35"/>
    <mergeCell ref="A19:A21"/>
    <mergeCell ref="I3:I4"/>
    <mergeCell ref="A28:A29"/>
    <mergeCell ref="B28:B29"/>
    <mergeCell ref="C28:C29"/>
    <mergeCell ref="D28:D29"/>
    <mergeCell ref="H28:H29"/>
    <mergeCell ref="A26:A27"/>
    <mergeCell ref="B26:B27"/>
    <mergeCell ref="C26:C27"/>
    <mergeCell ref="D26:D27"/>
    <mergeCell ref="H26:H27"/>
    <mergeCell ref="A24:A25"/>
    <mergeCell ref="B24:B25"/>
    <mergeCell ref="C24:C25"/>
    <mergeCell ref="D24:D25"/>
    <mergeCell ref="H24:H25"/>
    <mergeCell ref="A22:A23"/>
    <mergeCell ref="B22:B23"/>
    <mergeCell ref="C22:C23"/>
    <mergeCell ref="D22:D23"/>
    <mergeCell ref="H22:H23"/>
    <mergeCell ref="A17:A18"/>
    <mergeCell ref="B17:B18"/>
    <mergeCell ref="C17:C18"/>
    <mergeCell ref="D17:D18"/>
    <mergeCell ref="H17:H18"/>
    <mergeCell ref="A15:A16"/>
    <mergeCell ref="B15:B16"/>
    <mergeCell ref="C15:C16"/>
    <mergeCell ref="D15:D16"/>
    <mergeCell ref="H15:H16"/>
    <mergeCell ref="H7:H8"/>
    <mergeCell ref="A13:A14"/>
    <mergeCell ref="B13:B14"/>
    <mergeCell ref="C13:C14"/>
    <mergeCell ref="D13:D14"/>
    <mergeCell ref="H13:H14"/>
    <mergeCell ref="A11:A12"/>
    <mergeCell ref="B11:B12"/>
    <mergeCell ref="C11:C12"/>
    <mergeCell ref="D11:D12"/>
    <mergeCell ref="H11:H12"/>
    <mergeCell ref="I19:I21"/>
    <mergeCell ref="H19:H21"/>
    <mergeCell ref="D19:D21"/>
    <mergeCell ref="C19:C21"/>
    <mergeCell ref="B19:B21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  <mergeCell ref="A9:A10"/>
    <mergeCell ref="B9:B10"/>
    <mergeCell ref="C9:C10"/>
    <mergeCell ref="D9:D10"/>
    <mergeCell ref="H9:H10"/>
    <mergeCell ref="A7:A8"/>
    <mergeCell ref="B7:B8"/>
    <mergeCell ref="C7:C8"/>
    <mergeCell ref="D7:D8"/>
  </mergeCells>
  <dataValidations count="1">
    <dataValidation type="custom" allowBlank="1" showInputMessage="1" showErrorMessage="1" sqref="G3:H138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Height="3" orientation="landscape" r:id="rId1"/>
  <headerFooter>
    <oddHeader>&amp;L&amp;F&amp;C&amp;A&amp;RDate:</oddHeader>
  </headerFooter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I45"/>
  <sheetViews>
    <sheetView workbookViewId="0">
      <selection activeCell="A3" sqref="A3:H40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 t="s">
        <v>166</v>
      </c>
      <c r="C3" s="84" t="s">
        <v>167</v>
      </c>
      <c r="D3" s="84"/>
      <c r="E3" s="12" t="s">
        <v>374</v>
      </c>
      <c r="F3" s="12" t="s">
        <v>375</v>
      </c>
      <c r="G3" s="13">
        <f>(10*25)</f>
        <v>250</v>
      </c>
      <c r="H3" s="104">
        <f>G3+G4</f>
        <v>250</v>
      </c>
      <c r="I3" s="123"/>
    </row>
    <row r="4" spans="1:9" ht="16.05" customHeight="1" thickBot="1" x14ac:dyDescent="0.35">
      <c r="A4" s="81"/>
      <c r="B4" s="83"/>
      <c r="C4" s="85"/>
      <c r="D4" s="85"/>
      <c r="E4" s="14"/>
      <c r="F4" s="14"/>
      <c r="G4" s="15"/>
      <c r="H4" s="105"/>
      <c r="I4" s="124"/>
    </row>
    <row r="5" spans="1:9" ht="16.05" customHeight="1" x14ac:dyDescent="0.3">
      <c r="A5" s="88" t="s">
        <v>5</v>
      </c>
      <c r="B5" s="89">
        <v>330001</v>
      </c>
      <c r="C5" s="90" t="s">
        <v>168</v>
      </c>
      <c r="D5" s="90"/>
      <c r="E5" s="58" t="s">
        <v>374</v>
      </c>
      <c r="F5" s="17" t="s">
        <v>376</v>
      </c>
      <c r="G5" s="18">
        <f>(2*25)</f>
        <v>50</v>
      </c>
      <c r="H5" s="104">
        <f t="shared" ref="H5" si="0">G5+G6</f>
        <v>50</v>
      </c>
      <c r="I5" s="115"/>
    </row>
    <row r="6" spans="1:9" ht="16.05" customHeight="1" thickBot="1" x14ac:dyDescent="0.35">
      <c r="A6" s="81"/>
      <c r="B6" s="83"/>
      <c r="C6" s="85"/>
      <c r="D6" s="85"/>
      <c r="E6" s="14"/>
      <c r="F6" s="19"/>
      <c r="G6" s="15"/>
      <c r="H6" s="105"/>
      <c r="I6" s="116"/>
    </row>
    <row r="7" spans="1:9" ht="16.05" customHeight="1" x14ac:dyDescent="0.3">
      <c r="A7" s="80" t="s">
        <v>5</v>
      </c>
      <c r="B7" s="82">
        <v>309060</v>
      </c>
      <c r="C7" s="84" t="s">
        <v>169</v>
      </c>
      <c r="D7" s="84"/>
      <c r="E7" s="58" t="s">
        <v>374</v>
      </c>
      <c r="F7" s="20" t="s">
        <v>377</v>
      </c>
      <c r="G7" s="13">
        <f>(7*25)</f>
        <v>175</v>
      </c>
      <c r="H7" s="104">
        <f t="shared" ref="H7" si="1">G7+G8</f>
        <v>175</v>
      </c>
      <c r="I7" s="125"/>
    </row>
    <row r="8" spans="1:9" ht="16.05" customHeight="1" thickBot="1" x14ac:dyDescent="0.35">
      <c r="A8" s="81"/>
      <c r="B8" s="83"/>
      <c r="C8" s="85"/>
      <c r="D8" s="85"/>
      <c r="E8" s="14"/>
      <c r="F8" s="19"/>
      <c r="G8" s="15"/>
      <c r="H8" s="105"/>
      <c r="I8" s="116"/>
    </row>
    <row r="9" spans="1:9" ht="16.05" customHeight="1" x14ac:dyDescent="0.3">
      <c r="A9" s="80" t="s">
        <v>5</v>
      </c>
      <c r="B9" s="82">
        <v>490001</v>
      </c>
      <c r="C9" s="84" t="s">
        <v>170</v>
      </c>
      <c r="D9" s="84"/>
      <c r="E9" s="12" t="s">
        <v>236</v>
      </c>
      <c r="F9" s="20" t="s">
        <v>378</v>
      </c>
      <c r="G9" s="13">
        <f>(3*170)</f>
        <v>510</v>
      </c>
      <c r="H9" s="104">
        <f t="shared" ref="H9" si="2">G9+G10</f>
        <v>510</v>
      </c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19"/>
      <c r="G10" s="15"/>
      <c r="H10" s="105"/>
      <c r="I10" s="116"/>
    </row>
    <row r="11" spans="1:9" ht="16.05" customHeight="1" x14ac:dyDescent="0.3">
      <c r="A11" s="80" t="s">
        <v>5</v>
      </c>
      <c r="B11" s="82">
        <v>480121</v>
      </c>
      <c r="C11" s="84" t="s">
        <v>171</v>
      </c>
      <c r="D11" s="84"/>
      <c r="E11" s="58" t="s">
        <v>236</v>
      </c>
      <c r="F11" s="20" t="s">
        <v>379</v>
      </c>
      <c r="G11" s="13">
        <f>(2*220)</f>
        <v>440</v>
      </c>
      <c r="H11" s="104">
        <f t="shared" ref="H11" si="3">G11+G12</f>
        <v>440</v>
      </c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19"/>
      <c r="G12" s="15"/>
      <c r="H12" s="105"/>
      <c r="I12" s="116"/>
    </row>
    <row r="13" spans="1:9" ht="16.05" customHeight="1" x14ac:dyDescent="0.3">
      <c r="A13" s="80" t="s">
        <v>5</v>
      </c>
      <c r="B13" s="82">
        <v>309061</v>
      </c>
      <c r="C13" s="84" t="s">
        <v>172</v>
      </c>
      <c r="D13" s="84"/>
      <c r="E13" s="12" t="s">
        <v>380</v>
      </c>
      <c r="F13" s="20" t="s">
        <v>381</v>
      </c>
      <c r="G13" s="13">
        <f>(6*25)</f>
        <v>150</v>
      </c>
      <c r="H13" s="104">
        <f t="shared" ref="H13" si="4">G13+G14</f>
        <v>150</v>
      </c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19"/>
      <c r="G14" s="15"/>
      <c r="H14" s="105"/>
      <c r="I14" s="116"/>
    </row>
    <row r="15" spans="1:9" ht="16.05" customHeight="1" x14ac:dyDescent="0.3">
      <c r="A15" s="80" t="s">
        <v>5</v>
      </c>
      <c r="B15" s="82">
        <v>309062</v>
      </c>
      <c r="C15" s="84" t="s">
        <v>173</v>
      </c>
      <c r="D15" s="84"/>
      <c r="E15" s="58" t="s">
        <v>380</v>
      </c>
      <c r="F15" s="20" t="s">
        <v>382</v>
      </c>
      <c r="G15" s="13">
        <f>(2*25)+15</f>
        <v>65</v>
      </c>
      <c r="H15" s="104">
        <f t="shared" ref="H15" si="5">G15+G16</f>
        <v>65</v>
      </c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19"/>
      <c r="G16" s="15"/>
      <c r="H16" s="105"/>
      <c r="I16" s="116"/>
    </row>
    <row r="17" spans="1:9" ht="16.05" customHeight="1" x14ac:dyDescent="0.3">
      <c r="A17" s="80" t="s">
        <v>5</v>
      </c>
      <c r="B17" s="82">
        <v>309063</v>
      </c>
      <c r="C17" s="84" t="s">
        <v>174</v>
      </c>
      <c r="D17" s="84"/>
      <c r="E17" s="58" t="s">
        <v>380</v>
      </c>
      <c r="F17" s="20">
        <v>25</v>
      </c>
      <c r="G17" s="13">
        <f>25</f>
        <v>25</v>
      </c>
      <c r="H17" s="104">
        <f t="shared" ref="H17" si="6">G17+G18</f>
        <v>25</v>
      </c>
      <c r="I17" s="125"/>
    </row>
    <row r="18" spans="1:9" ht="16.05" customHeight="1" thickBot="1" x14ac:dyDescent="0.35">
      <c r="A18" s="81"/>
      <c r="B18" s="83"/>
      <c r="C18" s="85"/>
      <c r="D18" s="85"/>
      <c r="E18" s="14"/>
      <c r="F18" s="19"/>
      <c r="G18" s="15"/>
      <c r="H18" s="105"/>
      <c r="I18" s="116"/>
    </row>
    <row r="19" spans="1:9" ht="16.05" customHeight="1" x14ac:dyDescent="0.3">
      <c r="A19" s="80" t="s">
        <v>5</v>
      </c>
      <c r="B19" s="82">
        <v>309064</v>
      </c>
      <c r="C19" s="84" t="s">
        <v>175</v>
      </c>
      <c r="D19" s="84"/>
      <c r="E19" s="58" t="s">
        <v>380</v>
      </c>
      <c r="F19" s="20"/>
      <c r="G19" s="13"/>
      <c r="H19" s="104">
        <f t="shared" ref="H19" si="7">G19+G20</f>
        <v>0</v>
      </c>
      <c r="I19" s="125"/>
    </row>
    <row r="20" spans="1:9" ht="16.05" customHeight="1" thickBot="1" x14ac:dyDescent="0.35">
      <c r="A20" s="81"/>
      <c r="B20" s="83"/>
      <c r="C20" s="85"/>
      <c r="D20" s="85"/>
      <c r="E20" s="14"/>
      <c r="F20" s="19"/>
      <c r="G20" s="15"/>
      <c r="H20" s="105"/>
      <c r="I20" s="116"/>
    </row>
    <row r="21" spans="1:9" ht="16.05" customHeight="1" x14ac:dyDescent="0.3">
      <c r="A21" s="80" t="s">
        <v>5</v>
      </c>
      <c r="B21" s="82">
        <v>309065</v>
      </c>
      <c r="C21" s="84" t="s">
        <v>176</v>
      </c>
      <c r="D21" s="84"/>
      <c r="E21" s="58" t="s">
        <v>380</v>
      </c>
      <c r="F21" s="20">
        <v>25</v>
      </c>
      <c r="G21" s="13">
        <f>25</f>
        <v>25</v>
      </c>
      <c r="H21" s="104">
        <f t="shared" ref="H21" si="8">G21+G22</f>
        <v>25</v>
      </c>
      <c r="I21" s="125"/>
    </row>
    <row r="22" spans="1:9" ht="16.05" customHeight="1" thickBot="1" x14ac:dyDescent="0.35">
      <c r="A22" s="81"/>
      <c r="B22" s="83"/>
      <c r="C22" s="85"/>
      <c r="D22" s="85"/>
      <c r="E22" s="14"/>
      <c r="F22" s="19"/>
      <c r="G22" s="15"/>
      <c r="H22" s="105"/>
      <c r="I22" s="116"/>
    </row>
    <row r="23" spans="1:9" ht="16.05" customHeight="1" x14ac:dyDescent="0.3">
      <c r="A23" s="80" t="s">
        <v>5</v>
      </c>
      <c r="B23" s="82">
        <v>309066</v>
      </c>
      <c r="C23" s="84" t="s">
        <v>177</v>
      </c>
      <c r="D23" s="84"/>
      <c r="E23" s="58" t="s">
        <v>380</v>
      </c>
      <c r="F23" s="20"/>
      <c r="G23" s="13"/>
      <c r="H23" s="104">
        <f t="shared" ref="H23" si="9">G23+G24</f>
        <v>0</v>
      </c>
      <c r="I23" s="125"/>
    </row>
    <row r="24" spans="1:9" ht="16.05" customHeight="1" thickBot="1" x14ac:dyDescent="0.35">
      <c r="A24" s="81"/>
      <c r="B24" s="83"/>
      <c r="C24" s="85"/>
      <c r="D24" s="85"/>
      <c r="E24" s="14"/>
      <c r="F24" s="19"/>
      <c r="G24" s="15"/>
      <c r="H24" s="105"/>
      <c r="I24" s="116"/>
    </row>
    <row r="25" spans="1:9" ht="16.05" customHeight="1" x14ac:dyDescent="0.3">
      <c r="A25" s="110" t="s">
        <v>5</v>
      </c>
      <c r="B25" s="122">
        <v>309067</v>
      </c>
      <c r="C25" s="106" t="s">
        <v>178</v>
      </c>
      <c r="D25" s="106"/>
      <c r="E25" s="58" t="s">
        <v>380</v>
      </c>
      <c r="F25" s="12"/>
      <c r="G25" s="13"/>
      <c r="H25" s="104">
        <f t="shared" ref="H25" si="10">G25+G26</f>
        <v>0</v>
      </c>
      <c r="I25" s="125"/>
    </row>
    <row r="26" spans="1:9" ht="16.05" customHeight="1" thickBot="1" x14ac:dyDescent="0.35">
      <c r="A26" s="111"/>
      <c r="B26" s="118"/>
      <c r="C26" s="107"/>
      <c r="D26" s="107"/>
      <c r="E26" s="14"/>
      <c r="F26" s="14"/>
      <c r="G26" s="15"/>
      <c r="H26" s="105"/>
      <c r="I26" s="116"/>
    </row>
    <row r="27" spans="1:9" ht="16.05" customHeight="1" x14ac:dyDescent="0.3">
      <c r="A27" s="141" t="s">
        <v>5</v>
      </c>
      <c r="B27" s="122">
        <v>309068</v>
      </c>
      <c r="C27" s="106" t="s">
        <v>179</v>
      </c>
      <c r="D27" s="106"/>
      <c r="E27" s="58" t="s">
        <v>380</v>
      </c>
      <c r="F27" s="12"/>
      <c r="G27" s="13"/>
      <c r="H27" s="104">
        <f t="shared" ref="H27" si="11">G27+G28</f>
        <v>0</v>
      </c>
      <c r="I27" s="125"/>
    </row>
    <row r="28" spans="1:9" ht="16.05" customHeight="1" thickBot="1" x14ac:dyDescent="0.35">
      <c r="A28" s="103"/>
      <c r="B28" s="118"/>
      <c r="C28" s="107"/>
      <c r="D28" s="107"/>
      <c r="E28" s="14"/>
      <c r="F28" s="14"/>
      <c r="G28" s="15"/>
      <c r="H28" s="105"/>
      <c r="I28" s="116"/>
    </row>
    <row r="29" spans="1:9" ht="16.05" customHeight="1" x14ac:dyDescent="0.3">
      <c r="A29" s="80" t="s">
        <v>5</v>
      </c>
      <c r="B29" s="82">
        <v>309070</v>
      </c>
      <c r="C29" s="84" t="s">
        <v>180</v>
      </c>
      <c r="D29" s="84"/>
      <c r="E29" s="58" t="s">
        <v>380</v>
      </c>
      <c r="F29" s="12" t="s">
        <v>383</v>
      </c>
      <c r="G29" s="21">
        <f>25+16</f>
        <v>41</v>
      </c>
      <c r="H29" s="104">
        <f t="shared" ref="H29" si="12">G29+G30</f>
        <v>41</v>
      </c>
      <c r="I29" s="131"/>
    </row>
    <row r="30" spans="1:9" ht="16.05" customHeight="1" thickBot="1" x14ac:dyDescent="0.35">
      <c r="A30" s="81"/>
      <c r="B30" s="83"/>
      <c r="C30" s="85"/>
      <c r="D30" s="85"/>
      <c r="E30" s="22"/>
      <c r="F30" s="23"/>
      <c r="G30" s="24"/>
      <c r="H30" s="105"/>
      <c r="I30" s="132"/>
    </row>
    <row r="31" spans="1:9" ht="16.05" customHeight="1" x14ac:dyDescent="0.3">
      <c r="A31" s="80" t="s">
        <v>5</v>
      </c>
      <c r="B31" s="82">
        <v>309071</v>
      </c>
      <c r="C31" s="84" t="s">
        <v>181</v>
      </c>
      <c r="D31" s="84"/>
      <c r="E31" s="58" t="s">
        <v>380</v>
      </c>
      <c r="F31" s="20">
        <v>20</v>
      </c>
      <c r="G31" s="13">
        <f>20</f>
        <v>20</v>
      </c>
      <c r="H31" s="104">
        <f t="shared" ref="H31" si="13">G31+G32</f>
        <v>20</v>
      </c>
      <c r="I31" s="125"/>
    </row>
    <row r="32" spans="1:9" ht="16.05" customHeight="1" thickBot="1" x14ac:dyDescent="0.35">
      <c r="A32" s="81"/>
      <c r="B32" s="83"/>
      <c r="C32" s="85"/>
      <c r="D32" s="85"/>
      <c r="E32" s="14"/>
      <c r="F32" s="19"/>
      <c r="G32" s="15"/>
      <c r="H32" s="105"/>
      <c r="I32" s="116"/>
    </row>
    <row r="33" spans="1:9" ht="16.05" customHeight="1" x14ac:dyDescent="0.3">
      <c r="A33" s="80" t="s">
        <v>5</v>
      </c>
      <c r="B33" s="82">
        <v>309072</v>
      </c>
      <c r="C33" s="84" t="s">
        <v>182</v>
      </c>
      <c r="D33" s="84"/>
      <c r="E33" s="58" t="s">
        <v>380</v>
      </c>
      <c r="F33" s="20">
        <v>22</v>
      </c>
      <c r="G33" s="13">
        <f>22</f>
        <v>22</v>
      </c>
      <c r="H33" s="104">
        <f t="shared" ref="H33:H37" si="14">G33+G34</f>
        <v>22</v>
      </c>
      <c r="I33" s="125"/>
    </row>
    <row r="34" spans="1:9" ht="16.05" customHeight="1" thickBot="1" x14ac:dyDescent="0.35">
      <c r="A34" s="81"/>
      <c r="B34" s="83"/>
      <c r="C34" s="85"/>
      <c r="D34" s="85"/>
      <c r="E34" s="14"/>
      <c r="F34" s="19"/>
      <c r="G34" s="15"/>
      <c r="H34" s="105"/>
      <c r="I34" s="116"/>
    </row>
    <row r="35" spans="1:9" ht="16.05" customHeight="1" x14ac:dyDescent="0.3">
      <c r="A35" s="80"/>
      <c r="B35" s="82"/>
      <c r="C35" s="84"/>
      <c r="D35" s="84"/>
      <c r="E35" s="12"/>
      <c r="F35" s="20"/>
      <c r="G35" s="13"/>
      <c r="H35" s="104">
        <f t="shared" si="14"/>
        <v>0</v>
      </c>
      <c r="I35" s="125"/>
    </row>
    <row r="36" spans="1:9" ht="16.05" customHeight="1" thickBot="1" x14ac:dyDescent="0.35">
      <c r="A36" s="81"/>
      <c r="B36" s="83"/>
      <c r="C36" s="85"/>
      <c r="D36" s="85"/>
      <c r="E36" s="14"/>
      <c r="F36" s="19"/>
      <c r="G36" s="15"/>
      <c r="H36" s="105"/>
      <c r="I36" s="116"/>
    </row>
    <row r="37" spans="1:9" ht="16.05" customHeight="1" x14ac:dyDescent="0.3">
      <c r="A37" s="80"/>
      <c r="B37" s="82"/>
      <c r="C37" s="84"/>
      <c r="D37" s="84"/>
      <c r="E37" s="12"/>
      <c r="F37" s="20"/>
      <c r="G37" s="13"/>
      <c r="H37" s="104">
        <f t="shared" si="14"/>
        <v>0</v>
      </c>
      <c r="I37" s="125"/>
    </row>
    <row r="38" spans="1:9" ht="16.05" customHeight="1" thickBot="1" x14ac:dyDescent="0.35">
      <c r="A38" s="81"/>
      <c r="B38" s="83"/>
      <c r="C38" s="85"/>
      <c r="D38" s="85"/>
      <c r="E38" s="14"/>
      <c r="F38" s="19"/>
      <c r="G38" s="15"/>
      <c r="H38" s="105"/>
      <c r="I38" s="116"/>
    </row>
    <row r="39" spans="1:9" ht="16.05" customHeight="1" x14ac:dyDescent="0.3">
      <c r="A39" s="80"/>
      <c r="B39" s="82"/>
      <c r="C39" s="84"/>
      <c r="D39" s="84"/>
      <c r="E39" s="12"/>
      <c r="F39" s="20"/>
      <c r="G39" s="13"/>
      <c r="H39" s="104">
        <f>G39+G40</f>
        <v>0</v>
      </c>
      <c r="I39" s="125"/>
    </row>
    <row r="40" spans="1:9" ht="16.05" customHeight="1" thickBot="1" x14ac:dyDescent="0.35">
      <c r="A40" s="81"/>
      <c r="B40" s="83"/>
      <c r="C40" s="85"/>
      <c r="D40" s="85"/>
      <c r="E40" s="14"/>
      <c r="F40" s="19"/>
      <c r="G40" s="15"/>
      <c r="H40" s="105"/>
      <c r="I40" s="116"/>
    </row>
    <row r="43" spans="1:9" ht="15" thickBot="1" x14ac:dyDescent="0.35"/>
    <row r="44" spans="1:9" x14ac:dyDescent="0.3">
      <c r="A44" s="144" t="s">
        <v>288</v>
      </c>
      <c r="B44" s="145"/>
      <c r="C44" s="145"/>
      <c r="D44" s="145"/>
      <c r="E44" s="145"/>
      <c r="F44" s="145"/>
      <c r="G44" s="145"/>
      <c r="H44" s="145"/>
      <c r="I44" s="146"/>
    </row>
    <row r="45" spans="1:9" ht="15" thickBot="1" x14ac:dyDescent="0.35">
      <c r="A45" s="147"/>
      <c r="B45" s="148"/>
      <c r="C45" s="148"/>
      <c r="D45" s="148"/>
      <c r="E45" s="148"/>
      <c r="F45" s="148"/>
      <c r="G45" s="148"/>
      <c r="H45" s="148"/>
      <c r="I45" s="149"/>
    </row>
  </sheetData>
  <mergeCells count="116">
    <mergeCell ref="A44:I45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3:H43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2" orientation="landscape" r:id="rId1"/>
  <headerFooter>
    <oddHeader>&amp;L&amp;F&amp;C&amp;A&amp;RDate:</oddHeader>
  </headerFooter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6"/>
  <sheetViews>
    <sheetView workbookViewId="0">
      <selection activeCell="A3" sqref="A3:H56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 t="s">
        <v>5</v>
      </c>
      <c r="B3" s="82" t="s">
        <v>183</v>
      </c>
      <c r="C3" s="84" t="s">
        <v>184</v>
      </c>
      <c r="D3" s="84"/>
      <c r="E3" s="12" t="s">
        <v>300</v>
      </c>
      <c r="F3" s="12" t="s">
        <v>384</v>
      </c>
      <c r="G3" s="13">
        <f>(2*332)+357</f>
        <v>1021</v>
      </c>
      <c r="H3" s="104"/>
      <c r="I3" s="123"/>
    </row>
    <row r="4" spans="1:9" ht="16.05" customHeight="1" thickBot="1" x14ac:dyDescent="0.35">
      <c r="A4" s="81"/>
      <c r="B4" s="83"/>
      <c r="C4" s="85"/>
      <c r="D4" s="85"/>
      <c r="E4" s="14"/>
      <c r="F4" s="14"/>
      <c r="G4" s="15"/>
      <c r="H4" s="105"/>
      <c r="I4" s="124"/>
    </row>
    <row r="5" spans="1:9" ht="16.05" customHeight="1" x14ac:dyDescent="0.3">
      <c r="A5" s="88" t="s">
        <v>5</v>
      </c>
      <c r="B5" s="89">
        <v>327185</v>
      </c>
      <c r="C5" s="90" t="s">
        <v>185</v>
      </c>
      <c r="D5" s="90"/>
      <c r="E5" s="16" t="s">
        <v>385</v>
      </c>
      <c r="F5" s="17" t="s">
        <v>386</v>
      </c>
      <c r="G5" s="18">
        <f>(405*2)+407+370+400+381+370</f>
        <v>2738</v>
      </c>
      <c r="H5" s="156"/>
      <c r="I5" s="115"/>
    </row>
    <row r="6" spans="1:9" ht="16.05" customHeight="1" thickBot="1" x14ac:dyDescent="0.35">
      <c r="A6" s="81"/>
      <c r="B6" s="83"/>
      <c r="C6" s="85"/>
      <c r="D6" s="85"/>
      <c r="E6" s="14"/>
      <c r="F6" s="19"/>
      <c r="G6" s="15"/>
      <c r="H6" s="155"/>
      <c r="I6" s="116"/>
    </row>
    <row r="7" spans="1:9" ht="16.05" customHeight="1" x14ac:dyDescent="0.3">
      <c r="A7" s="80" t="s">
        <v>5</v>
      </c>
      <c r="B7" s="82">
        <v>327195</v>
      </c>
      <c r="C7" s="84" t="s">
        <v>186</v>
      </c>
      <c r="D7" s="84"/>
      <c r="E7" s="12" t="s">
        <v>387</v>
      </c>
      <c r="F7" s="20" t="s">
        <v>388</v>
      </c>
      <c r="G7" s="13">
        <f>(395*6)+(390*2)+(380*7)+413</f>
        <v>6223</v>
      </c>
      <c r="H7" s="154"/>
      <c r="I7" s="125"/>
    </row>
    <row r="8" spans="1:9" ht="16.05" customHeight="1" thickBot="1" x14ac:dyDescent="0.35">
      <c r="A8" s="81"/>
      <c r="B8" s="83"/>
      <c r="C8" s="85"/>
      <c r="D8" s="85"/>
      <c r="E8" s="14"/>
      <c r="F8" s="19"/>
      <c r="G8" s="15"/>
      <c r="H8" s="155"/>
      <c r="I8" s="116"/>
    </row>
    <row r="9" spans="1:9" ht="16.05" customHeight="1" x14ac:dyDescent="0.3">
      <c r="A9" s="80" t="s">
        <v>5</v>
      </c>
      <c r="B9" s="82">
        <v>327196</v>
      </c>
      <c r="C9" s="84" t="s">
        <v>187</v>
      </c>
      <c r="D9" s="84"/>
      <c r="E9" s="12" t="s">
        <v>389</v>
      </c>
      <c r="F9" s="20" t="s">
        <v>390</v>
      </c>
      <c r="G9" s="13"/>
      <c r="H9" s="154"/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19"/>
      <c r="G10" s="15"/>
      <c r="H10" s="155"/>
      <c r="I10" s="116"/>
    </row>
    <row r="11" spans="1:9" ht="16.05" customHeight="1" x14ac:dyDescent="0.3">
      <c r="A11" s="80" t="s">
        <v>5</v>
      </c>
      <c r="B11" s="82">
        <v>327200</v>
      </c>
      <c r="C11" s="84" t="s">
        <v>188</v>
      </c>
      <c r="D11" s="84"/>
      <c r="E11" s="12" t="s">
        <v>391</v>
      </c>
      <c r="F11" s="20" t="s">
        <v>392</v>
      </c>
      <c r="G11" s="13">
        <f>(400*5)+(420*4)+412</f>
        <v>4092</v>
      </c>
      <c r="H11" s="154"/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19"/>
      <c r="G12" s="15"/>
      <c r="H12" s="155"/>
      <c r="I12" s="116"/>
    </row>
    <row r="13" spans="1:9" ht="16.05" customHeight="1" x14ac:dyDescent="0.3">
      <c r="A13" s="80" t="s">
        <v>5</v>
      </c>
      <c r="B13" s="82" t="s">
        <v>189</v>
      </c>
      <c r="C13" s="84" t="s">
        <v>190</v>
      </c>
      <c r="D13" s="84"/>
      <c r="E13" s="12" t="s">
        <v>393</v>
      </c>
      <c r="F13" s="20" t="s">
        <v>394</v>
      </c>
      <c r="G13" s="13">
        <f>(410*5)</f>
        <v>2050</v>
      </c>
      <c r="H13" s="154"/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19"/>
      <c r="G14" s="15"/>
      <c r="H14" s="155"/>
      <c r="I14" s="116"/>
    </row>
    <row r="15" spans="1:9" ht="16.05" customHeight="1" x14ac:dyDescent="0.3">
      <c r="A15" s="80" t="s">
        <v>5</v>
      </c>
      <c r="B15" s="82">
        <v>327212</v>
      </c>
      <c r="C15" s="84" t="s">
        <v>191</v>
      </c>
      <c r="D15" s="84"/>
      <c r="E15" s="12" t="s">
        <v>272</v>
      </c>
      <c r="F15" s="20" t="s">
        <v>395</v>
      </c>
      <c r="G15" s="13">
        <f>(335*5)+58+252+326+379</f>
        <v>2690</v>
      </c>
      <c r="H15" s="154"/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19"/>
      <c r="G16" s="15"/>
      <c r="H16" s="155"/>
      <c r="I16" s="116"/>
    </row>
    <row r="17" spans="1:9" ht="16.05" customHeight="1" x14ac:dyDescent="0.3">
      <c r="A17" s="80" t="s">
        <v>5</v>
      </c>
      <c r="B17" s="82">
        <v>327218</v>
      </c>
      <c r="C17" s="84" t="s">
        <v>188</v>
      </c>
      <c r="D17" s="84"/>
      <c r="E17" s="12" t="s">
        <v>272</v>
      </c>
      <c r="F17" s="20" t="s">
        <v>396</v>
      </c>
      <c r="G17" s="13">
        <f>(320*3)+169+252+341+328</f>
        <v>2050</v>
      </c>
      <c r="H17" s="154"/>
      <c r="I17" s="125"/>
    </row>
    <row r="18" spans="1:9" ht="16.05" customHeight="1" thickBot="1" x14ac:dyDescent="0.35">
      <c r="A18" s="81"/>
      <c r="B18" s="83"/>
      <c r="C18" s="85"/>
      <c r="D18" s="85"/>
      <c r="E18" s="14"/>
      <c r="F18" s="19"/>
      <c r="G18" s="15"/>
      <c r="H18" s="155"/>
      <c r="I18" s="116"/>
    </row>
    <row r="19" spans="1:9" ht="16.05" customHeight="1" x14ac:dyDescent="0.3">
      <c r="A19" s="80"/>
      <c r="B19" s="82"/>
      <c r="C19" s="84"/>
      <c r="D19" s="84"/>
      <c r="E19" s="12"/>
      <c r="F19" s="20"/>
      <c r="G19" s="13"/>
      <c r="H19" s="154"/>
      <c r="I19" s="125"/>
    </row>
    <row r="20" spans="1:9" ht="16.05" customHeight="1" thickBot="1" x14ac:dyDescent="0.35">
      <c r="A20" s="81"/>
      <c r="B20" s="83"/>
      <c r="C20" s="85"/>
      <c r="D20" s="85"/>
      <c r="E20" s="14"/>
      <c r="F20" s="19"/>
      <c r="G20" s="15"/>
      <c r="H20" s="155"/>
      <c r="I20" s="116"/>
    </row>
    <row r="21" spans="1:9" ht="16.05" customHeight="1" x14ac:dyDescent="0.3">
      <c r="A21" s="80"/>
      <c r="B21" s="82"/>
      <c r="C21" s="84"/>
      <c r="D21" s="84"/>
      <c r="E21" s="12"/>
      <c r="F21" s="20"/>
      <c r="G21" s="13"/>
      <c r="H21" s="154"/>
      <c r="I21" s="125"/>
    </row>
    <row r="22" spans="1:9" ht="16.05" customHeight="1" thickBot="1" x14ac:dyDescent="0.35">
      <c r="A22" s="81"/>
      <c r="B22" s="83"/>
      <c r="C22" s="85"/>
      <c r="D22" s="85"/>
      <c r="E22" s="14"/>
      <c r="F22" s="19"/>
      <c r="G22" s="15"/>
      <c r="H22" s="155"/>
      <c r="I22" s="116"/>
    </row>
    <row r="23" spans="1:9" ht="16.05" customHeight="1" x14ac:dyDescent="0.3">
      <c r="A23" s="80"/>
      <c r="B23" s="82"/>
      <c r="C23" s="84"/>
      <c r="D23" s="84"/>
      <c r="E23" s="12"/>
      <c r="F23" s="20"/>
      <c r="G23" s="13"/>
      <c r="H23" s="154"/>
      <c r="I23" s="125"/>
    </row>
    <row r="24" spans="1:9" ht="16.05" customHeight="1" thickBot="1" x14ac:dyDescent="0.35">
      <c r="A24" s="81"/>
      <c r="B24" s="83"/>
      <c r="C24" s="85"/>
      <c r="D24" s="85"/>
      <c r="E24" s="14"/>
      <c r="F24" s="19"/>
      <c r="G24" s="15"/>
      <c r="H24" s="155"/>
      <c r="I24" s="116"/>
    </row>
    <row r="25" spans="1:9" ht="16.05" customHeight="1" x14ac:dyDescent="0.3">
      <c r="A25" s="110"/>
      <c r="B25" s="122"/>
      <c r="C25" s="106"/>
      <c r="D25" s="106"/>
      <c r="E25" s="12"/>
      <c r="F25" s="12"/>
      <c r="G25" s="13"/>
      <c r="H25" s="154"/>
      <c r="I25" s="125"/>
    </row>
    <row r="26" spans="1:9" ht="16.05" customHeight="1" thickBot="1" x14ac:dyDescent="0.35">
      <c r="A26" s="111"/>
      <c r="B26" s="118"/>
      <c r="C26" s="107"/>
      <c r="D26" s="107"/>
      <c r="E26" s="14"/>
      <c r="F26" s="14"/>
      <c r="G26" s="15"/>
      <c r="H26" s="155"/>
      <c r="I26" s="116"/>
    </row>
    <row r="27" spans="1:9" ht="16.05" customHeight="1" x14ac:dyDescent="0.3">
      <c r="A27" s="141"/>
      <c r="B27" s="122"/>
      <c r="C27" s="106"/>
      <c r="D27" s="106"/>
      <c r="E27" s="12"/>
      <c r="F27" s="12"/>
      <c r="G27" s="13"/>
      <c r="H27" s="154"/>
      <c r="I27" s="125"/>
    </row>
    <row r="28" spans="1:9" ht="16.05" customHeight="1" thickBot="1" x14ac:dyDescent="0.35">
      <c r="A28" s="103"/>
      <c r="B28" s="118"/>
      <c r="C28" s="107"/>
      <c r="D28" s="107"/>
      <c r="E28" s="14"/>
      <c r="F28" s="14"/>
      <c r="G28" s="15"/>
      <c r="H28" s="155"/>
      <c r="I28" s="116"/>
    </row>
    <row r="29" spans="1:9" ht="16.05" customHeight="1" x14ac:dyDescent="0.3">
      <c r="A29" s="80"/>
      <c r="B29" s="82"/>
      <c r="C29" s="84"/>
      <c r="D29" s="84"/>
      <c r="E29" s="12"/>
      <c r="F29" s="12"/>
      <c r="G29" s="21"/>
      <c r="H29" s="142"/>
      <c r="I29" s="131"/>
    </row>
    <row r="30" spans="1:9" ht="16.05" customHeight="1" thickBot="1" x14ac:dyDescent="0.35">
      <c r="A30" s="81"/>
      <c r="B30" s="83"/>
      <c r="C30" s="85"/>
      <c r="D30" s="85"/>
      <c r="E30" s="22"/>
      <c r="F30" s="23"/>
      <c r="G30" s="24"/>
      <c r="H30" s="143"/>
      <c r="I30" s="132"/>
    </row>
    <row r="31" spans="1:9" ht="16.05" customHeight="1" x14ac:dyDescent="0.3">
      <c r="A31" s="80"/>
      <c r="B31" s="82"/>
      <c r="C31" s="84"/>
      <c r="D31" s="84"/>
      <c r="E31" s="12"/>
      <c r="F31" s="20"/>
      <c r="G31" s="13"/>
      <c r="H31" s="154"/>
      <c r="I31" s="125"/>
    </row>
    <row r="32" spans="1:9" ht="16.05" customHeight="1" thickBot="1" x14ac:dyDescent="0.35">
      <c r="A32" s="81"/>
      <c r="B32" s="83"/>
      <c r="C32" s="85"/>
      <c r="D32" s="85"/>
      <c r="E32" s="14"/>
      <c r="F32" s="19"/>
      <c r="G32" s="15"/>
      <c r="H32" s="155"/>
      <c r="I32" s="116"/>
    </row>
    <row r="33" spans="1:9" ht="16.05" customHeight="1" x14ac:dyDescent="0.3">
      <c r="A33" s="80"/>
      <c r="B33" s="82"/>
      <c r="C33" s="84"/>
      <c r="D33" s="84"/>
      <c r="E33" s="12"/>
      <c r="F33" s="20"/>
      <c r="G33" s="13"/>
      <c r="H33" s="154"/>
      <c r="I33" s="125"/>
    </row>
    <row r="34" spans="1:9" ht="16.05" customHeight="1" thickBot="1" x14ac:dyDescent="0.35">
      <c r="A34" s="81"/>
      <c r="B34" s="83"/>
      <c r="C34" s="85"/>
      <c r="D34" s="85"/>
      <c r="E34" s="14"/>
      <c r="F34" s="19"/>
      <c r="G34" s="15"/>
      <c r="H34" s="155"/>
      <c r="I34" s="116"/>
    </row>
    <row r="35" spans="1:9" ht="16.05" customHeight="1" x14ac:dyDescent="0.3">
      <c r="A35" s="80"/>
      <c r="B35" s="82"/>
      <c r="C35" s="84"/>
      <c r="D35" s="84"/>
      <c r="E35" s="12"/>
      <c r="F35" s="20"/>
      <c r="G35" s="13"/>
      <c r="H35" s="154"/>
      <c r="I35" s="125"/>
    </row>
    <row r="36" spans="1:9" ht="16.05" customHeight="1" thickBot="1" x14ac:dyDescent="0.35">
      <c r="A36" s="81"/>
      <c r="B36" s="83"/>
      <c r="C36" s="85"/>
      <c r="D36" s="85"/>
      <c r="E36" s="14"/>
      <c r="F36" s="19"/>
      <c r="G36" s="15"/>
      <c r="H36" s="155"/>
      <c r="I36" s="116"/>
    </row>
    <row r="37" spans="1:9" ht="16.05" customHeight="1" x14ac:dyDescent="0.3">
      <c r="A37" s="80"/>
      <c r="B37" s="82"/>
      <c r="C37" s="84"/>
      <c r="D37" s="84"/>
      <c r="E37" s="12"/>
      <c r="F37" s="20"/>
      <c r="G37" s="13"/>
      <c r="H37" s="154"/>
      <c r="I37" s="125"/>
    </row>
    <row r="38" spans="1:9" ht="16.05" customHeight="1" thickBot="1" x14ac:dyDescent="0.35">
      <c r="A38" s="81"/>
      <c r="B38" s="83"/>
      <c r="C38" s="85"/>
      <c r="D38" s="85"/>
      <c r="E38" s="14"/>
      <c r="F38" s="19"/>
      <c r="G38" s="15"/>
      <c r="H38" s="155"/>
      <c r="I38" s="116"/>
    </row>
    <row r="39" spans="1:9" ht="16.05" customHeight="1" x14ac:dyDescent="0.3">
      <c r="A39" s="80"/>
      <c r="B39" s="82"/>
      <c r="C39" s="84"/>
      <c r="D39" s="84"/>
      <c r="E39" s="12"/>
      <c r="F39" s="20"/>
      <c r="G39" s="13"/>
      <c r="H39" s="154"/>
      <c r="I39" s="125"/>
    </row>
    <row r="40" spans="1:9" ht="16.05" customHeight="1" thickBot="1" x14ac:dyDescent="0.35">
      <c r="A40" s="81"/>
      <c r="B40" s="83"/>
      <c r="C40" s="85"/>
      <c r="D40" s="85"/>
      <c r="E40" s="14"/>
      <c r="F40" s="19"/>
      <c r="G40" s="15"/>
      <c r="H40" s="155"/>
      <c r="I40" s="116"/>
    </row>
    <row r="41" spans="1:9" ht="16.05" customHeight="1" x14ac:dyDescent="0.3">
      <c r="A41" s="80"/>
      <c r="B41" s="82"/>
      <c r="C41" s="84"/>
      <c r="D41" s="84"/>
      <c r="E41" s="12"/>
      <c r="F41" s="20"/>
      <c r="G41" s="13"/>
      <c r="H41" s="154"/>
      <c r="I41" s="125"/>
    </row>
    <row r="42" spans="1:9" ht="16.05" customHeight="1" thickBot="1" x14ac:dyDescent="0.35">
      <c r="A42" s="81"/>
      <c r="B42" s="83"/>
      <c r="C42" s="85"/>
      <c r="D42" s="85"/>
      <c r="E42" s="14"/>
      <c r="F42" s="19"/>
      <c r="G42" s="15"/>
      <c r="H42" s="155"/>
      <c r="I42" s="116"/>
    </row>
    <row r="43" spans="1:9" ht="16.05" customHeight="1" x14ac:dyDescent="0.3">
      <c r="A43" s="80"/>
      <c r="B43" s="82"/>
      <c r="C43" s="84"/>
      <c r="D43" s="84"/>
      <c r="E43" s="12"/>
      <c r="F43" s="20"/>
      <c r="G43" s="13"/>
      <c r="H43" s="154"/>
      <c r="I43" s="125"/>
    </row>
    <row r="44" spans="1:9" ht="16.05" customHeight="1" thickBot="1" x14ac:dyDescent="0.35">
      <c r="A44" s="81"/>
      <c r="B44" s="83"/>
      <c r="C44" s="85"/>
      <c r="D44" s="85"/>
      <c r="E44" s="14"/>
      <c r="F44" s="19"/>
      <c r="G44" s="15"/>
      <c r="H44" s="155"/>
      <c r="I44" s="116"/>
    </row>
    <row r="45" spans="1:9" ht="16.05" customHeight="1" x14ac:dyDescent="0.3">
      <c r="A45" s="80"/>
      <c r="B45" s="82"/>
      <c r="C45" s="84"/>
      <c r="D45" s="84"/>
      <c r="E45" s="12"/>
      <c r="F45" s="20"/>
      <c r="G45" s="13"/>
      <c r="H45" s="154"/>
      <c r="I45" s="125"/>
    </row>
    <row r="46" spans="1:9" ht="16.05" customHeight="1" thickBot="1" x14ac:dyDescent="0.35">
      <c r="A46" s="81"/>
      <c r="B46" s="83"/>
      <c r="C46" s="85"/>
      <c r="D46" s="85"/>
      <c r="E46" s="14"/>
      <c r="F46" s="19"/>
      <c r="G46" s="15"/>
      <c r="H46" s="155"/>
      <c r="I46" s="116"/>
    </row>
    <row r="47" spans="1:9" ht="16.05" customHeight="1" x14ac:dyDescent="0.3">
      <c r="A47" s="80"/>
      <c r="B47" s="82"/>
      <c r="C47" s="84"/>
      <c r="D47" s="84"/>
      <c r="E47" s="12"/>
      <c r="F47" s="20"/>
      <c r="G47" s="13"/>
      <c r="H47" s="154"/>
      <c r="I47" s="125"/>
    </row>
    <row r="48" spans="1:9" ht="16.05" customHeight="1" thickBot="1" x14ac:dyDescent="0.35">
      <c r="A48" s="81"/>
      <c r="B48" s="83"/>
      <c r="C48" s="85"/>
      <c r="D48" s="85"/>
      <c r="E48" s="14"/>
      <c r="F48" s="19"/>
      <c r="G48" s="15"/>
      <c r="H48" s="155"/>
      <c r="I48" s="116"/>
    </row>
    <row r="49" spans="1:9" ht="16.05" customHeight="1" x14ac:dyDescent="0.3">
      <c r="A49" s="80"/>
      <c r="B49" s="82"/>
      <c r="C49" s="84"/>
      <c r="D49" s="84"/>
      <c r="E49" s="12"/>
      <c r="F49" s="20"/>
      <c r="G49" s="13"/>
      <c r="H49" s="154"/>
      <c r="I49" s="125"/>
    </row>
    <row r="50" spans="1:9" ht="16.05" customHeight="1" thickBot="1" x14ac:dyDescent="0.35">
      <c r="A50" s="81"/>
      <c r="B50" s="83"/>
      <c r="C50" s="85"/>
      <c r="D50" s="85"/>
      <c r="E50" s="14"/>
      <c r="F50" s="19"/>
      <c r="G50" s="15"/>
      <c r="H50" s="155"/>
      <c r="I50" s="116"/>
    </row>
    <row r="51" spans="1:9" ht="16.05" customHeight="1" x14ac:dyDescent="0.3">
      <c r="A51" s="80"/>
      <c r="B51" s="82"/>
      <c r="C51" s="84"/>
      <c r="D51" s="84"/>
      <c r="E51" s="12"/>
      <c r="F51" s="20"/>
      <c r="G51" s="13"/>
      <c r="H51" s="154"/>
      <c r="I51" s="125"/>
    </row>
    <row r="52" spans="1:9" ht="16.05" customHeight="1" thickBot="1" x14ac:dyDescent="0.35">
      <c r="A52" s="81"/>
      <c r="B52" s="83"/>
      <c r="C52" s="85"/>
      <c r="D52" s="85"/>
      <c r="E52" s="14"/>
      <c r="F52" s="19"/>
      <c r="G52" s="15"/>
      <c r="H52" s="155"/>
      <c r="I52" s="116"/>
    </row>
    <row r="53" spans="1:9" ht="16.05" customHeight="1" x14ac:dyDescent="0.3">
      <c r="A53" s="110"/>
      <c r="B53" s="122"/>
      <c r="C53" s="106"/>
      <c r="D53" s="106"/>
      <c r="E53" s="12"/>
      <c r="F53" s="12"/>
      <c r="G53" s="13"/>
      <c r="H53" s="154"/>
      <c r="I53" s="125"/>
    </row>
    <row r="54" spans="1:9" ht="16.05" customHeight="1" thickBot="1" x14ac:dyDescent="0.35">
      <c r="A54" s="111"/>
      <c r="B54" s="118"/>
      <c r="C54" s="107"/>
      <c r="D54" s="107"/>
      <c r="E54" s="14"/>
      <c r="F54" s="14"/>
      <c r="G54" s="15"/>
      <c r="H54" s="155"/>
      <c r="I54" s="116"/>
    </row>
    <row r="55" spans="1:9" ht="16.05" customHeight="1" x14ac:dyDescent="0.3">
      <c r="A55" s="141"/>
      <c r="B55" s="122"/>
      <c r="C55" s="106"/>
      <c r="D55" s="106"/>
      <c r="E55" s="12"/>
      <c r="F55" s="12"/>
      <c r="G55" s="13"/>
      <c r="H55" s="154"/>
      <c r="I55" s="125"/>
    </row>
    <row r="56" spans="1:9" ht="16.05" customHeight="1" thickBot="1" x14ac:dyDescent="0.35">
      <c r="A56" s="103"/>
      <c r="B56" s="118"/>
      <c r="C56" s="107"/>
      <c r="D56" s="107"/>
      <c r="E56" s="14"/>
      <c r="F56" s="14"/>
      <c r="G56" s="15"/>
      <c r="H56" s="155"/>
      <c r="I56" s="116"/>
    </row>
  </sheetData>
  <mergeCells count="163"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</mergeCells>
  <dataValidations count="1">
    <dataValidation type="custom" allowBlank="1" showInputMessage="1" showErrorMessage="1" sqref="G2:H217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6"/>
  <sheetViews>
    <sheetView workbookViewId="0">
      <selection activeCell="I2" sqref="I1:I1048576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hidden="1" customWidth="1"/>
  </cols>
  <sheetData>
    <row r="1" spans="1:9" ht="39" customHeight="1" thickBot="1" x14ac:dyDescent="0.35">
      <c r="A1" s="2"/>
      <c r="B1" s="32"/>
      <c r="C1" s="112" t="s">
        <v>13</v>
      </c>
      <c r="D1" s="113"/>
      <c r="E1" s="113"/>
      <c r="F1" s="113"/>
      <c r="G1" s="113"/>
      <c r="H1" s="113"/>
      <c r="I1" s="11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80"/>
      <c r="B3" s="82"/>
      <c r="C3" s="84"/>
      <c r="D3" s="84"/>
      <c r="E3" s="12"/>
      <c r="F3" s="12"/>
      <c r="G3" s="13"/>
      <c r="H3" s="104"/>
      <c r="I3" s="123"/>
    </row>
    <row r="4" spans="1:9" ht="16.05" customHeight="1" thickBot="1" x14ac:dyDescent="0.35">
      <c r="A4" s="81"/>
      <c r="B4" s="83"/>
      <c r="C4" s="85"/>
      <c r="D4" s="85"/>
      <c r="E4" s="14"/>
      <c r="F4" s="14"/>
      <c r="G4" s="15"/>
      <c r="H4" s="105"/>
      <c r="I4" s="124"/>
    </row>
    <row r="5" spans="1:9" ht="16.05" customHeight="1" x14ac:dyDescent="0.3">
      <c r="A5" s="88"/>
      <c r="B5" s="89"/>
      <c r="C5" s="90"/>
      <c r="D5" s="90"/>
      <c r="E5" s="16"/>
      <c r="F5" s="17"/>
      <c r="G5" s="18"/>
      <c r="H5" s="156"/>
      <c r="I5" s="115"/>
    </row>
    <row r="6" spans="1:9" ht="16.05" customHeight="1" thickBot="1" x14ac:dyDescent="0.35">
      <c r="A6" s="81"/>
      <c r="B6" s="83"/>
      <c r="C6" s="85"/>
      <c r="D6" s="85"/>
      <c r="E6" s="14"/>
      <c r="F6" s="19"/>
      <c r="G6" s="15"/>
      <c r="H6" s="155"/>
      <c r="I6" s="116"/>
    </row>
    <row r="7" spans="1:9" ht="16.05" customHeight="1" x14ac:dyDescent="0.3">
      <c r="A7" s="80"/>
      <c r="B7" s="82"/>
      <c r="C7" s="84"/>
      <c r="D7" s="84"/>
      <c r="E7" s="12"/>
      <c r="F7" s="20"/>
      <c r="G7" s="13"/>
      <c r="H7" s="154"/>
      <c r="I7" s="125"/>
    </row>
    <row r="8" spans="1:9" ht="16.05" customHeight="1" thickBot="1" x14ac:dyDescent="0.35">
      <c r="A8" s="81"/>
      <c r="B8" s="83"/>
      <c r="C8" s="85"/>
      <c r="D8" s="85"/>
      <c r="E8" s="14"/>
      <c r="F8" s="19"/>
      <c r="G8" s="15"/>
      <c r="H8" s="155"/>
      <c r="I8" s="116"/>
    </row>
    <row r="9" spans="1:9" ht="16.05" customHeight="1" x14ac:dyDescent="0.3">
      <c r="A9" s="80"/>
      <c r="B9" s="82"/>
      <c r="C9" s="84"/>
      <c r="D9" s="84"/>
      <c r="E9" s="12"/>
      <c r="F9" s="20"/>
      <c r="G9" s="13"/>
      <c r="H9" s="154"/>
      <c r="I9" s="125"/>
    </row>
    <row r="10" spans="1:9" ht="16.05" customHeight="1" thickBot="1" x14ac:dyDescent="0.35">
      <c r="A10" s="81"/>
      <c r="B10" s="83"/>
      <c r="C10" s="85"/>
      <c r="D10" s="85"/>
      <c r="E10" s="14"/>
      <c r="F10" s="19"/>
      <c r="G10" s="15"/>
      <c r="H10" s="155"/>
      <c r="I10" s="116"/>
    </row>
    <row r="11" spans="1:9" ht="16.05" customHeight="1" x14ac:dyDescent="0.3">
      <c r="A11" s="80"/>
      <c r="B11" s="82"/>
      <c r="C11" s="84"/>
      <c r="D11" s="84"/>
      <c r="E11" s="12"/>
      <c r="F11" s="20"/>
      <c r="G11" s="13"/>
      <c r="H11" s="154"/>
      <c r="I11" s="125"/>
    </row>
    <row r="12" spans="1:9" ht="16.05" customHeight="1" thickBot="1" x14ac:dyDescent="0.35">
      <c r="A12" s="81"/>
      <c r="B12" s="83"/>
      <c r="C12" s="85"/>
      <c r="D12" s="85"/>
      <c r="E12" s="14"/>
      <c r="F12" s="19"/>
      <c r="G12" s="15"/>
      <c r="H12" s="155"/>
      <c r="I12" s="116"/>
    </row>
    <row r="13" spans="1:9" ht="16.05" customHeight="1" x14ac:dyDescent="0.3">
      <c r="A13" s="80"/>
      <c r="B13" s="82"/>
      <c r="C13" s="84"/>
      <c r="D13" s="84"/>
      <c r="E13" s="12"/>
      <c r="F13" s="20"/>
      <c r="G13" s="13"/>
      <c r="H13" s="154"/>
      <c r="I13" s="125"/>
    </row>
    <row r="14" spans="1:9" ht="16.05" customHeight="1" thickBot="1" x14ac:dyDescent="0.35">
      <c r="A14" s="81"/>
      <c r="B14" s="83"/>
      <c r="C14" s="85"/>
      <c r="D14" s="85"/>
      <c r="E14" s="14"/>
      <c r="F14" s="19"/>
      <c r="G14" s="15"/>
      <c r="H14" s="155"/>
      <c r="I14" s="116"/>
    </row>
    <row r="15" spans="1:9" ht="16.05" customHeight="1" x14ac:dyDescent="0.3">
      <c r="A15" s="80"/>
      <c r="B15" s="82"/>
      <c r="C15" s="84"/>
      <c r="D15" s="84"/>
      <c r="E15" s="12"/>
      <c r="F15" s="20"/>
      <c r="G15" s="13"/>
      <c r="H15" s="154"/>
      <c r="I15" s="125"/>
    </row>
    <row r="16" spans="1:9" ht="16.05" customHeight="1" thickBot="1" x14ac:dyDescent="0.35">
      <c r="A16" s="81"/>
      <c r="B16" s="83"/>
      <c r="C16" s="85"/>
      <c r="D16" s="85"/>
      <c r="E16" s="14"/>
      <c r="F16" s="19"/>
      <c r="G16" s="15"/>
      <c r="H16" s="155"/>
      <c r="I16" s="116"/>
    </row>
    <row r="17" spans="1:9" ht="16.05" customHeight="1" x14ac:dyDescent="0.3">
      <c r="A17" s="80"/>
      <c r="B17" s="82"/>
      <c r="C17" s="84"/>
      <c r="D17" s="84"/>
      <c r="E17" s="12"/>
      <c r="F17" s="20"/>
      <c r="G17" s="13"/>
      <c r="H17" s="154"/>
      <c r="I17" s="125"/>
    </row>
    <row r="18" spans="1:9" ht="16.05" customHeight="1" thickBot="1" x14ac:dyDescent="0.35">
      <c r="A18" s="81"/>
      <c r="B18" s="83"/>
      <c r="C18" s="85"/>
      <c r="D18" s="85"/>
      <c r="E18" s="14"/>
      <c r="F18" s="19"/>
      <c r="G18" s="15"/>
      <c r="H18" s="155"/>
      <c r="I18" s="116"/>
    </row>
    <row r="19" spans="1:9" ht="16.05" customHeight="1" x14ac:dyDescent="0.3">
      <c r="A19" s="80"/>
      <c r="B19" s="82"/>
      <c r="C19" s="84"/>
      <c r="D19" s="84"/>
      <c r="E19" s="12"/>
      <c r="F19" s="20"/>
      <c r="G19" s="13"/>
      <c r="H19" s="154"/>
      <c r="I19" s="125"/>
    </row>
    <row r="20" spans="1:9" ht="16.05" customHeight="1" thickBot="1" x14ac:dyDescent="0.35">
      <c r="A20" s="81"/>
      <c r="B20" s="83"/>
      <c r="C20" s="85"/>
      <c r="D20" s="85"/>
      <c r="E20" s="14"/>
      <c r="F20" s="19"/>
      <c r="G20" s="15"/>
      <c r="H20" s="155"/>
      <c r="I20" s="116"/>
    </row>
    <row r="21" spans="1:9" ht="16.05" customHeight="1" x14ac:dyDescent="0.3">
      <c r="A21" s="80"/>
      <c r="B21" s="82"/>
      <c r="C21" s="84"/>
      <c r="D21" s="84"/>
      <c r="E21" s="12"/>
      <c r="F21" s="20"/>
      <c r="G21" s="13"/>
      <c r="H21" s="154"/>
      <c r="I21" s="125"/>
    </row>
    <row r="22" spans="1:9" ht="16.05" customHeight="1" thickBot="1" x14ac:dyDescent="0.35">
      <c r="A22" s="81"/>
      <c r="B22" s="83"/>
      <c r="C22" s="85"/>
      <c r="D22" s="85"/>
      <c r="E22" s="14"/>
      <c r="F22" s="19"/>
      <c r="G22" s="15"/>
      <c r="H22" s="155"/>
      <c r="I22" s="116"/>
    </row>
    <row r="23" spans="1:9" ht="16.05" customHeight="1" x14ac:dyDescent="0.3">
      <c r="A23" s="80"/>
      <c r="B23" s="82"/>
      <c r="C23" s="84"/>
      <c r="D23" s="84"/>
      <c r="E23" s="12"/>
      <c r="F23" s="20"/>
      <c r="G23" s="13"/>
      <c r="H23" s="154"/>
      <c r="I23" s="125"/>
    </row>
    <row r="24" spans="1:9" ht="16.05" customHeight="1" thickBot="1" x14ac:dyDescent="0.35">
      <c r="A24" s="81"/>
      <c r="B24" s="83"/>
      <c r="C24" s="85"/>
      <c r="D24" s="85"/>
      <c r="E24" s="14"/>
      <c r="F24" s="19"/>
      <c r="G24" s="15"/>
      <c r="H24" s="155"/>
      <c r="I24" s="116"/>
    </row>
    <row r="25" spans="1:9" ht="16.05" customHeight="1" x14ac:dyDescent="0.3">
      <c r="A25" s="110"/>
      <c r="B25" s="122"/>
      <c r="C25" s="106"/>
      <c r="D25" s="106"/>
      <c r="E25" s="12"/>
      <c r="F25" s="12"/>
      <c r="G25" s="13"/>
      <c r="H25" s="154"/>
      <c r="I25" s="125"/>
    </row>
    <row r="26" spans="1:9" ht="16.05" customHeight="1" thickBot="1" x14ac:dyDescent="0.35">
      <c r="A26" s="111"/>
      <c r="B26" s="118"/>
      <c r="C26" s="107"/>
      <c r="D26" s="107"/>
      <c r="E26" s="14"/>
      <c r="F26" s="14"/>
      <c r="G26" s="15"/>
      <c r="H26" s="155"/>
      <c r="I26" s="116"/>
    </row>
    <row r="27" spans="1:9" ht="16.05" customHeight="1" x14ac:dyDescent="0.3">
      <c r="A27" s="141"/>
      <c r="B27" s="122"/>
      <c r="C27" s="106"/>
      <c r="D27" s="106"/>
      <c r="E27" s="12"/>
      <c r="F27" s="12"/>
      <c r="G27" s="13"/>
      <c r="H27" s="154"/>
      <c r="I27" s="125"/>
    </row>
    <row r="28" spans="1:9" ht="16.05" customHeight="1" thickBot="1" x14ac:dyDescent="0.35">
      <c r="A28" s="103"/>
      <c r="B28" s="118"/>
      <c r="C28" s="107"/>
      <c r="D28" s="107"/>
      <c r="E28" s="14"/>
      <c r="F28" s="14"/>
      <c r="G28" s="15"/>
      <c r="H28" s="155"/>
      <c r="I28" s="116"/>
    </row>
    <row r="29" spans="1:9" ht="16.05" customHeight="1" x14ac:dyDescent="0.3">
      <c r="A29" s="80"/>
      <c r="B29" s="82"/>
      <c r="C29" s="84"/>
      <c r="D29" s="84"/>
      <c r="E29" s="12"/>
      <c r="F29" s="12"/>
      <c r="G29" s="21"/>
      <c r="H29" s="142"/>
      <c r="I29" s="131"/>
    </row>
    <row r="30" spans="1:9" ht="16.05" customHeight="1" thickBot="1" x14ac:dyDescent="0.35">
      <c r="A30" s="81"/>
      <c r="B30" s="83"/>
      <c r="C30" s="85"/>
      <c r="D30" s="85"/>
      <c r="E30" s="22"/>
      <c r="F30" s="23"/>
      <c r="G30" s="24"/>
      <c r="H30" s="143"/>
      <c r="I30" s="132"/>
    </row>
    <row r="31" spans="1:9" ht="16.05" customHeight="1" x14ac:dyDescent="0.3">
      <c r="A31" s="80"/>
      <c r="B31" s="82"/>
      <c r="C31" s="84"/>
      <c r="D31" s="84"/>
      <c r="E31" s="12"/>
      <c r="F31" s="20"/>
      <c r="G31" s="13"/>
      <c r="H31" s="154"/>
      <c r="I31" s="125"/>
    </row>
    <row r="32" spans="1:9" ht="16.05" customHeight="1" thickBot="1" x14ac:dyDescent="0.35">
      <c r="A32" s="81"/>
      <c r="B32" s="83"/>
      <c r="C32" s="85"/>
      <c r="D32" s="85"/>
      <c r="E32" s="14"/>
      <c r="F32" s="19"/>
      <c r="G32" s="15"/>
      <c r="H32" s="155"/>
      <c r="I32" s="116"/>
    </row>
    <row r="33" spans="1:9" ht="16.05" customHeight="1" x14ac:dyDescent="0.3">
      <c r="A33" s="80"/>
      <c r="B33" s="82"/>
      <c r="C33" s="84"/>
      <c r="D33" s="84"/>
      <c r="E33" s="12"/>
      <c r="F33" s="20"/>
      <c r="G33" s="13"/>
      <c r="H33" s="154"/>
      <c r="I33" s="125"/>
    </row>
    <row r="34" spans="1:9" ht="16.05" customHeight="1" thickBot="1" x14ac:dyDescent="0.35">
      <c r="A34" s="81"/>
      <c r="B34" s="83"/>
      <c r="C34" s="85"/>
      <c r="D34" s="85"/>
      <c r="E34" s="14"/>
      <c r="F34" s="19"/>
      <c r="G34" s="15"/>
      <c r="H34" s="155"/>
      <c r="I34" s="116"/>
    </row>
    <row r="35" spans="1:9" ht="16.05" customHeight="1" x14ac:dyDescent="0.3">
      <c r="A35" s="80"/>
      <c r="B35" s="82"/>
      <c r="C35" s="84"/>
      <c r="D35" s="84"/>
      <c r="E35" s="12"/>
      <c r="F35" s="20"/>
      <c r="G35" s="13"/>
      <c r="H35" s="154"/>
      <c r="I35" s="125"/>
    </row>
    <row r="36" spans="1:9" ht="16.05" customHeight="1" thickBot="1" x14ac:dyDescent="0.35">
      <c r="A36" s="81"/>
      <c r="B36" s="83"/>
      <c r="C36" s="85"/>
      <c r="D36" s="85"/>
      <c r="E36" s="14"/>
      <c r="F36" s="19"/>
      <c r="G36" s="15"/>
      <c r="H36" s="155"/>
      <c r="I36" s="116"/>
    </row>
    <row r="37" spans="1:9" ht="16.05" customHeight="1" x14ac:dyDescent="0.3">
      <c r="A37" s="80"/>
      <c r="B37" s="82"/>
      <c r="C37" s="84"/>
      <c r="D37" s="84"/>
      <c r="E37" s="12"/>
      <c r="F37" s="20"/>
      <c r="G37" s="13"/>
      <c r="H37" s="154"/>
      <c r="I37" s="125"/>
    </row>
    <row r="38" spans="1:9" ht="16.05" customHeight="1" thickBot="1" x14ac:dyDescent="0.35">
      <c r="A38" s="81"/>
      <c r="B38" s="83"/>
      <c r="C38" s="85"/>
      <c r="D38" s="85"/>
      <c r="E38" s="14"/>
      <c r="F38" s="19"/>
      <c r="G38" s="15"/>
      <c r="H38" s="155"/>
      <c r="I38" s="116"/>
    </row>
    <row r="39" spans="1:9" ht="16.05" customHeight="1" x14ac:dyDescent="0.3">
      <c r="A39" s="80"/>
      <c r="B39" s="82"/>
      <c r="C39" s="84"/>
      <c r="D39" s="84"/>
      <c r="E39" s="12"/>
      <c r="F39" s="20"/>
      <c r="G39" s="13"/>
      <c r="H39" s="154"/>
      <c r="I39" s="125"/>
    </row>
    <row r="40" spans="1:9" ht="16.05" customHeight="1" thickBot="1" x14ac:dyDescent="0.35">
      <c r="A40" s="81"/>
      <c r="B40" s="83"/>
      <c r="C40" s="85"/>
      <c r="D40" s="85"/>
      <c r="E40" s="14"/>
      <c r="F40" s="19"/>
      <c r="G40" s="15"/>
      <c r="H40" s="155"/>
      <c r="I40" s="116"/>
    </row>
    <row r="41" spans="1:9" ht="16.05" customHeight="1" x14ac:dyDescent="0.3">
      <c r="A41" s="80"/>
      <c r="B41" s="82"/>
      <c r="C41" s="84"/>
      <c r="D41" s="84"/>
      <c r="E41" s="12"/>
      <c r="F41" s="20"/>
      <c r="G41" s="13"/>
      <c r="H41" s="154"/>
      <c r="I41" s="125"/>
    </row>
    <row r="42" spans="1:9" ht="16.05" customHeight="1" thickBot="1" x14ac:dyDescent="0.35">
      <c r="A42" s="81"/>
      <c r="B42" s="83"/>
      <c r="C42" s="85"/>
      <c r="D42" s="85"/>
      <c r="E42" s="14"/>
      <c r="F42" s="19"/>
      <c r="G42" s="15"/>
      <c r="H42" s="155"/>
      <c r="I42" s="116"/>
    </row>
    <row r="43" spans="1:9" ht="16.05" customHeight="1" x14ac:dyDescent="0.3">
      <c r="A43" s="80"/>
      <c r="B43" s="82"/>
      <c r="C43" s="84"/>
      <c r="D43" s="84"/>
      <c r="E43" s="12"/>
      <c r="F43" s="20"/>
      <c r="G43" s="13"/>
      <c r="H43" s="154"/>
      <c r="I43" s="125"/>
    </row>
    <row r="44" spans="1:9" ht="16.05" customHeight="1" thickBot="1" x14ac:dyDescent="0.35">
      <c r="A44" s="81"/>
      <c r="B44" s="83"/>
      <c r="C44" s="85"/>
      <c r="D44" s="85"/>
      <c r="E44" s="14"/>
      <c r="F44" s="19"/>
      <c r="G44" s="15"/>
      <c r="H44" s="155"/>
      <c r="I44" s="116"/>
    </row>
    <row r="45" spans="1:9" ht="16.05" customHeight="1" x14ac:dyDescent="0.3">
      <c r="A45" s="80"/>
      <c r="B45" s="82"/>
      <c r="C45" s="84"/>
      <c r="D45" s="84"/>
      <c r="E45" s="12"/>
      <c r="F45" s="20"/>
      <c r="G45" s="13"/>
      <c r="H45" s="154"/>
      <c r="I45" s="125"/>
    </row>
    <row r="46" spans="1:9" ht="16.05" customHeight="1" thickBot="1" x14ac:dyDescent="0.35">
      <c r="A46" s="81"/>
      <c r="B46" s="83"/>
      <c r="C46" s="85"/>
      <c r="D46" s="85"/>
      <c r="E46" s="14"/>
      <c r="F46" s="19"/>
      <c r="G46" s="15"/>
      <c r="H46" s="155"/>
      <c r="I46" s="116"/>
    </row>
    <row r="47" spans="1:9" ht="16.05" customHeight="1" x14ac:dyDescent="0.3">
      <c r="A47" s="80"/>
      <c r="B47" s="82"/>
      <c r="C47" s="84"/>
      <c r="D47" s="84"/>
      <c r="E47" s="12"/>
      <c r="F47" s="20"/>
      <c r="G47" s="13"/>
      <c r="H47" s="154"/>
      <c r="I47" s="125"/>
    </row>
    <row r="48" spans="1:9" ht="16.05" customHeight="1" thickBot="1" x14ac:dyDescent="0.35">
      <c r="A48" s="81"/>
      <c r="B48" s="83"/>
      <c r="C48" s="85"/>
      <c r="D48" s="85"/>
      <c r="E48" s="14"/>
      <c r="F48" s="19"/>
      <c r="G48" s="15"/>
      <c r="H48" s="155"/>
      <c r="I48" s="116"/>
    </row>
    <row r="49" spans="1:9" ht="16.05" customHeight="1" x14ac:dyDescent="0.3">
      <c r="A49" s="80"/>
      <c r="B49" s="82"/>
      <c r="C49" s="84"/>
      <c r="D49" s="84"/>
      <c r="E49" s="12"/>
      <c r="F49" s="20"/>
      <c r="G49" s="13"/>
      <c r="H49" s="154"/>
      <c r="I49" s="125"/>
    </row>
    <row r="50" spans="1:9" ht="16.05" customHeight="1" thickBot="1" x14ac:dyDescent="0.35">
      <c r="A50" s="81"/>
      <c r="B50" s="83"/>
      <c r="C50" s="85"/>
      <c r="D50" s="85"/>
      <c r="E50" s="14"/>
      <c r="F50" s="19"/>
      <c r="G50" s="15"/>
      <c r="H50" s="155"/>
      <c r="I50" s="116"/>
    </row>
    <row r="51" spans="1:9" ht="16.05" customHeight="1" x14ac:dyDescent="0.3">
      <c r="A51" s="80"/>
      <c r="B51" s="82"/>
      <c r="C51" s="84"/>
      <c r="D51" s="84"/>
      <c r="E51" s="12"/>
      <c r="F51" s="20"/>
      <c r="G51" s="13"/>
      <c r="H51" s="154"/>
      <c r="I51" s="125"/>
    </row>
    <row r="52" spans="1:9" ht="16.05" customHeight="1" thickBot="1" x14ac:dyDescent="0.35">
      <c r="A52" s="81"/>
      <c r="B52" s="83"/>
      <c r="C52" s="85"/>
      <c r="D52" s="85"/>
      <c r="E52" s="14"/>
      <c r="F52" s="19"/>
      <c r="G52" s="15"/>
      <c r="H52" s="155"/>
      <c r="I52" s="116"/>
    </row>
    <row r="53" spans="1:9" ht="16.05" customHeight="1" x14ac:dyDescent="0.3">
      <c r="A53" s="110"/>
      <c r="B53" s="122"/>
      <c r="C53" s="106"/>
      <c r="D53" s="106"/>
      <c r="E53" s="12"/>
      <c r="F53" s="12"/>
      <c r="G53" s="13"/>
      <c r="H53" s="154"/>
      <c r="I53" s="125"/>
    </row>
    <row r="54" spans="1:9" ht="16.05" customHeight="1" thickBot="1" x14ac:dyDescent="0.35">
      <c r="A54" s="111"/>
      <c r="B54" s="118"/>
      <c r="C54" s="107"/>
      <c r="D54" s="107"/>
      <c r="E54" s="14"/>
      <c r="F54" s="14"/>
      <c r="G54" s="15"/>
      <c r="H54" s="155"/>
      <c r="I54" s="116"/>
    </row>
    <row r="55" spans="1:9" ht="16.05" customHeight="1" x14ac:dyDescent="0.3">
      <c r="A55" s="141"/>
      <c r="B55" s="122"/>
      <c r="C55" s="106"/>
      <c r="D55" s="106"/>
      <c r="E55" s="12"/>
      <c r="F55" s="12"/>
      <c r="G55" s="13"/>
      <c r="H55" s="154"/>
      <c r="I55" s="125"/>
    </row>
    <row r="56" spans="1:9" ht="16.05" customHeight="1" thickBot="1" x14ac:dyDescent="0.35">
      <c r="A56" s="103"/>
      <c r="B56" s="118"/>
      <c r="C56" s="107"/>
      <c r="D56" s="107"/>
      <c r="E56" s="14"/>
      <c r="F56" s="14"/>
      <c r="G56" s="15"/>
      <c r="H56" s="155"/>
      <c r="I56" s="116"/>
    </row>
  </sheetData>
  <mergeCells count="163">
    <mergeCell ref="C1:I1"/>
    <mergeCell ref="D3:D4"/>
    <mergeCell ref="H3:H4"/>
    <mergeCell ref="I3:I4"/>
    <mergeCell ref="I51:I52"/>
    <mergeCell ref="A49:A50"/>
    <mergeCell ref="B49:B50"/>
    <mergeCell ref="C49:C50"/>
    <mergeCell ref="B53:B54"/>
    <mergeCell ref="C53:C54"/>
    <mergeCell ref="D53:D54"/>
    <mergeCell ref="H53:H54"/>
    <mergeCell ref="I53:I54"/>
    <mergeCell ref="A51:A52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  <mergeCell ref="A55:A56"/>
    <mergeCell ref="B55:B56"/>
    <mergeCell ref="C55:C56"/>
    <mergeCell ref="D55:D56"/>
    <mergeCell ref="H55:H56"/>
    <mergeCell ref="I55:I56"/>
    <mergeCell ref="B51:B52"/>
    <mergeCell ref="C51:C52"/>
    <mergeCell ref="D51:D52"/>
    <mergeCell ref="H51:H52"/>
    <mergeCell ref="A53:A54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A7:A8"/>
    <mergeCell ref="B7:B8"/>
    <mergeCell ref="C7:C8"/>
    <mergeCell ref="D7:D8"/>
    <mergeCell ref="H7:H8"/>
    <mergeCell ref="I7:I8"/>
    <mergeCell ref="A3:A4"/>
    <mergeCell ref="B3:B4"/>
    <mergeCell ref="C3:C4"/>
    <mergeCell ref="A5:A6"/>
    <mergeCell ref="B5:B6"/>
    <mergeCell ref="C5:C6"/>
    <mergeCell ref="D5:D6"/>
    <mergeCell ref="H5:H6"/>
    <mergeCell ref="I5:I6"/>
  </mergeCells>
  <dataValidations count="1">
    <dataValidation type="custom" allowBlank="1" showInputMessage="1" showErrorMessage="1" sqref="G2:H211">
      <formula1>""""""</formula1>
    </dataValidation>
  </dataValidations>
  <pageMargins left="0.31496062992125984" right="0.36" top="0.74803149606299213" bottom="0.74803149606299213" header="0.31" footer="0.31496062992125984"/>
  <pageSetup paperSize="9" orientation="landscape" r:id="rId1"/>
  <headerFooter>
    <oddHeader>&amp;L&amp;F&amp;C&amp;A&amp;RDate:</oddHead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5:C6"/>
  <sheetViews>
    <sheetView workbookViewId="0">
      <selection activeCell="C7" sqref="C7"/>
    </sheetView>
  </sheetViews>
  <sheetFormatPr baseColWidth="10" defaultRowHeight="14.4" x14ac:dyDescent="0.3"/>
  <sheetData>
    <row r="5" spans="1:3" x14ac:dyDescent="0.3">
      <c r="A5" t="s">
        <v>8</v>
      </c>
      <c r="B5" t="s">
        <v>9</v>
      </c>
      <c r="C5" t="s">
        <v>10</v>
      </c>
    </row>
    <row r="6" spans="1:3" x14ac:dyDescent="0.3">
      <c r="A6" t="s">
        <v>11</v>
      </c>
      <c r="B6" s="1">
        <v>42640</v>
      </c>
      <c r="C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21</vt:i4>
      </vt:variant>
    </vt:vector>
  </HeadingPairs>
  <TitlesOfParts>
    <vt:vector size="36" baseType="lpstr">
      <vt:lpstr>Macro</vt:lpstr>
      <vt:lpstr>Interdire écriture cellules</vt:lpstr>
      <vt:lpstr>ESSAI</vt:lpstr>
      <vt:lpstr>Feuil5</vt:lpstr>
      <vt:lpstr>Macule</vt:lpstr>
      <vt:lpstr>Film Neutre</vt:lpstr>
      <vt:lpstr>Film Thermo</vt:lpstr>
      <vt:lpstr>Film Etirable</vt:lpstr>
      <vt:lpstr>Sacs</vt:lpstr>
      <vt:lpstr>Colle</vt:lpstr>
      <vt:lpstr>Cartons</vt:lpstr>
      <vt:lpstr>Colorant</vt:lpstr>
      <vt:lpstr>Bande papier</vt:lpstr>
      <vt:lpstr>Fardeaux</vt:lpstr>
      <vt:lpstr>MAJ document</vt:lpstr>
      <vt:lpstr>'Bande papier'!Impression_des_titres</vt:lpstr>
      <vt:lpstr>Cartons!Impression_des_titres</vt:lpstr>
      <vt:lpstr>Colle!Impression_des_titres</vt:lpstr>
      <vt:lpstr>Colorant!Impression_des_titres</vt:lpstr>
      <vt:lpstr>ESSAI!Impression_des_titres</vt:lpstr>
      <vt:lpstr>Fardeaux!Impression_des_titres</vt:lpstr>
      <vt:lpstr>'Film Etirable'!Impression_des_titres</vt:lpstr>
      <vt:lpstr>'Film Neutre'!Impression_des_titres</vt:lpstr>
      <vt:lpstr>'Film Thermo'!Impression_des_titres</vt:lpstr>
      <vt:lpstr>Macule!Impression_des_titres</vt:lpstr>
      <vt:lpstr>Sacs!Impression_des_titres</vt:lpstr>
      <vt:lpstr>'Bande papier'!Zone_d_impression</vt:lpstr>
      <vt:lpstr>Cartons!Zone_d_impression</vt:lpstr>
      <vt:lpstr>Colle!Zone_d_impression</vt:lpstr>
      <vt:lpstr>Colorant!Zone_d_impression</vt:lpstr>
      <vt:lpstr>ESSAI!Zone_d_impression</vt:lpstr>
      <vt:lpstr>'Film Etirable'!Zone_d_impression</vt:lpstr>
      <vt:lpstr>'Film Neutre'!Zone_d_impression</vt:lpstr>
      <vt:lpstr>'Film Thermo'!Zone_d_impression</vt:lpstr>
      <vt:lpstr>Macule!Zone_d_impression</vt:lpstr>
      <vt:lpstr>Sacs!Zone_d_impression</vt:lpstr>
    </vt:vector>
  </TitlesOfParts>
  <Company>novatissue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ebaradel</dc:creator>
  <cp:lastModifiedBy>André Carelli</cp:lastModifiedBy>
  <cp:lastPrinted>2018-06-05T12:54:40Z</cp:lastPrinted>
  <dcterms:created xsi:type="dcterms:W3CDTF">2012-05-25T11:55:07Z</dcterms:created>
  <dcterms:modified xsi:type="dcterms:W3CDTF">2018-06-11T10:00:18Z</dcterms:modified>
</cp:coreProperties>
</file>