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380" windowHeight="8190" tabRatio="500" activeTab="1"/>
  </bookViews>
  <sheets>
    <sheet name="Recherche" sheetId="1" r:id="rId1"/>
    <sheet name="Analyse" sheetId="3" r:id="rId2"/>
    <sheet name="BDD" sheetId="2" r:id="rId3"/>
  </sheets>
  <definedNames>
    <definedName name="CLIENTS">BDD!#REF!</definedName>
    <definedName name="CTN">BDD!#REF!</definedName>
    <definedName name="CW_1">BDD!#REF!</definedName>
    <definedName name="distance">OFFSET(BDD!$Q$5,,,COUNTA(BDD!$L:$L)-1,COUNTA(BDD!$4:$4)-1)</definedName>
    <definedName name="DISTANCES">BDD!$Q$5:$R$42</definedName>
    <definedName name="FLUX">BDD!$A$12:$A$13</definedName>
    <definedName name="FLUX2">BDD!#REF!</definedName>
    <definedName name="Fourni">BDD!#REF!</definedName>
    <definedName name="Fournisseurs">BDD!$A$17:$A$24</definedName>
    <definedName name="Kilometre">OFFSET(#REF!,,,COUNTA(#REF!),COUNTA(#REF!)-1)</definedName>
    <definedName name="Poids">OFFSET(#REF!,,,COUNTA(#REF!),COUNTA(#REF!)-1)</definedName>
    <definedName name="POL">BDD!#REF!</definedName>
    <definedName name="Ports">BDD!$Q$4:$R$4</definedName>
    <definedName name="temps">OFFSET(#REF!,,,COUNTA(#REF!)-1,COUNTA(#REF!)-1)</definedName>
    <definedName name="Type_Container">BDD!$A$3:$A$11</definedName>
    <definedName name="Val">BDD!#REF!</definedName>
    <definedName name="VILLES1">BDD!$L$5:$L$42</definedName>
    <definedName name="volume">OFFSET(#REF!,,,COUNTA(#REF!),COUNTA(#REF!)-1)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0" i="3" l="1"/>
  <c r="B47" i="3" l="1"/>
  <c r="C47" i="3"/>
  <c r="D47" i="3"/>
  <c r="G47" i="3"/>
  <c r="J47" i="3"/>
  <c r="M47" i="3"/>
  <c r="P47" i="3"/>
  <c r="I3" i="3"/>
  <c r="H3" i="3"/>
  <c r="G3" i="3"/>
  <c r="E3" i="3"/>
  <c r="H8" i="3" l="1"/>
  <c r="R37" i="3"/>
  <c r="S37" i="3"/>
  <c r="T37" i="3"/>
  <c r="U37" i="3"/>
  <c r="R38" i="3"/>
  <c r="S38" i="3"/>
  <c r="T38" i="3"/>
  <c r="U38" i="3"/>
  <c r="R39" i="3"/>
  <c r="S39" i="3"/>
  <c r="T39" i="3"/>
  <c r="U39" i="3"/>
  <c r="R40" i="3"/>
  <c r="S40" i="3"/>
  <c r="T40" i="3"/>
  <c r="U40" i="3"/>
  <c r="R41" i="3"/>
  <c r="S41" i="3"/>
  <c r="T41" i="3"/>
  <c r="U41" i="3"/>
  <c r="R42" i="3"/>
  <c r="S42" i="3"/>
  <c r="T42" i="3"/>
  <c r="U42" i="3"/>
  <c r="R43" i="3"/>
  <c r="S43" i="3"/>
  <c r="T43" i="3"/>
  <c r="U43" i="3"/>
  <c r="R44" i="3"/>
  <c r="S44" i="3"/>
  <c r="T44" i="3"/>
  <c r="U44" i="3"/>
  <c r="R45" i="3"/>
  <c r="S45" i="3"/>
  <c r="T45" i="3"/>
  <c r="U45" i="3"/>
  <c r="R46" i="3"/>
  <c r="S46" i="3"/>
  <c r="T46" i="3"/>
  <c r="U46" i="3"/>
  <c r="P11" i="3"/>
  <c r="U11" i="3" s="1"/>
  <c r="P12" i="3"/>
  <c r="P13" i="3"/>
  <c r="U13" i="3" s="1"/>
  <c r="P14" i="3"/>
  <c r="U14" i="3" s="1"/>
  <c r="P15" i="3"/>
  <c r="U15" i="3" s="1"/>
  <c r="P16" i="3"/>
  <c r="U16" i="3" s="1"/>
  <c r="P17" i="3"/>
  <c r="P18" i="3"/>
  <c r="U18" i="3" s="1"/>
  <c r="P19" i="3"/>
  <c r="U19" i="3" s="1"/>
  <c r="P20" i="3"/>
  <c r="P21" i="3"/>
  <c r="U21" i="3" s="1"/>
  <c r="P22" i="3"/>
  <c r="P23" i="3"/>
  <c r="U23" i="3" s="1"/>
  <c r="P24" i="3"/>
  <c r="U24" i="3" s="1"/>
  <c r="P25" i="3"/>
  <c r="U25" i="3" s="1"/>
  <c r="P26" i="3"/>
  <c r="P27" i="3"/>
  <c r="U27" i="3" s="1"/>
  <c r="P28" i="3"/>
  <c r="P29" i="3"/>
  <c r="U29" i="3" s="1"/>
  <c r="P30" i="3"/>
  <c r="P31" i="3"/>
  <c r="U31" i="3" s="1"/>
  <c r="P32" i="3"/>
  <c r="U32" i="3" s="1"/>
  <c r="P33" i="3"/>
  <c r="U33" i="3" s="1"/>
  <c r="P34" i="3"/>
  <c r="P35" i="3"/>
  <c r="U35" i="3" s="1"/>
  <c r="P36" i="3"/>
  <c r="P37" i="3"/>
  <c r="P38" i="3"/>
  <c r="P39" i="3"/>
  <c r="P40" i="3"/>
  <c r="P41" i="3"/>
  <c r="P42" i="3"/>
  <c r="P43" i="3"/>
  <c r="P44" i="3"/>
  <c r="P45" i="3"/>
  <c r="P46" i="3"/>
  <c r="P10" i="3"/>
  <c r="U10" i="3" s="1"/>
  <c r="M36" i="3"/>
  <c r="T36" i="3" s="1"/>
  <c r="M37" i="3"/>
  <c r="M38" i="3"/>
  <c r="M39" i="3"/>
  <c r="M40" i="3"/>
  <c r="M41" i="3"/>
  <c r="M42" i="3"/>
  <c r="M43" i="3"/>
  <c r="M44" i="3"/>
  <c r="M45" i="3"/>
  <c r="M46" i="3"/>
  <c r="M11" i="3"/>
  <c r="T11" i="3" s="1"/>
  <c r="M12" i="3"/>
  <c r="M13" i="3"/>
  <c r="T13" i="3" s="1"/>
  <c r="M14" i="3"/>
  <c r="T14" i="3" s="1"/>
  <c r="M15" i="3"/>
  <c r="M16" i="3"/>
  <c r="T16" i="3" s="1"/>
  <c r="M17" i="3"/>
  <c r="T17" i="3" s="1"/>
  <c r="M18" i="3"/>
  <c r="T18" i="3" s="1"/>
  <c r="M19" i="3"/>
  <c r="T19" i="3" s="1"/>
  <c r="M20" i="3"/>
  <c r="T20" i="3" s="1"/>
  <c r="M21" i="3"/>
  <c r="M22" i="3"/>
  <c r="M23" i="3"/>
  <c r="T23" i="3" s="1"/>
  <c r="M24" i="3"/>
  <c r="T24" i="3" s="1"/>
  <c r="M25" i="3"/>
  <c r="T25" i="3" s="1"/>
  <c r="M26" i="3"/>
  <c r="T26" i="3" s="1"/>
  <c r="M27" i="3"/>
  <c r="T27" i="3" s="1"/>
  <c r="M28" i="3"/>
  <c r="T28" i="3" s="1"/>
  <c r="M29" i="3"/>
  <c r="M30" i="3"/>
  <c r="T30" i="3" s="1"/>
  <c r="M31" i="3"/>
  <c r="T31" i="3" s="1"/>
  <c r="M32" i="3"/>
  <c r="M33" i="3"/>
  <c r="T33" i="3" s="1"/>
  <c r="M34" i="3"/>
  <c r="T34" i="3" s="1"/>
  <c r="M35" i="3"/>
  <c r="T35" i="3" s="1"/>
  <c r="G37" i="3"/>
  <c r="J37" i="3"/>
  <c r="G38" i="3"/>
  <c r="J38" i="3"/>
  <c r="G39" i="3"/>
  <c r="J39" i="3"/>
  <c r="G40" i="3"/>
  <c r="J40" i="3"/>
  <c r="G41" i="3"/>
  <c r="J41" i="3"/>
  <c r="G42" i="3"/>
  <c r="J42" i="3"/>
  <c r="G43" i="3"/>
  <c r="J43" i="3"/>
  <c r="G44" i="3"/>
  <c r="J44" i="3"/>
  <c r="G45" i="3"/>
  <c r="J45" i="3"/>
  <c r="G46" i="3"/>
  <c r="J46" i="3"/>
  <c r="B37" i="3"/>
  <c r="C37" i="3"/>
  <c r="D37" i="3"/>
  <c r="B38" i="3"/>
  <c r="C38" i="3"/>
  <c r="D38" i="3"/>
  <c r="B39" i="3"/>
  <c r="C39" i="3"/>
  <c r="D39" i="3"/>
  <c r="B40" i="3"/>
  <c r="C40" i="3"/>
  <c r="D40" i="3"/>
  <c r="B41" i="3"/>
  <c r="C41" i="3"/>
  <c r="D41" i="3"/>
  <c r="B42" i="3"/>
  <c r="C42" i="3"/>
  <c r="D42" i="3"/>
  <c r="B43" i="3"/>
  <c r="C43" i="3"/>
  <c r="D43" i="3"/>
  <c r="B44" i="3"/>
  <c r="C44" i="3"/>
  <c r="D44" i="3"/>
  <c r="B45" i="3"/>
  <c r="C45" i="3"/>
  <c r="D45" i="3"/>
  <c r="B46" i="3"/>
  <c r="C46" i="3"/>
  <c r="D46" i="3"/>
  <c r="B11" i="3"/>
  <c r="C11" i="3"/>
  <c r="D11" i="3"/>
  <c r="B12" i="3"/>
  <c r="C12" i="3"/>
  <c r="D12" i="3"/>
  <c r="B13" i="3"/>
  <c r="C13" i="3"/>
  <c r="D13" i="3"/>
  <c r="B14" i="3"/>
  <c r="C14" i="3"/>
  <c r="D14" i="3"/>
  <c r="B15" i="3"/>
  <c r="C15" i="3"/>
  <c r="D15" i="3"/>
  <c r="B16" i="3"/>
  <c r="C16" i="3"/>
  <c r="D16" i="3"/>
  <c r="B17" i="3"/>
  <c r="C17" i="3"/>
  <c r="D17" i="3"/>
  <c r="B18" i="3"/>
  <c r="C18" i="3"/>
  <c r="D18" i="3"/>
  <c r="B19" i="3"/>
  <c r="C19" i="3"/>
  <c r="D19" i="3"/>
  <c r="B20" i="3"/>
  <c r="C20" i="3"/>
  <c r="D20" i="3"/>
  <c r="B21" i="3"/>
  <c r="C21" i="3"/>
  <c r="D21" i="3"/>
  <c r="B22" i="3"/>
  <c r="C22" i="3"/>
  <c r="D22" i="3"/>
  <c r="B23" i="3"/>
  <c r="C23" i="3"/>
  <c r="D23" i="3"/>
  <c r="B24" i="3"/>
  <c r="C24" i="3"/>
  <c r="D24" i="3"/>
  <c r="B25" i="3"/>
  <c r="C25" i="3"/>
  <c r="D25" i="3"/>
  <c r="B26" i="3"/>
  <c r="C26" i="3"/>
  <c r="D26" i="3"/>
  <c r="B27" i="3"/>
  <c r="C27" i="3"/>
  <c r="D27" i="3"/>
  <c r="B28" i="3"/>
  <c r="C28" i="3"/>
  <c r="D28" i="3"/>
  <c r="B29" i="3"/>
  <c r="C29" i="3"/>
  <c r="D29" i="3"/>
  <c r="B30" i="3"/>
  <c r="C30" i="3"/>
  <c r="D30" i="3"/>
  <c r="B31" i="3"/>
  <c r="C31" i="3"/>
  <c r="D31" i="3"/>
  <c r="B32" i="3"/>
  <c r="C32" i="3"/>
  <c r="D32" i="3"/>
  <c r="B33" i="3"/>
  <c r="C33" i="3"/>
  <c r="D33" i="3"/>
  <c r="B34" i="3"/>
  <c r="C34" i="3"/>
  <c r="D34" i="3"/>
  <c r="B35" i="3"/>
  <c r="C35" i="3"/>
  <c r="D35" i="3"/>
  <c r="B36" i="3"/>
  <c r="C36" i="3"/>
  <c r="D36" i="3"/>
  <c r="D10" i="3"/>
  <c r="C10" i="3"/>
  <c r="B10" i="3"/>
  <c r="P6" i="3"/>
  <c r="O6" i="3"/>
  <c r="N6" i="3"/>
  <c r="M6" i="3"/>
  <c r="P5" i="3"/>
  <c r="O5" i="3"/>
  <c r="O4" i="3" s="1"/>
  <c r="N5" i="3"/>
  <c r="N4" i="3" s="1"/>
  <c r="M5" i="3"/>
  <c r="M4" i="3" s="1"/>
  <c r="U36" i="3"/>
  <c r="J36" i="3"/>
  <c r="S36" i="3" s="1"/>
  <c r="G36" i="3"/>
  <c r="R36" i="3" s="1"/>
  <c r="J35" i="3"/>
  <c r="S35" i="3" s="1"/>
  <c r="G35" i="3"/>
  <c r="R35" i="3" s="1"/>
  <c r="U34" i="3"/>
  <c r="J34" i="3"/>
  <c r="S34" i="3" s="1"/>
  <c r="G34" i="3"/>
  <c r="R34" i="3" s="1"/>
  <c r="J33" i="3"/>
  <c r="S33" i="3" s="1"/>
  <c r="G33" i="3"/>
  <c r="R33" i="3" s="1"/>
  <c r="T32" i="3"/>
  <c r="S32" i="3"/>
  <c r="J32" i="3"/>
  <c r="G32" i="3"/>
  <c r="R32" i="3" s="1"/>
  <c r="J31" i="3"/>
  <c r="S31" i="3" s="1"/>
  <c r="G31" i="3"/>
  <c r="R31" i="3" s="1"/>
  <c r="U30" i="3"/>
  <c r="J30" i="3"/>
  <c r="S30" i="3" s="1"/>
  <c r="G30" i="3"/>
  <c r="R30" i="3" s="1"/>
  <c r="T29" i="3"/>
  <c r="J29" i="3"/>
  <c r="S29" i="3" s="1"/>
  <c r="G29" i="3"/>
  <c r="R29" i="3" s="1"/>
  <c r="U28" i="3"/>
  <c r="J28" i="3"/>
  <c r="S28" i="3" s="1"/>
  <c r="G28" i="3"/>
  <c r="R28" i="3" s="1"/>
  <c r="J27" i="3"/>
  <c r="S27" i="3" s="1"/>
  <c r="G27" i="3"/>
  <c r="R27" i="3" s="1"/>
  <c r="U26" i="3"/>
  <c r="J26" i="3"/>
  <c r="S26" i="3" s="1"/>
  <c r="G26" i="3"/>
  <c r="R26" i="3" s="1"/>
  <c r="J25" i="3"/>
  <c r="S25" i="3" s="1"/>
  <c r="G25" i="3"/>
  <c r="R25" i="3" s="1"/>
  <c r="J24" i="3"/>
  <c r="S24" i="3" s="1"/>
  <c r="G24" i="3"/>
  <c r="R24" i="3" s="1"/>
  <c r="J23" i="3"/>
  <c r="S23" i="3" s="1"/>
  <c r="G23" i="3"/>
  <c r="R23" i="3" s="1"/>
  <c r="U22" i="3"/>
  <c r="T22" i="3"/>
  <c r="J22" i="3"/>
  <c r="S22" i="3" s="1"/>
  <c r="G22" i="3"/>
  <c r="R22" i="3" s="1"/>
  <c r="T21" i="3"/>
  <c r="J21" i="3"/>
  <c r="S21" i="3" s="1"/>
  <c r="G21" i="3"/>
  <c r="R21" i="3" s="1"/>
  <c r="U20" i="3"/>
  <c r="J20" i="3"/>
  <c r="S20" i="3" s="1"/>
  <c r="G20" i="3"/>
  <c r="R20" i="3" s="1"/>
  <c r="J19" i="3"/>
  <c r="S19" i="3" s="1"/>
  <c r="G19" i="3"/>
  <c r="R19" i="3" s="1"/>
  <c r="J18" i="3"/>
  <c r="S18" i="3" s="1"/>
  <c r="G18" i="3"/>
  <c r="R18" i="3" s="1"/>
  <c r="U17" i="3"/>
  <c r="J17" i="3"/>
  <c r="S17" i="3" s="1"/>
  <c r="G17" i="3"/>
  <c r="R17" i="3" s="1"/>
  <c r="J16" i="3"/>
  <c r="S16" i="3" s="1"/>
  <c r="G16" i="3"/>
  <c r="R16" i="3" s="1"/>
  <c r="T15" i="3"/>
  <c r="S15" i="3"/>
  <c r="J15" i="3"/>
  <c r="G15" i="3"/>
  <c r="R15" i="3" s="1"/>
  <c r="J14" i="3"/>
  <c r="S14" i="3" s="1"/>
  <c r="G14" i="3"/>
  <c r="R14" i="3" s="1"/>
  <c r="J13" i="3"/>
  <c r="S13" i="3" s="1"/>
  <c r="G13" i="3"/>
  <c r="R13" i="3" s="1"/>
  <c r="U12" i="3"/>
  <c r="T12" i="3"/>
  <c r="J12" i="3"/>
  <c r="S12" i="3" s="1"/>
  <c r="G12" i="3"/>
  <c r="R12" i="3" s="1"/>
  <c r="S11" i="3"/>
  <c r="J11" i="3"/>
  <c r="G11" i="3"/>
  <c r="R11" i="3" s="1"/>
  <c r="M10" i="3"/>
  <c r="T10" i="3" s="1"/>
  <c r="J10" i="3"/>
  <c r="S10" i="3" s="1"/>
  <c r="G10" i="3"/>
  <c r="R10" i="3" s="1"/>
  <c r="N8" i="3"/>
  <c r="K8" i="3"/>
  <c r="P4" i="3" l="1"/>
  <c r="C15" i="1"/>
  <c r="D10" i="1"/>
  <c r="D9" i="1"/>
  <c r="C3" i="1" l="1"/>
  <c r="I2" i="2"/>
  <c r="G17" i="2"/>
  <c r="U42" i="2" l="1"/>
  <c r="T42" i="2"/>
  <c r="U41" i="2"/>
  <c r="T41" i="2"/>
  <c r="U40" i="2"/>
  <c r="T40" i="2"/>
  <c r="U39" i="2"/>
  <c r="T39" i="2"/>
  <c r="U38" i="2"/>
  <c r="T38" i="2"/>
  <c r="U37" i="2"/>
  <c r="T37" i="2"/>
  <c r="U36" i="2"/>
  <c r="T36" i="2"/>
  <c r="U35" i="2"/>
  <c r="T35" i="2"/>
  <c r="U34" i="2"/>
  <c r="T34" i="2"/>
  <c r="U33" i="2"/>
  <c r="T33" i="2"/>
  <c r="U32" i="2"/>
  <c r="T32" i="2"/>
  <c r="U31" i="2"/>
  <c r="T31" i="2"/>
  <c r="U30" i="2"/>
  <c r="T30" i="2"/>
  <c r="U29" i="2"/>
  <c r="T29" i="2"/>
  <c r="U28" i="2"/>
  <c r="T28" i="2"/>
  <c r="U27" i="2"/>
  <c r="T27" i="2"/>
  <c r="U26" i="2"/>
  <c r="T26" i="2"/>
  <c r="U25" i="2"/>
  <c r="T25" i="2"/>
  <c r="U24" i="2"/>
  <c r="T24" i="2"/>
  <c r="A24" i="2"/>
  <c r="I24" i="2" s="1"/>
  <c r="U23" i="2"/>
  <c r="T23" i="2"/>
  <c r="A23" i="2"/>
  <c r="I23" i="2" s="1"/>
  <c r="U22" i="2"/>
  <c r="T22" i="2"/>
  <c r="A22" i="2"/>
  <c r="I22" i="2" s="1"/>
  <c r="U21" i="2"/>
  <c r="T21" i="2"/>
  <c r="A21" i="2"/>
  <c r="U20" i="2"/>
  <c r="T20" i="2"/>
  <c r="A20" i="2"/>
  <c r="I20" i="2" s="1"/>
  <c r="U19" i="2"/>
  <c r="T19" i="2"/>
  <c r="A19" i="2"/>
  <c r="U18" i="2"/>
  <c r="T18" i="2"/>
  <c r="A18" i="2"/>
  <c r="I18" i="2" s="1"/>
  <c r="U17" i="2"/>
  <c r="T17" i="2"/>
  <c r="A17" i="2"/>
  <c r="I17" i="2" s="1"/>
  <c r="U16" i="2"/>
  <c r="T16" i="2"/>
  <c r="U15" i="2"/>
  <c r="T15" i="2"/>
  <c r="U14" i="2"/>
  <c r="T14" i="2"/>
  <c r="U13" i="2"/>
  <c r="T13" i="2"/>
  <c r="U12" i="2"/>
  <c r="T12" i="2"/>
  <c r="U11" i="2"/>
  <c r="T11" i="2"/>
  <c r="U10" i="2"/>
  <c r="T10" i="2"/>
  <c r="U9" i="2"/>
  <c r="T9" i="2"/>
  <c r="U8" i="2"/>
  <c r="T8" i="2"/>
  <c r="U7" i="2"/>
  <c r="T7" i="2"/>
  <c r="U6" i="2"/>
  <c r="T6" i="2"/>
  <c r="U5" i="2"/>
  <c r="T5" i="2"/>
  <c r="I5" i="2"/>
  <c r="U4" i="2"/>
  <c r="T4" i="2"/>
  <c r="I4" i="2"/>
  <c r="I3" i="2"/>
  <c r="M15" i="1"/>
  <c r="D15" i="1"/>
  <c r="F13" i="1"/>
  <c r="E13" i="1"/>
  <c r="D13" i="1"/>
  <c r="M12" i="1"/>
  <c r="D12" i="1"/>
  <c r="M9" i="1"/>
  <c r="D7" i="1"/>
  <c r="M6" i="1"/>
  <c r="M3" i="1"/>
  <c r="F7" i="1"/>
  <c r="G18" i="2"/>
  <c r="G21" i="2"/>
  <c r="G19" i="2"/>
  <c r="G22" i="2"/>
  <c r="G20" i="2"/>
  <c r="G24" i="2"/>
  <c r="G23" i="2"/>
  <c r="E18" i="2" l="1"/>
  <c r="E17" i="2"/>
  <c r="H17" i="2" s="1"/>
  <c r="E19" i="2"/>
  <c r="H19" i="2" s="1"/>
  <c r="E20" i="2"/>
  <c r="H20" i="2" s="1"/>
  <c r="E21" i="2"/>
  <c r="H21" i="2" s="1"/>
  <c r="E22" i="2"/>
  <c r="E23" i="2"/>
  <c r="H23" i="2" s="1"/>
  <c r="E24" i="2"/>
  <c r="H24" i="2" s="1"/>
  <c r="I19" i="2"/>
  <c r="I21" i="2"/>
  <c r="H22" i="2" l="1"/>
  <c r="H18" i="2"/>
  <c r="I4" i="1" l="1"/>
  <c r="I3" i="1" s="1"/>
  <c r="L4" i="1" s="1"/>
  <c r="I16" i="1"/>
  <c r="I13" i="1"/>
  <c r="I10" i="1"/>
  <c r="I7" i="1"/>
  <c r="I6" i="1" s="1"/>
  <c r="I9" i="1" l="1"/>
  <c r="L10" i="1" s="1"/>
  <c r="I12" i="1"/>
  <c r="L13" i="1" s="1"/>
  <c r="I15" i="1"/>
  <c r="K16" i="1" s="1"/>
  <c r="M7" i="1"/>
  <c r="L7" i="1"/>
  <c r="M4" i="1"/>
  <c r="K7" i="1"/>
  <c r="K4" i="1"/>
  <c r="M10" i="1" l="1"/>
  <c r="K13" i="1"/>
  <c r="M13" i="1"/>
  <c r="L16" i="1"/>
  <c r="M16" i="1"/>
  <c r="K10" i="1"/>
</calcChain>
</file>

<file path=xl/sharedStrings.xml><?xml version="1.0" encoding="utf-8"?>
<sst xmlns="http://schemas.openxmlformats.org/spreadsheetml/2006/main" count="335" uniqueCount="127">
  <si>
    <t>Classement Fournisseurs</t>
  </si>
  <si>
    <t xml:space="preserve">1er </t>
  </si>
  <si>
    <t xml:space="preserve">Validité </t>
  </si>
  <si>
    <t>Surcharge Gaz</t>
  </si>
  <si>
    <t>EXPORT</t>
  </si>
  <si>
    <t>Départ</t>
  </si>
  <si>
    <t>Arrivée</t>
  </si>
  <si>
    <t>2ème</t>
  </si>
  <si>
    <t>ANR</t>
  </si>
  <si>
    <t>Km</t>
  </si>
  <si>
    <t>3ème</t>
  </si>
  <si>
    <t>Heure</t>
  </si>
  <si>
    <t>40f</t>
  </si>
  <si>
    <t>4ème</t>
  </si>
  <si>
    <t xml:space="preserve">5ème </t>
  </si>
  <si>
    <t>NOUVEAU FOURNISSEUR 1</t>
  </si>
  <si>
    <t>NOUVEAU FOURNISSEUR 2</t>
  </si>
  <si>
    <t>NOUVEAU FOURNISSEUR 3</t>
  </si>
  <si>
    <t>Types</t>
  </si>
  <si>
    <t>Description</t>
  </si>
  <si>
    <t>Dim Interne</t>
  </si>
  <si>
    <t>Volume</t>
  </si>
  <si>
    <t>Charge Utile</t>
  </si>
  <si>
    <t>DISTANCES</t>
  </si>
  <si>
    <t>TEMPS</t>
  </si>
  <si>
    <t>IMPORT</t>
  </si>
  <si>
    <t>20f</t>
  </si>
  <si>
    <t>General Purpose Container</t>
  </si>
  <si>
    <t>5,90 x 2,30 x 2,35</t>
  </si>
  <si>
    <t>32 m3</t>
  </si>
  <si>
    <t>28300 Kg</t>
  </si>
  <si>
    <t>Vitesse Moyenne</t>
  </si>
  <si>
    <t>RTM</t>
  </si>
  <si>
    <t>11,90 x 2,30 x 2,35</t>
  </si>
  <si>
    <t>64 m3</t>
  </si>
  <si>
    <t>28700 Kg</t>
  </si>
  <si>
    <t>Villes</t>
  </si>
  <si>
    <t>CP</t>
  </si>
  <si>
    <t>MAD</t>
  </si>
  <si>
    <t>40f HC</t>
  </si>
  <si>
    <t>12 x 2,30 x 2,35</t>
  </si>
  <si>
    <t>74 m3</t>
  </si>
  <si>
    <t>28560 Kg</t>
  </si>
  <si>
    <t>BESANCON</t>
  </si>
  <si>
    <t>OTTMARSHEIM</t>
  </si>
  <si>
    <t>CONTAROTM - CONTARGO OTTMARSHEIM</t>
  </si>
  <si>
    <t>20f Flat Rack</t>
  </si>
  <si>
    <t>Heavy goods &amp; extra wide loads</t>
  </si>
  <si>
    <t>5,90 x 2,30 x 2,25</t>
  </si>
  <si>
    <t>30 m3</t>
  </si>
  <si>
    <t>28100 Kg</t>
  </si>
  <si>
    <t>VERCEL VILLEDIEU LE CAMP</t>
  </si>
  <si>
    <t>40f Flat Rack</t>
  </si>
  <si>
    <t>12 x 2,40 x 2,25</t>
  </si>
  <si>
    <t>65 m3</t>
  </si>
  <si>
    <t>40500 Kg</t>
  </si>
  <si>
    <t>MONTIGNY LE ROI</t>
  </si>
  <si>
    <t>STRASBOURG</t>
  </si>
  <si>
    <t>DEPCOLSXB - DEPOT COLIS LOURD STRASBOURG</t>
  </si>
  <si>
    <t>20f Open top</t>
  </si>
  <si>
    <t xml:space="preserve">Extra high load &amp; loading from above </t>
  </si>
  <si>
    <t>AZERAILLES</t>
  </si>
  <si>
    <t>40f Open top</t>
  </si>
  <si>
    <t>11,90 x 2,30 x 2,25</t>
  </si>
  <si>
    <t>61 m3</t>
  </si>
  <si>
    <t>26300 Kg</t>
  </si>
  <si>
    <t>LANEUVILLE DEVANT NANCY</t>
  </si>
  <si>
    <t>20f Reefer</t>
  </si>
  <si>
    <t>Reefer container</t>
  </si>
  <si>
    <t>5,50 x 2,30 x 2,30</t>
  </si>
  <si>
    <t>28 m3</t>
  </si>
  <si>
    <t>27300 Kg</t>
  </si>
  <si>
    <t>PAGNY SUR MOSELLE</t>
  </si>
  <si>
    <t>40f HCR</t>
  </si>
  <si>
    <t>High cube reefer container</t>
  </si>
  <si>
    <t>11,70 x 2,30 x 2,50</t>
  </si>
  <si>
    <t>67 m3</t>
  </si>
  <si>
    <t>29300 Kg</t>
  </si>
  <si>
    <t>JOUY AUX ARCHES</t>
  </si>
  <si>
    <t>FLORANGE</t>
  </si>
  <si>
    <t>REDING</t>
  </si>
  <si>
    <t>FOURNISSEURS</t>
  </si>
  <si>
    <t>Date Validité</t>
  </si>
  <si>
    <t>Surcharge Gazoile</t>
  </si>
  <si>
    <t>Offre</t>
  </si>
  <si>
    <t>BAREMBACH</t>
  </si>
  <si>
    <t>ERSTEIN</t>
  </si>
  <si>
    <t>WOLFISHEIM</t>
  </si>
  <si>
    <t>OBERNAI</t>
  </si>
  <si>
    <t>MARCKOLSHEIM</t>
  </si>
  <si>
    <t>REUTENBOURG</t>
  </si>
  <si>
    <t>HAGUENAU</t>
  </si>
  <si>
    <t>SAVERNE</t>
  </si>
  <si>
    <t>LANDERSHEIM</t>
  </si>
  <si>
    <t>COLMAR</t>
  </si>
  <si>
    <t>SAINTE CROIX EN PLAINE</t>
  </si>
  <si>
    <t>GRAY</t>
  </si>
  <si>
    <t>PORT SUR SAONE</t>
  </si>
  <si>
    <t>LUXEUIL LES BAINS</t>
  </si>
  <si>
    <t>CHARCENNE</t>
  </si>
  <si>
    <t>DANJOUTIN</t>
  </si>
  <si>
    <t>Prix Global</t>
  </si>
  <si>
    <t>TAXE BE</t>
  </si>
  <si>
    <t>GTS</t>
  </si>
  <si>
    <t>STRAL</t>
  </si>
  <si>
    <t>SEATRUCK</t>
  </si>
  <si>
    <t>H&amp;S LOGISTICS</t>
  </si>
  <si>
    <t>NAVILAND</t>
  </si>
  <si>
    <t>BE</t>
  </si>
  <si>
    <t>NL</t>
  </si>
  <si>
    <t>ORGANISATIONS</t>
  </si>
  <si>
    <t>EXP</t>
  </si>
  <si>
    <t>IMP</t>
  </si>
  <si>
    <t>N°</t>
  </si>
  <si>
    <t>CODE POSTE</t>
  </si>
  <si>
    <t>VILLE</t>
  </si>
  <si>
    <t>€</t>
  </si>
  <si>
    <t>%</t>
  </si>
  <si>
    <t>Navitrucking</t>
  </si>
  <si>
    <t>Ecarts Moyen</t>
  </si>
  <si>
    <t>ECART MOYEN</t>
  </si>
  <si>
    <t>Contact :</t>
  </si>
  <si>
    <t xml:space="preserve">Fournisseur : </t>
  </si>
  <si>
    <t>Validité</t>
  </si>
  <si>
    <t>Taxe BE</t>
  </si>
  <si>
    <t>Taxe NL</t>
  </si>
  <si>
    <t>Surcharge Gazoil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</si>
</sst>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.00&quot; €&quot;"/>
    <numFmt numFmtId="165" formatCode="[$-40C]dd/mm/yyyy"/>
    <numFmt numFmtId="166" formatCode="0\ %"/>
    <numFmt numFmtId="167" formatCode="0.00\ %"/>
    <numFmt numFmtId="168" formatCode="[$-F400]h:mm:ss\ AM/PM"/>
    <numFmt numFmtId="169" formatCode="#,##0.00&quot; €&quot;;\-#,##0.00&quot; €&quot;"/>
    <numFmt numFmtId="170" formatCode="#,##0.0000&quot; €&quot;"/>
    <numFmt numFmtId="171" formatCode="#,##0.00\ &quot;€&quot;"/>
  </numFmts>
  <fonts count="26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name val="Calibri"/>
      <family val="2"/>
      <charset val="1"/>
    </font>
    <font>
      <sz val="14"/>
      <name val="Calibri"/>
      <family val="2"/>
      <charset val="1"/>
    </font>
    <font>
      <sz val="20"/>
      <name val="Calibri"/>
      <family val="2"/>
      <charset val="1"/>
    </font>
    <font>
      <b/>
      <sz val="14"/>
      <name val="Calibri"/>
      <family val="2"/>
      <charset val="1"/>
    </font>
    <font>
      <sz val="12"/>
      <name val="Calibri"/>
      <family val="2"/>
      <charset val="1"/>
    </font>
    <font>
      <b/>
      <sz val="12"/>
      <name val="Calibri"/>
      <family val="2"/>
      <charset val="1"/>
    </font>
    <font>
      <sz val="14"/>
      <color rgb="FF000000"/>
      <name val="Calibri"/>
      <family val="2"/>
      <charset val="1"/>
    </font>
    <font>
      <sz val="8"/>
      <color rgb="FF000000"/>
      <name val="Arial"/>
      <family val="2"/>
      <charset val="1"/>
    </font>
    <font>
      <b/>
      <sz val="11"/>
      <name val="Calibri"/>
      <family val="2"/>
      <charset val="1"/>
    </font>
    <font>
      <b/>
      <sz val="8"/>
      <color rgb="FF000000"/>
      <name val="Arial"/>
      <family val="2"/>
      <charset val="1"/>
    </font>
    <font>
      <sz val="8"/>
      <name val="Arial"/>
      <family val="2"/>
      <charset val="1"/>
    </font>
    <font>
      <sz val="11"/>
      <color rgb="FF000000"/>
      <name val="Calibri"/>
      <family val="2"/>
      <charset val="1"/>
    </font>
    <font>
      <sz val="8"/>
      <name val="Arial"/>
      <family val="2"/>
    </font>
    <font>
      <sz val="8"/>
      <color theme="1"/>
      <name val="Arial"/>
      <family val="2"/>
    </font>
    <font>
      <b/>
      <u/>
      <sz val="18"/>
      <color theme="0"/>
      <name val="Calibri"/>
      <family val="2"/>
      <charset val="1"/>
    </font>
    <font>
      <sz val="8"/>
      <color theme="0"/>
      <name val="Arial"/>
      <family val="2"/>
    </font>
    <font>
      <b/>
      <sz val="8"/>
      <color theme="1"/>
      <name val="Arial"/>
      <family val="2"/>
    </font>
    <font>
      <sz val="12"/>
      <color theme="1"/>
      <name val="Arial"/>
      <family val="2"/>
    </font>
    <font>
      <sz val="8"/>
      <color rgb="FFFF0000"/>
      <name val="Arial"/>
      <family val="2"/>
    </font>
    <font>
      <b/>
      <sz val="8"/>
      <name val="Arial"/>
      <family val="2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D9D9D9"/>
        <bgColor rgb="FFC0C0C0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4">
    <xf numFmtId="0" fontId="0" fillId="0" borderId="0"/>
    <xf numFmtId="166" fontId="13" fillId="0" borderId="0" applyBorder="0" applyProtection="0"/>
    <xf numFmtId="0" fontId="1" fillId="0" borderId="0"/>
    <xf numFmtId="9" fontId="1" fillId="0" borderId="0" applyFont="0" applyFill="0" applyBorder="0" applyAlignment="0" applyProtection="0"/>
  </cellStyleXfs>
  <cellXfs count="19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/>
    <xf numFmtId="0" fontId="2" fillId="2" borderId="0" xfId="0" applyFont="1" applyFill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0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10" fillId="0" borderId="25" xfId="0" applyFont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5" fillId="0" borderId="22" xfId="0" applyFont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/>
    </xf>
    <xf numFmtId="0" fontId="9" fillId="0" borderId="22" xfId="0" applyFont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/>
    </xf>
    <xf numFmtId="0" fontId="2" fillId="2" borderId="22" xfId="0" applyFont="1" applyFill="1" applyBorder="1"/>
    <xf numFmtId="168" fontId="2" fillId="0" borderId="22" xfId="0" applyNumberFormat="1" applyFont="1" applyBorder="1"/>
    <xf numFmtId="4" fontId="9" fillId="0" borderId="28" xfId="0" applyNumberFormat="1" applyFont="1" applyBorder="1"/>
    <xf numFmtId="4" fontId="9" fillId="0" borderId="28" xfId="0" applyNumberFormat="1" applyFont="1" applyBorder="1" applyAlignment="1">
      <alignment horizontal="center"/>
    </xf>
    <xf numFmtId="4" fontId="9" fillId="0" borderId="22" xfId="0" applyNumberFormat="1" applyFont="1" applyBorder="1"/>
    <xf numFmtId="4" fontId="9" fillId="0" borderId="22" xfId="0" applyNumberFormat="1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9" fillId="0" borderId="28" xfId="0" applyFont="1" applyBorder="1" applyAlignment="1">
      <alignment horizontal="left" vertical="center"/>
    </xf>
    <xf numFmtId="165" fontId="9" fillId="0" borderId="28" xfId="0" applyNumberFormat="1" applyFont="1" applyBorder="1" applyAlignment="1">
      <alignment horizontal="center" vertical="center"/>
    </xf>
    <xf numFmtId="164" fontId="9" fillId="0" borderId="22" xfId="0" applyNumberFormat="1" applyFont="1" applyBorder="1" applyAlignment="1">
      <alignment horizontal="center" vertical="center"/>
    </xf>
    <xf numFmtId="167" fontId="9" fillId="0" borderId="24" xfId="1" applyNumberFormat="1" applyFont="1" applyBorder="1" applyAlignment="1" applyProtection="1">
      <alignment horizontal="center" vertical="center"/>
    </xf>
    <xf numFmtId="164" fontId="9" fillId="0" borderId="28" xfId="1" applyNumberFormat="1" applyFont="1" applyBorder="1" applyAlignment="1" applyProtection="1">
      <alignment horizontal="center" vertical="center"/>
    </xf>
    <xf numFmtId="164" fontId="9" fillId="0" borderId="28" xfId="1" applyNumberFormat="1" applyFont="1" applyBorder="1" applyAlignment="1" applyProtection="1">
      <alignment horizontal="left" vertical="center"/>
    </xf>
    <xf numFmtId="165" fontId="9" fillId="0" borderId="22" xfId="0" applyNumberFormat="1" applyFont="1" applyBorder="1" applyAlignment="1">
      <alignment horizontal="left" vertical="center"/>
    </xf>
    <xf numFmtId="165" fontId="9" fillId="0" borderId="22" xfId="0" applyNumberFormat="1" applyFont="1" applyBorder="1" applyAlignment="1">
      <alignment horizontal="center" vertical="center"/>
    </xf>
    <xf numFmtId="164" fontId="9" fillId="0" borderId="22" xfId="1" applyNumberFormat="1" applyFont="1" applyBorder="1" applyAlignment="1" applyProtection="1">
      <alignment horizontal="left" vertical="center"/>
    </xf>
    <xf numFmtId="0" fontId="9" fillId="0" borderId="22" xfId="0" applyFont="1" applyBorder="1" applyAlignment="1">
      <alignment horizontal="left" vertical="center"/>
    </xf>
    <xf numFmtId="164" fontId="9" fillId="0" borderId="22" xfId="1" applyNumberFormat="1" applyFont="1" applyBorder="1" applyAlignment="1" applyProtection="1">
      <alignment horizontal="center" vertical="center"/>
    </xf>
    <xf numFmtId="165" fontId="9" fillId="0" borderId="22" xfId="1" applyNumberFormat="1" applyFont="1" applyBorder="1" applyAlignment="1" applyProtection="1">
      <alignment horizontal="center" vertical="center"/>
    </xf>
    <xf numFmtId="167" fontId="9" fillId="0" borderId="22" xfId="1" applyNumberFormat="1" applyFont="1" applyBorder="1" applyAlignment="1" applyProtection="1">
      <alignment horizontal="center" vertical="center"/>
    </xf>
    <xf numFmtId="164" fontId="9" fillId="0" borderId="0" xfId="1" applyNumberFormat="1" applyFont="1" applyBorder="1" applyAlignment="1" applyProtection="1">
      <alignment horizontal="center" vertical="center"/>
    </xf>
    <xf numFmtId="0" fontId="2" fillId="0" borderId="22" xfId="0" applyFont="1" applyBorder="1"/>
    <xf numFmtId="0" fontId="2" fillId="2" borderId="22" xfId="0" applyFont="1" applyFill="1" applyBorder="1" applyAlignment="1">
      <alignment horizontal="center"/>
    </xf>
    <xf numFmtId="4" fontId="12" fillId="0" borderId="22" xfId="0" applyNumberFormat="1" applyFont="1" applyBorder="1" applyAlignment="1">
      <alignment horizontal="center"/>
    </xf>
    <xf numFmtId="0" fontId="6" fillId="0" borderId="22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164" fontId="9" fillId="0" borderId="0" xfId="1" applyNumberFormat="1" applyFont="1" applyBorder="1" applyAlignment="1" applyProtection="1">
      <alignment horizontal="left" vertical="center"/>
    </xf>
    <xf numFmtId="164" fontId="9" fillId="0" borderId="26" xfId="0" applyNumberFormat="1" applyFont="1" applyBorder="1" applyAlignment="1">
      <alignment horizontal="center" vertical="center"/>
    </xf>
    <xf numFmtId="170" fontId="9" fillId="0" borderId="22" xfId="0" applyNumberFormat="1" applyFont="1" applyBorder="1" applyAlignment="1">
      <alignment horizontal="center" vertical="center"/>
    </xf>
    <xf numFmtId="171" fontId="15" fillId="0" borderId="22" xfId="0" applyNumberFormat="1" applyFont="1" applyFill="1" applyBorder="1"/>
    <xf numFmtId="171" fontId="14" fillId="0" borderId="22" xfId="0" applyNumberFormat="1" applyFont="1" applyFill="1" applyBorder="1"/>
    <xf numFmtId="171" fontId="14" fillId="0" borderId="22" xfId="0" applyNumberFormat="1" applyFont="1" applyFill="1" applyBorder="1" applyAlignment="1">
      <alignment horizontal="right"/>
    </xf>
    <xf numFmtId="171" fontId="14" fillId="0" borderId="22" xfId="0" applyNumberFormat="1" applyFont="1" applyFill="1" applyBorder="1" applyAlignment="1"/>
    <xf numFmtId="0" fontId="2" fillId="4" borderId="0" xfId="0" applyFont="1" applyFill="1"/>
    <xf numFmtId="0" fontId="0" fillId="4" borderId="0" xfId="0" applyFill="1"/>
    <xf numFmtId="0" fontId="3" fillId="4" borderId="0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vertical="center"/>
    </xf>
    <xf numFmtId="0" fontId="3" fillId="4" borderId="0" xfId="0" applyFont="1" applyFill="1" applyBorder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8" fillId="4" borderId="0" xfId="0" applyFont="1" applyFill="1" applyBorder="1" applyAlignment="1">
      <alignment vertical="center"/>
    </xf>
    <xf numFmtId="168" fontId="0" fillId="4" borderId="0" xfId="0" applyNumberFormat="1" applyFont="1" applyFill="1" applyBorder="1" applyAlignment="1">
      <alignment horizontal="center" vertical="center"/>
    </xf>
    <xf numFmtId="0" fontId="0" fillId="4" borderId="0" xfId="0" applyFont="1" applyFill="1" applyBorder="1" applyAlignment="1">
      <alignment vertical="center"/>
    </xf>
    <xf numFmtId="0" fontId="2" fillId="4" borderId="0" xfId="0" applyFont="1" applyFill="1" applyBorder="1"/>
    <xf numFmtId="0" fontId="2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169" fontId="3" fillId="4" borderId="0" xfId="0" applyNumberFormat="1" applyFont="1" applyFill="1" applyAlignment="1">
      <alignment horizontal="center" vertical="center"/>
    </xf>
    <xf numFmtId="0" fontId="4" fillId="4" borderId="0" xfId="0" applyFont="1" applyFill="1"/>
    <xf numFmtId="0" fontId="2" fillId="6" borderId="11" xfId="0" applyFont="1" applyFill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0" fontId="0" fillId="6" borderId="14" xfId="0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vertical="center"/>
    </xf>
    <xf numFmtId="168" fontId="0" fillId="6" borderId="16" xfId="0" applyNumberFormat="1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vertical="center"/>
    </xf>
    <xf numFmtId="0" fontId="2" fillId="6" borderId="19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/>
    </xf>
    <xf numFmtId="0" fontId="2" fillId="6" borderId="20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165" fontId="2" fillId="6" borderId="9" xfId="0" applyNumberFormat="1" applyFont="1" applyFill="1" applyBorder="1" applyAlignment="1">
      <alignment horizontal="center" vertical="center"/>
    </xf>
    <xf numFmtId="167" fontId="2" fillId="6" borderId="9" xfId="1" applyNumberFormat="1" applyFont="1" applyFill="1" applyBorder="1" applyAlignment="1" applyProtection="1">
      <alignment horizontal="center" vertical="center"/>
    </xf>
    <xf numFmtId="164" fontId="2" fillId="6" borderId="9" xfId="0" applyNumberFormat="1" applyFont="1" applyFill="1" applyBorder="1" applyAlignment="1">
      <alignment horizontal="center" vertical="center"/>
    </xf>
    <xf numFmtId="0" fontId="15" fillId="0" borderId="0" xfId="2" applyFont="1"/>
    <xf numFmtId="0" fontId="15" fillId="5" borderId="19" xfId="2" applyFont="1" applyFill="1" applyBorder="1" applyAlignment="1">
      <alignment horizontal="center" vertical="center"/>
    </xf>
    <xf numFmtId="0" fontId="15" fillId="5" borderId="20" xfId="2" applyFont="1" applyFill="1" applyBorder="1" applyAlignment="1">
      <alignment horizontal="center" vertical="center"/>
    </xf>
    <xf numFmtId="0" fontId="17" fillId="0" borderId="0" xfId="2" applyFont="1" applyFill="1"/>
    <xf numFmtId="0" fontId="15" fillId="0" borderId="31" xfId="2" applyFont="1" applyFill="1" applyBorder="1" applyAlignment="1">
      <alignment horizontal="center" vertical="center"/>
    </xf>
    <xf numFmtId="0" fontId="15" fillId="0" borderId="28" xfId="2" applyFont="1" applyFill="1" applyBorder="1" applyAlignment="1">
      <alignment horizontal="left" vertical="center"/>
    </xf>
    <xf numFmtId="171" fontId="20" fillId="0" borderId="28" xfId="2" applyNumberFormat="1" applyFont="1" applyFill="1" applyBorder="1" applyAlignment="1">
      <alignment horizontal="left"/>
    </xf>
    <xf numFmtId="171" fontId="15" fillId="0" borderId="28" xfId="2" applyNumberFormat="1" applyFont="1" applyFill="1" applyBorder="1" applyAlignment="1">
      <alignment horizontal="left"/>
    </xf>
    <xf numFmtId="10" fontId="15" fillId="0" borderId="28" xfId="3" applyNumberFormat="1" applyFont="1" applyFill="1" applyBorder="1" applyAlignment="1">
      <alignment horizontal="left" vertical="center"/>
    </xf>
    <xf numFmtId="10" fontId="15" fillId="0" borderId="32" xfId="3" applyNumberFormat="1" applyFont="1" applyFill="1" applyBorder="1" applyAlignment="1">
      <alignment horizontal="left" vertical="center"/>
    </xf>
    <xf numFmtId="171" fontId="20" fillId="0" borderId="31" xfId="2" applyNumberFormat="1" applyFont="1" applyFill="1" applyBorder="1" applyAlignment="1">
      <alignment horizontal="left"/>
    </xf>
    <xf numFmtId="0" fontId="15" fillId="0" borderId="22" xfId="2" applyFont="1" applyFill="1" applyBorder="1" applyAlignment="1">
      <alignment horizontal="left" vertical="center"/>
    </xf>
    <xf numFmtId="171" fontId="20" fillId="0" borderId="22" xfId="2" applyNumberFormat="1" applyFont="1" applyFill="1" applyBorder="1" applyAlignment="1">
      <alignment horizontal="left"/>
    </xf>
    <xf numFmtId="171" fontId="15" fillId="0" borderId="22" xfId="2" applyNumberFormat="1" applyFont="1" applyFill="1" applyBorder="1" applyAlignment="1">
      <alignment horizontal="left"/>
    </xf>
    <xf numFmtId="10" fontId="15" fillId="0" borderId="22" xfId="3" applyNumberFormat="1" applyFont="1" applyFill="1" applyBorder="1" applyAlignment="1">
      <alignment horizontal="left" vertical="center"/>
    </xf>
    <xf numFmtId="0" fontId="20" fillId="0" borderId="0" xfId="2" applyFont="1"/>
    <xf numFmtId="0" fontId="15" fillId="0" borderId="0" xfId="2" applyFont="1" applyFill="1"/>
    <xf numFmtId="0" fontId="20" fillId="0" borderId="0" xfId="2" applyFont="1" applyFill="1"/>
    <xf numFmtId="0" fontId="17" fillId="0" borderId="0" xfId="2" applyFont="1" applyFill="1" applyBorder="1" applyAlignment="1">
      <alignment vertical="center"/>
    </xf>
    <xf numFmtId="0" fontId="15" fillId="0" borderId="0" xfId="2" applyFont="1" applyFill="1" applyBorder="1" applyAlignment="1">
      <alignment horizontal="center" vertical="center"/>
    </xf>
    <xf numFmtId="0" fontId="15" fillId="0" borderId="0" xfId="2" applyFont="1" applyFill="1" applyBorder="1" applyAlignment="1">
      <alignment horizontal="left" vertical="center"/>
    </xf>
    <xf numFmtId="0" fontId="14" fillId="0" borderId="0" xfId="2" applyFont="1"/>
    <xf numFmtId="0" fontId="14" fillId="0" borderId="0" xfId="2" applyFont="1" applyFill="1" applyAlignment="1">
      <alignment horizontal="center"/>
    </xf>
    <xf numFmtId="0" fontId="15" fillId="0" borderId="0" xfId="2" applyFont="1" applyAlignment="1">
      <alignment horizontal="center"/>
    </xf>
    <xf numFmtId="0" fontId="15" fillId="0" borderId="0" xfId="2" applyFont="1" applyFill="1" applyAlignment="1">
      <alignment horizontal="center"/>
    </xf>
    <xf numFmtId="10" fontId="14" fillId="0" borderId="0" xfId="3" applyNumberFormat="1" applyFont="1" applyFill="1" applyBorder="1" applyAlignment="1">
      <alignment horizontal="center" vertical="center"/>
    </xf>
    <xf numFmtId="10" fontId="14" fillId="0" borderId="0" xfId="3" applyNumberFormat="1" applyFont="1" applyFill="1" applyAlignment="1">
      <alignment horizontal="center"/>
    </xf>
    <xf numFmtId="10" fontId="14" fillId="0" borderId="0" xfId="3" applyNumberFormat="1" applyFont="1" applyFill="1" applyBorder="1" applyAlignment="1">
      <alignment horizontal="left" vertical="center"/>
    </xf>
    <xf numFmtId="0" fontId="14" fillId="5" borderId="27" xfId="2" applyFont="1" applyFill="1" applyBorder="1" applyAlignment="1">
      <alignment horizontal="center" vertical="center"/>
    </xf>
    <xf numFmtId="0" fontId="14" fillId="5" borderId="19" xfId="2" applyFont="1" applyFill="1" applyBorder="1" applyAlignment="1">
      <alignment horizontal="center" vertical="center"/>
    </xf>
    <xf numFmtId="0" fontId="14" fillId="5" borderId="20" xfId="2" applyFont="1" applyFill="1" applyBorder="1" applyAlignment="1">
      <alignment horizontal="center" vertical="center"/>
    </xf>
    <xf numFmtId="10" fontId="14" fillId="0" borderId="33" xfId="3" applyNumberFormat="1" applyFont="1" applyBorder="1" applyAlignment="1">
      <alignment horizontal="center" vertical="center"/>
    </xf>
    <xf numFmtId="10" fontId="14" fillId="0" borderId="12" xfId="3" applyNumberFormat="1" applyFont="1" applyBorder="1" applyAlignment="1">
      <alignment horizontal="center" vertical="center"/>
    </xf>
    <xf numFmtId="10" fontId="14" fillId="0" borderId="13" xfId="3" applyNumberFormat="1" applyFont="1" applyBorder="1" applyAlignment="1">
      <alignment horizontal="center" vertical="center"/>
    </xf>
    <xf numFmtId="171" fontId="14" fillId="0" borderId="0" xfId="3" applyNumberFormat="1" applyFont="1"/>
    <xf numFmtId="171" fontId="14" fillId="0" borderId="0" xfId="2" applyNumberFormat="1" applyFont="1"/>
    <xf numFmtId="0" fontId="21" fillId="0" borderId="0" xfId="2" applyFont="1" applyFill="1" applyBorder="1" applyAlignment="1">
      <alignment vertical="center"/>
    </xf>
    <xf numFmtId="0" fontId="20" fillId="0" borderId="0" xfId="2" applyFont="1" applyFill="1" applyBorder="1"/>
    <xf numFmtId="0" fontId="14" fillId="0" borderId="0" xfId="2" applyFont="1" applyFill="1" applyAlignment="1">
      <alignment horizontal="center" vertical="center"/>
    </xf>
    <xf numFmtId="0" fontId="22" fillId="0" borderId="0" xfId="2" applyFont="1"/>
    <xf numFmtId="0" fontId="24" fillId="0" borderId="0" xfId="2" applyFont="1"/>
    <xf numFmtId="171" fontId="18" fillId="0" borderId="19" xfId="2" applyNumberFormat="1" applyFont="1" applyBorder="1" applyAlignment="1">
      <alignment horizontal="center" vertical="center"/>
    </xf>
    <xf numFmtId="0" fontId="15" fillId="0" borderId="23" xfId="2" applyFont="1" applyFill="1" applyBorder="1" applyAlignment="1">
      <alignment horizontal="center" vertical="center"/>
    </xf>
    <xf numFmtId="10" fontId="15" fillId="0" borderId="24" xfId="3" applyNumberFormat="1" applyFont="1" applyFill="1" applyBorder="1" applyAlignment="1">
      <alignment horizontal="left" vertical="center"/>
    </xf>
    <xf numFmtId="0" fontId="15" fillId="0" borderId="27" xfId="2" applyFont="1" applyFill="1" applyBorder="1" applyAlignment="1">
      <alignment horizontal="center" vertical="center"/>
    </xf>
    <xf numFmtId="0" fontId="15" fillId="0" borderId="19" xfId="2" applyFont="1" applyFill="1" applyBorder="1" applyAlignment="1">
      <alignment horizontal="left" vertical="center"/>
    </xf>
    <xf numFmtId="171" fontId="20" fillId="0" borderId="19" xfId="2" applyNumberFormat="1" applyFont="1" applyFill="1" applyBorder="1" applyAlignment="1">
      <alignment horizontal="left"/>
    </xf>
    <xf numFmtId="171" fontId="15" fillId="0" borderId="19" xfId="2" applyNumberFormat="1" applyFont="1" applyFill="1" applyBorder="1" applyAlignment="1">
      <alignment horizontal="left"/>
    </xf>
    <xf numFmtId="10" fontId="15" fillId="0" borderId="19" xfId="3" applyNumberFormat="1" applyFont="1" applyFill="1" applyBorder="1" applyAlignment="1">
      <alignment horizontal="left" vertical="center"/>
    </xf>
    <xf numFmtId="10" fontId="15" fillId="0" borderId="20" xfId="3" applyNumberFormat="1" applyFont="1" applyFill="1" applyBorder="1" applyAlignment="1">
      <alignment horizontal="left" vertical="center"/>
    </xf>
    <xf numFmtId="0" fontId="16" fillId="4" borderId="0" xfId="0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164" fontId="7" fillId="6" borderId="8" xfId="0" applyNumberFormat="1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/>
    </xf>
    <xf numFmtId="0" fontId="2" fillId="6" borderId="12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left" vertical="center"/>
    </xf>
    <xf numFmtId="0" fontId="23" fillId="5" borderId="29" xfId="2" applyFont="1" applyFill="1" applyBorder="1" applyAlignment="1">
      <alignment horizontal="center" vertical="center"/>
    </xf>
    <xf numFmtId="0" fontId="23" fillId="5" borderId="30" xfId="2" applyFont="1" applyFill="1" applyBorder="1" applyAlignment="1">
      <alignment horizontal="center" vertical="center"/>
    </xf>
    <xf numFmtId="0" fontId="23" fillId="5" borderId="18" xfId="2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5" borderId="23" xfId="2" applyFont="1" applyFill="1" applyBorder="1" applyAlignment="1">
      <alignment horizontal="center" vertical="center"/>
    </xf>
    <xf numFmtId="0" fontId="15" fillId="5" borderId="27" xfId="2" applyFont="1" applyFill="1" applyBorder="1" applyAlignment="1">
      <alignment horizontal="center" vertical="center"/>
    </xf>
    <xf numFmtId="0" fontId="15" fillId="5" borderId="22" xfId="2" applyFont="1" applyFill="1" applyBorder="1" applyAlignment="1">
      <alignment horizontal="center" vertical="center" wrapText="1"/>
    </xf>
    <xf numFmtId="0" fontId="15" fillId="5" borderId="19" xfId="2" applyFont="1" applyFill="1" applyBorder="1" applyAlignment="1">
      <alignment horizontal="center" vertical="center" wrapText="1"/>
    </xf>
    <xf numFmtId="0" fontId="15" fillId="5" borderId="22" xfId="2" applyFont="1" applyFill="1" applyBorder="1" applyAlignment="1">
      <alignment horizontal="center" vertical="center"/>
    </xf>
    <xf numFmtId="0" fontId="15" fillId="5" borderId="19" xfId="2" applyFont="1" applyFill="1" applyBorder="1" applyAlignment="1">
      <alignment horizontal="center" vertical="center"/>
    </xf>
    <xf numFmtId="0" fontId="18" fillId="7" borderId="22" xfId="2" applyFont="1" applyFill="1" applyBorder="1" applyAlignment="1">
      <alignment horizontal="center" vertical="center"/>
    </xf>
    <xf numFmtId="0" fontId="18" fillId="7" borderId="19" xfId="2" applyFont="1" applyFill="1" applyBorder="1" applyAlignment="1">
      <alignment horizontal="center" vertical="center"/>
    </xf>
    <xf numFmtId="0" fontId="19" fillId="5" borderId="22" xfId="2" applyFont="1" applyFill="1" applyBorder="1" applyAlignment="1">
      <alignment horizontal="center" vertical="center"/>
    </xf>
    <xf numFmtId="0" fontId="19" fillId="5" borderId="24" xfId="2" applyFont="1" applyFill="1" applyBorder="1" applyAlignment="1">
      <alignment horizontal="center" vertical="center"/>
    </xf>
    <xf numFmtId="0" fontId="14" fillId="5" borderId="23" xfId="2" applyFont="1" applyFill="1" applyBorder="1" applyAlignment="1">
      <alignment horizontal="center" vertical="center"/>
    </xf>
    <xf numFmtId="0" fontId="14" fillId="5" borderId="22" xfId="2" applyFont="1" applyFill="1" applyBorder="1" applyAlignment="1">
      <alignment horizontal="center" vertical="center"/>
    </xf>
    <xf numFmtId="0" fontId="14" fillId="5" borderId="24" xfId="2" applyFont="1" applyFill="1" applyBorder="1" applyAlignment="1">
      <alignment horizontal="center" vertical="center"/>
    </xf>
    <xf numFmtId="0" fontId="21" fillId="5" borderId="34" xfId="2" applyFont="1" applyFill="1" applyBorder="1" applyAlignment="1">
      <alignment horizontal="center" vertical="center"/>
    </xf>
    <xf numFmtId="0" fontId="21" fillId="5" borderId="35" xfId="2" applyFont="1" applyFill="1" applyBorder="1" applyAlignment="1">
      <alignment horizontal="center" vertical="center"/>
    </xf>
    <xf numFmtId="0" fontId="21" fillId="5" borderId="15" xfId="2" applyFont="1" applyFill="1" applyBorder="1" applyAlignment="1">
      <alignment horizontal="center" vertical="center"/>
    </xf>
    <xf numFmtId="0" fontId="14" fillId="5" borderId="30" xfId="2" applyFont="1" applyFill="1" applyBorder="1" applyAlignment="1">
      <alignment horizontal="center" vertical="center"/>
    </xf>
    <xf numFmtId="0" fontId="14" fillId="5" borderId="29" xfId="2" applyFont="1" applyFill="1" applyBorder="1" applyAlignment="1">
      <alignment horizontal="center" vertical="center"/>
    </xf>
    <xf numFmtId="14" fontId="18" fillId="0" borderId="27" xfId="2" applyNumberFormat="1" applyFont="1" applyBorder="1" applyAlignment="1">
      <alignment horizontal="center" vertical="center"/>
    </xf>
    <xf numFmtId="14" fontId="18" fillId="0" borderId="19" xfId="2" applyNumberFormat="1" applyFont="1" applyBorder="1" applyAlignment="1">
      <alignment horizontal="center" vertical="center"/>
    </xf>
    <xf numFmtId="0" fontId="14" fillId="5" borderId="30" xfId="2" applyFont="1" applyFill="1" applyBorder="1" applyAlignment="1">
      <alignment horizontal="center" vertical="center" wrapText="1"/>
    </xf>
    <xf numFmtId="0" fontId="14" fillId="5" borderId="18" xfId="2" applyFont="1" applyFill="1" applyBorder="1" applyAlignment="1">
      <alignment horizontal="center" vertical="center" wrapText="1"/>
    </xf>
    <xf numFmtId="0" fontId="14" fillId="5" borderId="22" xfId="2" applyFont="1" applyFill="1" applyBorder="1" applyAlignment="1">
      <alignment horizontal="center" vertical="center" wrapText="1"/>
    </xf>
    <xf numFmtId="0" fontId="14" fillId="5" borderId="24" xfId="2" applyFont="1" applyFill="1" applyBorder="1" applyAlignment="1">
      <alignment horizontal="center" vertical="center" wrapText="1"/>
    </xf>
    <xf numFmtId="10" fontId="25" fillId="0" borderId="19" xfId="1" applyNumberFormat="1" applyFont="1" applyBorder="1" applyAlignment="1">
      <alignment horizontal="center" vertical="center"/>
    </xf>
    <xf numFmtId="10" fontId="25" fillId="0" borderId="20" xfId="1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</cellXfs>
  <cellStyles count="4">
    <cellStyle name="Normal" xfId="0" builtinId="0"/>
    <cellStyle name="Normal 2" xfId="2"/>
    <cellStyle name="Pourcentage" xfId="1" builtinId="5"/>
    <cellStyle name="Pourcentage 2" xf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AC090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EXPORT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Analyse!$R$9</c:f>
              <c:strCache>
                <c:ptCount val="1"/>
                <c:pt idx="0">
                  <c:v>ANR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Analyse!$R$10:$R$36</c:f>
              <c:numCache>
                <c:formatCode>0.00%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17A-4D20-AFB0-88862D7A38B8}"/>
            </c:ext>
          </c:extLst>
        </c:ser>
        <c:ser>
          <c:idx val="1"/>
          <c:order val="1"/>
          <c:tx>
            <c:strRef>
              <c:f>Analyse!$S$9</c:f>
              <c:strCache>
                <c:ptCount val="1"/>
                <c:pt idx="0">
                  <c:v>RTM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Analyse!$S$10:$S$36</c:f>
              <c:numCache>
                <c:formatCode>0.00%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317A-4D20-AFB0-88862D7A38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498112"/>
        <c:axId val="63499648"/>
      </c:lineChart>
      <c:catAx>
        <c:axId val="63498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499648"/>
        <c:crosses val="autoZero"/>
        <c:auto val="1"/>
        <c:lblAlgn val="ctr"/>
        <c:lblOffset val="100"/>
        <c:noMultiLvlLbl val="0"/>
      </c:catAx>
      <c:valAx>
        <c:axId val="6349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498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IMPORT</a:t>
            </a:r>
          </a:p>
        </c:rich>
      </c:tx>
      <c:layout>
        <c:manualLayout>
          <c:xMode val="edge"/>
          <c:yMode val="edge"/>
          <c:x val="0.41831250000000003"/>
          <c:y val="4.2639580274325822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Analyse!$T$9</c:f>
              <c:strCache>
                <c:ptCount val="1"/>
                <c:pt idx="0">
                  <c:v>ANR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Analyse!$T$10:$T$36</c:f>
              <c:numCache>
                <c:formatCode>0.00%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E78-480C-9A4C-1B71BF1BFF56}"/>
            </c:ext>
          </c:extLst>
        </c:ser>
        <c:ser>
          <c:idx val="1"/>
          <c:order val="1"/>
          <c:tx>
            <c:strRef>
              <c:f>Analyse!$U$9</c:f>
              <c:strCache>
                <c:ptCount val="1"/>
                <c:pt idx="0">
                  <c:v>RTM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Analyse!$U$10:$U$36</c:f>
              <c:numCache>
                <c:formatCode>0.00%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E78-480C-9A4C-1B71BF1BFF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360576"/>
        <c:axId val="80362112"/>
      </c:lineChart>
      <c:catAx>
        <c:axId val="80360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362112"/>
        <c:crosses val="autoZero"/>
        <c:auto val="1"/>
        <c:lblAlgn val="ctr"/>
        <c:lblOffset val="100"/>
        <c:noMultiLvlLbl val="0"/>
      </c:catAx>
      <c:valAx>
        <c:axId val="80362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360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352440</xdr:colOff>
      <xdr:row>1</xdr:row>
      <xdr:rowOff>489587</xdr:rowOff>
    </xdr:from>
    <xdr:to>
      <xdr:col>1</xdr:col>
      <xdr:colOff>1576080</xdr:colOff>
      <xdr:row>3</xdr:row>
      <xdr:rowOff>196532</xdr:rowOff>
    </xdr:to>
    <xdr:sp macro="" textlink="">
      <xdr:nvSpPr>
        <xdr:cNvPr id="2" name="CustomShape 1"/>
        <xdr:cNvSpPr/>
      </xdr:nvSpPr>
      <xdr:spPr>
        <a:xfrm>
          <a:off x="352440" y="689040"/>
          <a:ext cx="1596240" cy="445680"/>
        </a:xfrm>
        <a:prstGeom prst="roundRect">
          <a:avLst>
            <a:gd name="adj" fmla="val 16667"/>
          </a:avLst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tIns="45000" rIns="90000" bIns="45000" anchor="ctr">
          <a:noAutofit/>
        </a:bodyPr>
        <a:lstStyle/>
        <a:p>
          <a:pPr>
            <a:lnSpc>
              <a:spcPct val="100000"/>
            </a:lnSpc>
          </a:pPr>
          <a:r>
            <a:rPr lang="fr-FR" sz="1400" b="0" strike="noStrike" spc="-1">
              <a:solidFill>
                <a:srgbClr val="FFFFFF"/>
              </a:solidFill>
              <a:latin typeface="Calibri"/>
            </a:rPr>
            <a:t>Ville de Départ / Arrivée</a:t>
          </a:r>
          <a:endParaRPr lang="fr-FR" sz="1400" b="0" strike="noStrike" spc="-1">
            <a:latin typeface="Times New Roman"/>
          </a:endParaRPr>
        </a:p>
      </xdr:txBody>
    </xdr:sp>
    <xdr:clientData/>
  </xdr:twoCellAnchor>
  <xdr:twoCellAnchor editAs="absolute">
    <xdr:from>
      <xdr:col>0</xdr:col>
      <xdr:colOff>352440</xdr:colOff>
      <xdr:row>12</xdr:row>
      <xdr:rowOff>189333</xdr:rowOff>
    </xdr:from>
    <xdr:to>
      <xdr:col>1</xdr:col>
      <xdr:colOff>1576080</xdr:colOff>
      <xdr:row>15</xdr:row>
      <xdr:rowOff>123357</xdr:rowOff>
    </xdr:to>
    <xdr:sp macro="" textlink="">
      <xdr:nvSpPr>
        <xdr:cNvPr id="3" name="CustomShape 1"/>
        <xdr:cNvSpPr/>
      </xdr:nvSpPr>
      <xdr:spPr>
        <a:xfrm>
          <a:off x="352440" y="2627280"/>
          <a:ext cx="1596240" cy="445680"/>
        </a:xfrm>
        <a:prstGeom prst="roundRect">
          <a:avLst>
            <a:gd name="adj" fmla="val 16667"/>
          </a:avLst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tIns="45000" rIns="90000" bIns="45000" anchor="ctr">
          <a:noAutofit/>
        </a:bodyPr>
        <a:lstStyle/>
        <a:p>
          <a:pPr>
            <a:lnSpc>
              <a:spcPct val="100000"/>
            </a:lnSpc>
          </a:pPr>
          <a:r>
            <a:rPr lang="fr-FR" sz="1400" b="0" strike="noStrike" spc="-1">
              <a:solidFill>
                <a:srgbClr val="FFFFFF"/>
              </a:solidFill>
              <a:latin typeface="Calibri"/>
            </a:rPr>
            <a:t>Mise à Dispo / Restitution </a:t>
          </a:r>
          <a:endParaRPr lang="fr-FR" sz="1400" b="0" strike="noStrike" spc="-1">
            <a:latin typeface="Times New Roman"/>
          </a:endParaRPr>
        </a:p>
      </xdr:txBody>
    </xdr:sp>
    <xdr:clientData/>
  </xdr:twoCellAnchor>
  <xdr:twoCellAnchor editAs="absolute">
    <xdr:from>
      <xdr:col>0</xdr:col>
      <xdr:colOff>352440</xdr:colOff>
      <xdr:row>4</xdr:row>
      <xdr:rowOff>23277</xdr:rowOff>
    </xdr:from>
    <xdr:to>
      <xdr:col>1</xdr:col>
      <xdr:colOff>1576080</xdr:colOff>
      <xdr:row>6</xdr:row>
      <xdr:rowOff>175618</xdr:rowOff>
    </xdr:to>
    <xdr:sp macro="" textlink="">
      <xdr:nvSpPr>
        <xdr:cNvPr id="4" name="CustomShape 1"/>
        <xdr:cNvSpPr/>
      </xdr:nvSpPr>
      <xdr:spPr>
        <a:xfrm>
          <a:off x="352440" y="1167840"/>
          <a:ext cx="1596240" cy="445680"/>
        </a:xfrm>
        <a:prstGeom prst="roundRect">
          <a:avLst>
            <a:gd name="adj" fmla="val 16667"/>
          </a:avLst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tIns="45000" rIns="90000" bIns="45000" anchor="ctr">
          <a:noAutofit/>
        </a:bodyPr>
        <a:lstStyle/>
        <a:p>
          <a:pPr>
            <a:lnSpc>
              <a:spcPct val="100000"/>
            </a:lnSpc>
          </a:pPr>
          <a:r>
            <a:rPr lang="fr-FR" sz="1400" b="0" strike="noStrike" spc="-1">
              <a:solidFill>
                <a:srgbClr val="FFFFFF"/>
              </a:solidFill>
              <a:latin typeface="Calibri"/>
            </a:rPr>
            <a:t>Flux</a:t>
          </a:r>
          <a:endParaRPr lang="fr-FR" sz="1400" b="0" strike="noStrike" spc="-1">
            <a:latin typeface="Times New Roman"/>
          </a:endParaRPr>
        </a:p>
      </xdr:txBody>
    </xdr:sp>
    <xdr:clientData/>
  </xdr:twoCellAnchor>
  <xdr:twoCellAnchor editAs="absolute">
    <xdr:from>
      <xdr:col>0</xdr:col>
      <xdr:colOff>352440</xdr:colOff>
      <xdr:row>10</xdr:row>
      <xdr:rowOff>4197</xdr:rowOff>
    </xdr:from>
    <xdr:to>
      <xdr:col>1</xdr:col>
      <xdr:colOff>1576080</xdr:colOff>
      <xdr:row>12</xdr:row>
      <xdr:rowOff>144598</xdr:rowOff>
    </xdr:to>
    <xdr:sp macro="" textlink="">
      <xdr:nvSpPr>
        <xdr:cNvPr id="5" name="CustomShape 1"/>
        <xdr:cNvSpPr/>
      </xdr:nvSpPr>
      <xdr:spPr>
        <a:xfrm>
          <a:off x="352440" y="2140560"/>
          <a:ext cx="1596240" cy="445680"/>
        </a:xfrm>
        <a:prstGeom prst="roundRect">
          <a:avLst>
            <a:gd name="adj" fmla="val 16667"/>
          </a:avLst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tIns="45000" rIns="90000" bIns="45000" anchor="ctr">
          <a:noAutofit/>
        </a:bodyPr>
        <a:lstStyle/>
        <a:p>
          <a:pPr>
            <a:lnSpc>
              <a:spcPct val="100000"/>
            </a:lnSpc>
          </a:pPr>
          <a:r>
            <a:rPr lang="fr-FR" sz="1400" b="0" strike="noStrike" spc="-1">
              <a:solidFill>
                <a:srgbClr val="FFFFFF"/>
              </a:solidFill>
              <a:latin typeface="Calibri"/>
            </a:rPr>
            <a:t>Type de Container</a:t>
          </a:r>
          <a:endParaRPr lang="fr-FR" sz="1400" b="0" strike="noStrike" spc="-1">
            <a:latin typeface="Times New Roman"/>
          </a:endParaRPr>
        </a:p>
      </xdr:txBody>
    </xdr:sp>
    <xdr:clientData/>
  </xdr:twoCellAnchor>
  <xdr:twoCellAnchor editAs="absolute">
    <xdr:from>
      <xdr:col>0</xdr:col>
      <xdr:colOff>353160</xdr:colOff>
      <xdr:row>7</xdr:row>
      <xdr:rowOff>25798</xdr:rowOff>
    </xdr:from>
    <xdr:to>
      <xdr:col>1</xdr:col>
      <xdr:colOff>1576800</xdr:colOff>
      <xdr:row>9</xdr:row>
      <xdr:rowOff>169892</xdr:rowOff>
    </xdr:to>
    <xdr:sp macro="" textlink="">
      <xdr:nvSpPr>
        <xdr:cNvPr id="7" name="CustomShape 1"/>
        <xdr:cNvSpPr/>
      </xdr:nvSpPr>
      <xdr:spPr>
        <a:xfrm>
          <a:off x="353160" y="1654200"/>
          <a:ext cx="1596240" cy="445680"/>
        </a:xfrm>
        <a:prstGeom prst="roundRect">
          <a:avLst>
            <a:gd name="adj" fmla="val 16667"/>
          </a:avLst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tIns="45000" rIns="90000" bIns="45000" anchor="ctr">
          <a:noAutofit/>
        </a:bodyPr>
        <a:lstStyle/>
        <a:p>
          <a:pPr>
            <a:lnSpc>
              <a:spcPct val="100000"/>
            </a:lnSpc>
          </a:pPr>
          <a:r>
            <a:rPr lang="fr-FR" sz="1400" b="0" strike="noStrike" spc="-1">
              <a:solidFill>
                <a:srgbClr val="FFFFFF"/>
              </a:solidFill>
              <a:latin typeface="Calibri"/>
            </a:rPr>
            <a:t>POL</a:t>
          </a:r>
          <a:r>
            <a:rPr lang="fr-FR" sz="1400" b="0" strike="noStrike" spc="-1" baseline="0">
              <a:solidFill>
                <a:srgbClr val="FFFFFF"/>
              </a:solidFill>
              <a:latin typeface="Calibri"/>
            </a:rPr>
            <a:t> / POD</a:t>
          </a:r>
          <a:endParaRPr lang="fr-FR" sz="1400" b="0" strike="noStrike" spc="-1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243417</xdr:colOff>
      <xdr:row>17</xdr:row>
      <xdr:rowOff>99785</xdr:rowOff>
    </xdr:from>
    <xdr:to>
      <xdr:col>28</xdr:col>
      <xdr:colOff>393096</xdr:colOff>
      <xdr:row>32</xdr:row>
      <xdr:rowOff>87238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458111</xdr:colOff>
      <xdr:row>33</xdr:row>
      <xdr:rowOff>110368</xdr:rowOff>
    </xdr:from>
    <xdr:to>
      <xdr:col>30</xdr:col>
      <xdr:colOff>426360</xdr:colOff>
      <xdr:row>48</xdr:row>
      <xdr:rowOff>110368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22"/>
  <sheetViews>
    <sheetView showGridLines="0" zoomScale="80" zoomScaleNormal="80" workbookViewId="0">
      <selection activeCell="C6" sqref="C6:C7"/>
    </sheetView>
  </sheetViews>
  <sheetFormatPr baseColWidth="10" defaultColWidth="8.7109375" defaultRowHeight="15" x14ac:dyDescent="0.25"/>
  <cols>
    <col min="1" max="1" width="5.28515625" style="64" customWidth="1"/>
    <col min="2" max="2" width="25.5703125" style="64" customWidth="1"/>
    <col min="3" max="4" width="17" style="64" customWidth="1"/>
    <col min="5" max="5" width="7.140625" style="64" customWidth="1"/>
    <col min="6" max="6" width="24.140625" style="64" customWidth="1"/>
    <col min="7" max="7" width="6.42578125" style="64" customWidth="1"/>
    <col min="8" max="8" width="15.5703125" style="64" customWidth="1"/>
    <col min="9" max="9" width="22.140625" style="64" customWidth="1"/>
    <col min="10" max="10" width="13.28515625" style="64" customWidth="1"/>
    <col min="11" max="11" width="11.5703125" style="64" customWidth="1"/>
    <col min="12" max="12" width="15.28515625" style="64" customWidth="1"/>
    <col min="13" max="13" width="10.140625" style="64" customWidth="1"/>
    <col min="14" max="14" width="10.5703125" style="64" customWidth="1"/>
    <col min="15" max="24" width="9.140625" style="64" customWidth="1"/>
    <col min="25" max="25" width="9.5703125" style="64" customWidth="1"/>
    <col min="26" max="1025" width="9.140625" style="64" customWidth="1"/>
    <col min="1026" max="16384" width="8.7109375" style="65"/>
  </cols>
  <sheetData>
    <row r="1" spans="3:13" x14ac:dyDescent="0.25">
      <c r="H1" s="143" t="s">
        <v>0</v>
      </c>
      <c r="I1" s="143"/>
      <c r="J1" s="143"/>
      <c r="K1" s="143"/>
      <c r="L1" s="143"/>
      <c r="M1" s="143"/>
    </row>
    <row r="2" spans="3:13" ht="42.6" customHeight="1" thickBot="1" x14ac:dyDescent="0.3">
      <c r="C2" s="66"/>
      <c r="D2" s="66"/>
      <c r="E2" s="66"/>
      <c r="F2" s="66"/>
      <c r="G2" s="67"/>
      <c r="H2" s="144"/>
      <c r="I2" s="144"/>
      <c r="J2" s="144"/>
      <c r="K2" s="144"/>
      <c r="L2" s="144"/>
      <c r="M2" s="144"/>
    </row>
    <row r="3" spans="3:13" ht="15.95" customHeight="1" thickBot="1" x14ac:dyDescent="0.3">
      <c r="C3" s="145">
        <f>VLOOKUP(D3,BDD!$L$5:$O$42,2,0)</f>
        <v>25530</v>
      </c>
      <c r="D3" s="146" t="s">
        <v>51</v>
      </c>
      <c r="E3" s="146"/>
      <c r="F3" s="146"/>
      <c r="G3" s="67"/>
      <c r="H3" s="147" t="s">
        <v>1</v>
      </c>
      <c r="I3" s="148" t="str">
        <f ca="1">VLOOKUP(I4,BDD!$H$17:$I$24,2,0)</f>
        <v>H&amp;S LOGISTICS</v>
      </c>
      <c r="J3" s="148"/>
      <c r="K3" s="89" t="s">
        <v>2</v>
      </c>
      <c r="L3" s="89" t="s">
        <v>3</v>
      </c>
      <c r="M3" s="89" t="str">
        <f>IF($C$9="RTM","Taxe RTM","Taxe ANR")</f>
        <v>Taxe ANR</v>
      </c>
    </row>
    <row r="4" spans="3:13" ht="15.95" customHeight="1" x14ac:dyDescent="0.25">
      <c r="C4" s="145"/>
      <c r="D4" s="146"/>
      <c r="E4" s="146"/>
      <c r="F4" s="146"/>
      <c r="G4" s="67"/>
      <c r="H4" s="147"/>
      <c r="I4" s="149">
        <f ca="1">SMALL(BDD!H17:H24,COUNTIF(BDD!H17:H24,0)+1)</f>
        <v>1080</v>
      </c>
      <c r="J4" s="149"/>
      <c r="K4" s="90">
        <f ca="1">VLOOKUP(I3,BDD!A17:B24,2,0)</f>
        <v>43830</v>
      </c>
      <c r="L4" s="91">
        <f ca="1">VLOOKUP(I3,BDD!$A$17:$G$24,6,0)</f>
        <v>0</v>
      </c>
      <c r="M4" s="92">
        <f ca="1">IF($C$9="ANR",VLOOKUP(I3,BDD!$A$17:$D$24,3,0),VLOOKUP(I3,BDD!$A$17:$D$24,4,0))</f>
        <v>0</v>
      </c>
    </row>
    <row r="5" spans="3:13" ht="8.1" customHeight="1" x14ac:dyDescent="0.25">
      <c r="C5" s="68"/>
      <c r="D5" s="66"/>
      <c r="E5" s="66"/>
      <c r="F5" s="66"/>
      <c r="G5" s="67"/>
      <c r="H5" s="69"/>
      <c r="I5" s="70"/>
      <c r="J5" s="70"/>
      <c r="K5" s="71"/>
    </row>
    <row r="6" spans="3:13" ht="15" customHeight="1" x14ac:dyDescent="0.25">
      <c r="C6" s="145" t="s">
        <v>25</v>
      </c>
      <c r="D6" s="150" t="s">
        <v>5</v>
      </c>
      <c r="E6" s="150"/>
      <c r="F6" s="80" t="s">
        <v>6</v>
      </c>
      <c r="G6" s="72"/>
      <c r="H6" s="147" t="s">
        <v>7</v>
      </c>
      <c r="I6" s="148" t="str">
        <f ca="1">VLOOKUP(I7,BDD!$H$17:$I$24,2,0)</f>
        <v>SEATRUCK</v>
      </c>
      <c r="J6" s="148"/>
      <c r="K6" s="89" t="s">
        <v>2</v>
      </c>
      <c r="L6" s="89" t="s">
        <v>3</v>
      </c>
      <c r="M6" s="89" t="str">
        <f>IF($C$9="RTM","Taxe RTM","Taxe ANR")</f>
        <v>Taxe ANR</v>
      </c>
    </row>
    <row r="7" spans="3:13" ht="15" customHeight="1" x14ac:dyDescent="0.25">
      <c r="C7" s="145"/>
      <c r="D7" s="151" t="str">
        <f>IF(C6="IMPORT",C9,D3)</f>
        <v>ANR</v>
      </c>
      <c r="E7" s="151"/>
      <c r="F7" s="81" t="str">
        <f>IF(C6="IMPORT",D3,C9)</f>
        <v>VERCEL VILLEDIEU LE CAMP</v>
      </c>
      <c r="G7" s="72"/>
      <c r="H7" s="147"/>
      <c r="I7" s="149">
        <f ca="1">SMALL(BDD!H17:H24,COUNTIF(BDD!H17:H24,0)+2)</f>
        <v>1109.6500000000001</v>
      </c>
      <c r="J7" s="149"/>
      <c r="K7" s="90">
        <f ca="1">VLOOKUP(I6,BDD!$A$17:$B$24,2,0)</f>
        <v>43830</v>
      </c>
      <c r="L7" s="91">
        <f ca="1">VLOOKUP(I6,BDD!$A$17:$G$24,6,0)</f>
        <v>7.0000000000000007E-2</v>
      </c>
      <c r="M7" s="92">
        <f ca="1">IF($C$9="ANR",VLOOKUP(I6,BDD!$A$17:$D$24,3,0),VLOOKUP(I6,BDD!$A$17:$D$24,4,0))</f>
        <v>45</v>
      </c>
    </row>
    <row r="8" spans="3:13" ht="8.1" customHeight="1" x14ac:dyDescent="0.25">
      <c r="C8" s="68"/>
      <c r="D8" s="73"/>
      <c r="E8" s="74"/>
      <c r="F8" s="74"/>
      <c r="G8" s="72"/>
      <c r="H8" s="69"/>
      <c r="I8" s="68"/>
      <c r="J8" s="68"/>
      <c r="K8" s="71"/>
    </row>
    <row r="9" spans="3:13" ht="15.95" customHeight="1" x14ac:dyDescent="0.25">
      <c r="C9" s="145" t="s">
        <v>8</v>
      </c>
      <c r="D9" s="82">
        <f>INDEX(DISTANCES,MATCH(D3,VILLES1,0),MATCH(C9,Ports,0))</f>
        <v>586</v>
      </c>
      <c r="E9" s="83" t="s">
        <v>9</v>
      </c>
      <c r="G9" s="75"/>
      <c r="H9" s="147" t="s">
        <v>10</v>
      </c>
      <c r="I9" s="148" t="str">
        <f ca="1">VLOOKUP(I10,BDD!$H$17:$I$24,2,0)</f>
        <v>GTS</v>
      </c>
      <c r="J9" s="148"/>
      <c r="K9" s="89" t="s">
        <v>2</v>
      </c>
      <c r="L9" s="89" t="s">
        <v>3</v>
      </c>
      <c r="M9" s="89" t="str">
        <f>IF($C$9="RTM","Taxe RTM","Taxe ANR")</f>
        <v>Taxe ANR</v>
      </c>
    </row>
    <row r="10" spans="3:13" ht="15.95" customHeight="1" x14ac:dyDescent="0.25">
      <c r="C10" s="145"/>
      <c r="D10" s="84">
        <f>INDEX(BDD!T5:U42,MATCH(D3,VILLES1,0),MATCH(C9,Ports,0))</f>
        <v>0.32555555555555554</v>
      </c>
      <c r="E10" s="85" t="s">
        <v>11</v>
      </c>
      <c r="G10" s="75"/>
      <c r="H10" s="147"/>
      <c r="I10" s="149">
        <f ca="1">SMALL(BDD!H17:H24,COUNTIF(BDD!H17:H24,0)+3)</f>
        <v>1157</v>
      </c>
      <c r="J10" s="149"/>
      <c r="K10" s="90">
        <f ca="1">VLOOKUP(I9,BDD!$A$17:$B$24,2,0)</f>
        <v>43830</v>
      </c>
      <c r="L10" s="91">
        <f ca="1">VLOOKUP(I9,BDD!$A$17:$G$24,6,0)</f>
        <v>0.1</v>
      </c>
      <c r="M10" s="92">
        <f ca="1">IF($C$9="ANR",VLOOKUP(I9,BDD!$A$17:$D$24,3,0),VLOOKUP(I9,BDD!$A$17:$D$24,4,0))</f>
        <v>35</v>
      </c>
    </row>
    <row r="11" spans="3:13" ht="8.1" customHeight="1" x14ac:dyDescent="0.25">
      <c r="C11" s="68"/>
      <c r="D11" s="76"/>
      <c r="E11" s="77"/>
      <c r="F11" s="76"/>
      <c r="G11" s="75"/>
      <c r="H11" s="69"/>
      <c r="I11" s="68"/>
      <c r="J11" s="78"/>
      <c r="K11" s="66"/>
    </row>
    <row r="12" spans="3:13" ht="15.95" customHeight="1" x14ac:dyDescent="0.25">
      <c r="C12" s="145" t="s">
        <v>12</v>
      </c>
      <c r="D12" s="152" t="str">
        <f>VLOOKUP(C12,BDD!A3:E11,2,0)</f>
        <v>General Purpose Container</v>
      </c>
      <c r="E12" s="152"/>
      <c r="F12" s="152"/>
      <c r="G12" s="75"/>
      <c r="H12" s="147" t="s">
        <v>13</v>
      </c>
      <c r="I12" s="148" t="str">
        <f ca="1">VLOOKUP(I13,BDD!$H$17:$I$24,2,0)</f>
        <v>NAVILAND</v>
      </c>
      <c r="J12" s="148"/>
      <c r="K12" s="89" t="s">
        <v>2</v>
      </c>
      <c r="L12" s="89" t="s">
        <v>3</v>
      </c>
      <c r="M12" s="89" t="str">
        <f>IF($C$9="RTM","Taxe RTM","Taxe ANR")</f>
        <v>Taxe ANR</v>
      </c>
    </row>
    <row r="13" spans="3:13" ht="15.95" customHeight="1" x14ac:dyDescent="0.25">
      <c r="C13" s="145"/>
      <c r="D13" s="86" t="str">
        <f>VLOOKUP(C12,BDD!A3:E11,3,0)</f>
        <v>11,90 x 2,30 x 2,35</v>
      </c>
      <c r="E13" s="87" t="str">
        <f>VLOOKUP(C12,BDD!A3:E11,4,0)</f>
        <v>64 m3</v>
      </c>
      <c r="F13" s="88" t="str">
        <f>VLOOKUP(C12,BDD!A3:E11,5,0)</f>
        <v>28700 Kg</v>
      </c>
      <c r="G13" s="75"/>
      <c r="H13" s="147"/>
      <c r="I13" s="149">
        <f ca="1">SMALL(BDD!H17:H24,COUNTIF(BDD!H17:H24,0)+4)</f>
        <v>1264.5529999999999</v>
      </c>
      <c r="J13" s="149"/>
      <c r="K13" s="90">
        <f ca="1">VLOOKUP(I12,BDD!$A$17:$B$24,2,0)</f>
        <v>43646</v>
      </c>
      <c r="L13" s="91">
        <f ca="1">VLOOKUP(I12,BDD!$A$17:$G$24,6,0)</f>
        <v>5.0900000000000001E-2</v>
      </c>
      <c r="M13" s="92">
        <f ca="1">IF($C$9="ANR",VLOOKUP(I12,BDD!$A$17:$D$24,3,0),VLOOKUP(I12,BDD!$A$17:$D$24,4,0))</f>
        <v>35</v>
      </c>
    </row>
    <row r="14" spans="3:13" ht="8.1" customHeight="1" x14ac:dyDescent="0.4">
      <c r="C14" s="68"/>
      <c r="D14" s="77"/>
      <c r="E14" s="77"/>
      <c r="G14" s="75"/>
      <c r="H14" s="79"/>
      <c r="K14" s="71"/>
    </row>
    <row r="15" spans="3:13" ht="15.95" customHeight="1" x14ac:dyDescent="0.25">
      <c r="C15" s="145" t="str">
        <f>VLOOKUP(D3,BDD!L5:N42,3,0)</f>
        <v>OTTMARSHEIM</v>
      </c>
      <c r="D15" s="154" t="str">
        <f>VLOOKUP(C15,BDD!N5:O42,2,1)</f>
        <v>CONTAROTM - CONTARGO OTTMARSHEIM</v>
      </c>
      <c r="E15" s="154"/>
      <c r="F15" s="154"/>
      <c r="H15" s="147" t="s">
        <v>14</v>
      </c>
      <c r="I15" s="148" t="e">
        <f ca="1">VLOOKUP(I16,BDD!$H$17:$I$24,2,0)</f>
        <v>#NUM!</v>
      </c>
      <c r="J15" s="148"/>
      <c r="K15" s="89" t="s">
        <v>2</v>
      </c>
      <c r="L15" s="89" t="s">
        <v>3</v>
      </c>
      <c r="M15" s="89" t="str">
        <f>IF($C$9="RTM","Taxe RTM","Taxe ANR")</f>
        <v>Taxe ANR</v>
      </c>
    </row>
    <row r="16" spans="3:13" ht="15.95" customHeight="1" x14ac:dyDescent="0.25">
      <c r="C16" s="145"/>
      <c r="D16" s="154"/>
      <c r="E16" s="154"/>
      <c r="F16" s="154"/>
      <c r="H16" s="147"/>
      <c r="I16" s="149" t="e">
        <f ca="1">SMALL(BDD!H17:H24,COUNTIF(BDD!H17:H24,0)+5)</f>
        <v>#NUM!</v>
      </c>
      <c r="J16" s="149"/>
      <c r="K16" s="90" t="e">
        <f ca="1">VLOOKUP(I15,BDD!$A$17:$B$24,2,0)</f>
        <v>#NUM!</v>
      </c>
      <c r="L16" s="91" t="e">
        <f ca="1">VLOOKUP(I15,BDD!$A$17:$G$24,6,0)</f>
        <v>#NUM!</v>
      </c>
      <c r="M16" s="92" t="e">
        <f ca="1">IF($C$9="ANR",VLOOKUP(I15,BDD!$A$17:$D$24,3,0),VLOOKUP(I15,BDD!$A$17:$D$24,4,0))</f>
        <v>#NUM!</v>
      </c>
    </row>
    <row r="18" spans="2:10" x14ac:dyDescent="0.25">
      <c r="B18" s="75"/>
      <c r="C18" s="76"/>
      <c r="D18" s="76"/>
      <c r="E18" s="76"/>
      <c r="F18" s="76"/>
      <c r="G18" s="76"/>
    </row>
    <row r="19" spans="2:10" x14ac:dyDescent="0.25">
      <c r="H19" s="76"/>
      <c r="I19" s="153"/>
      <c r="J19" s="153"/>
    </row>
    <row r="20" spans="2:10" x14ac:dyDescent="0.25">
      <c r="H20" s="75"/>
      <c r="I20" s="75"/>
      <c r="J20" s="75"/>
    </row>
    <row r="21" spans="2:10" x14ac:dyDescent="0.25">
      <c r="H21" s="153"/>
      <c r="I21" s="153"/>
      <c r="J21" s="153"/>
    </row>
    <row r="22" spans="2:10" x14ac:dyDescent="0.25">
      <c r="H22" s="153"/>
      <c r="I22" s="153"/>
      <c r="J22" s="153"/>
    </row>
  </sheetData>
  <mergeCells count="30">
    <mergeCell ref="I19:J19"/>
    <mergeCell ref="H21:H22"/>
    <mergeCell ref="I21:J21"/>
    <mergeCell ref="I22:J22"/>
    <mergeCell ref="C15:C16"/>
    <mergeCell ref="D15:F16"/>
    <mergeCell ref="H15:H16"/>
    <mergeCell ref="I15:J15"/>
    <mergeCell ref="I16:J16"/>
    <mergeCell ref="C9:C10"/>
    <mergeCell ref="H9:H10"/>
    <mergeCell ref="I9:J9"/>
    <mergeCell ref="I10:J10"/>
    <mergeCell ref="C12:C13"/>
    <mergeCell ref="D12:F12"/>
    <mergeCell ref="H12:H13"/>
    <mergeCell ref="I12:J12"/>
    <mergeCell ref="I13:J13"/>
    <mergeCell ref="C6:C7"/>
    <mergeCell ref="D6:E6"/>
    <mergeCell ref="H6:H7"/>
    <mergeCell ref="I6:J6"/>
    <mergeCell ref="D7:E7"/>
    <mergeCell ref="I7:J7"/>
    <mergeCell ref="H1:M2"/>
    <mergeCell ref="C3:C4"/>
    <mergeCell ref="D3:F4"/>
    <mergeCell ref="H3:H4"/>
    <mergeCell ref="I3:J3"/>
    <mergeCell ref="I4:J4"/>
  </mergeCells>
  <dataValidations count="4">
    <dataValidation type="list" allowBlank="1" showInputMessage="1" showErrorMessage="1" sqref="C12">
      <formula1>Type_Container</formula1>
      <formula2>0</formula2>
    </dataValidation>
    <dataValidation type="list" allowBlank="1" showInputMessage="1" showErrorMessage="1" sqref="C6">
      <formula1>FLUX</formula1>
      <formula2>0</formula2>
    </dataValidation>
    <dataValidation type="list" allowBlank="1" showInputMessage="1" showErrorMessage="1" sqref="C9">
      <formula1>Ports</formula1>
      <formula2>0</formula2>
    </dataValidation>
    <dataValidation type="list" allowBlank="1" showInputMessage="1" showErrorMessage="1" sqref="D3:F4">
      <formula1>VILLES1</formula1>
    </dataValidation>
  </dataValidations>
  <pageMargins left="0.7" right="0.7" top="0.75" bottom="0.75" header="0.51180555555555496" footer="0.51180555555555496"/>
  <pageSetup paperSize="9" firstPageNumber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9"/>
  <sheetViews>
    <sheetView tabSelected="1" topLeftCell="A7" zoomScaleNormal="100" zoomScalePageLayoutView="70" workbookViewId="0">
      <selection activeCell="F10" sqref="F10"/>
    </sheetView>
  </sheetViews>
  <sheetFormatPr baseColWidth="10" defaultColWidth="10.85546875" defaultRowHeight="11.25" x14ac:dyDescent="0.2"/>
  <cols>
    <col min="1" max="1" width="2.85546875" style="93" bestFit="1" customWidth="1"/>
    <col min="2" max="2" width="10.7109375" style="93" bestFit="1" customWidth="1"/>
    <col min="3" max="3" width="22.140625" style="93" bestFit="1" customWidth="1"/>
    <col min="4" max="4" width="11.85546875" style="93" customWidth="1"/>
    <col min="5" max="5" width="7.5703125" style="93" customWidth="1"/>
    <col min="6" max="6" width="8.28515625" style="116" bestFit="1" customWidth="1"/>
    <col min="7" max="8" width="7.5703125" style="116" customWidth="1"/>
    <col min="9" max="9" width="8.28515625" style="116" customWidth="1"/>
    <col min="10" max="11" width="7.5703125" style="117" customWidth="1"/>
    <col min="12" max="12" width="7.5703125" style="96" bestFit="1" customWidth="1"/>
    <col min="13" max="13" width="8" style="96" bestFit="1" customWidth="1"/>
    <col min="14" max="16" width="7.5703125" style="93" customWidth="1"/>
    <col min="17" max="17" width="5.7109375" style="93" customWidth="1"/>
    <col min="18" max="21" width="6.5703125" style="93" customWidth="1"/>
    <col min="22" max="23" width="10.85546875" style="108"/>
    <col min="24" max="24" width="8.42578125" style="108" customWidth="1"/>
    <col min="25" max="26" width="13" style="108" bestFit="1" customWidth="1"/>
    <col min="27" max="27" width="8.7109375" style="108" bestFit="1" customWidth="1"/>
    <col min="28" max="28" width="8.42578125" style="108" bestFit="1" customWidth="1"/>
    <col min="29" max="29" width="8.7109375" style="108" bestFit="1" customWidth="1"/>
    <col min="30" max="30" width="8.42578125" style="108" bestFit="1" customWidth="1"/>
    <col min="31" max="34" width="10.85546875" style="108"/>
    <col min="35" max="16384" width="10.85546875" style="93"/>
  </cols>
  <sheetData>
    <row r="1" spans="1:21" ht="14.45" customHeight="1" x14ac:dyDescent="0.2">
      <c r="A1" s="132" t="s">
        <v>122</v>
      </c>
      <c r="C1" s="133" t="s">
        <v>103</v>
      </c>
      <c r="E1" s="177" t="s">
        <v>123</v>
      </c>
      <c r="F1" s="176"/>
      <c r="G1" s="176" t="s">
        <v>124</v>
      </c>
      <c r="H1" s="176" t="s">
        <v>125</v>
      </c>
      <c r="I1" s="180" t="s">
        <v>126</v>
      </c>
      <c r="J1" s="181"/>
      <c r="M1" s="173" t="s">
        <v>120</v>
      </c>
      <c r="N1" s="174"/>
      <c r="O1" s="174"/>
      <c r="P1" s="175"/>
    </row>
    <row r="2" spans="1:21" x14ac:dyDescent="0.2">
      <c r="E2" s="170"/>
      <c r="F2" s="171"/>
      <c r="G2" s="171"/>
      <c r="H2" s="171"/>
      <c r="I2" s="182"/>
      <c r="J2" s="183"/>
      <c r="M2" s="170" t="s">
        <v>111</v>
      </c>
      <c r="N2" s="171"/>
      <c r="O2" s="171" t="s">
        <v>112</v>
      </c>
      <c r="P2" s="172"/>
    </row>
    <row r="3" spans="1:21" ht="15.75" thickBot="1" x14ac:dyDescent="0.25">
      <c r="A3" s="132" t="s">
        <v>121</v>
      </c>
      <c r="E3" s="178">
        <f>VLOOKUP(C1,BDD!A17:F24,2,0)</f>
        <v>43830</v>
      </c>
      <c r="F3" s="179"/>
      <c r="G3" s="134">
        <f>VLOOKUP(C1,BDD!A17:F24,3,0)</f>
        <v>35</v>
      </c>
      <c r="H3" s="134">
        <f>VLOOKUP(C1,BDD!A17:F24,4,0)</f>
        <v>37</v>
      </c>
      <c r="I3" s="184">
        <f>VLOOKUP(C1,BDD!A17:F24,6,0)</f>
        <v>0.1</v>
      </c>
      <c r="J3" s="185"/>
      <c r="M3" s="121" t="s">
        <v>8</v>
      </c>
      <c r="N3" s="122" t="s">
        <v>32</v>
      </c>
      <c r="O3" s="122" t="s">
        <v>8</v>
      </c>
      <c r="P3" s="123" t="s">
        <v>32</v>
      </c>
    </row>
    <row r="4" spans="1:21" ht="12" thickBot="1" x14ac:dyDescent="0.25">
      <c r="M4" s="124">
        <f>1-(M5/M6)</f>
        <v>1</v>
      </c>
      <c r="N4" s="125" t="e">
        <f>1-(N5/N6)</f>
        <v>#DIV/0!</v>
      </c>
      <c r="O4" s="125" t="e">
        <f>1-(O5/O6)</f>
        <v>#DIV/0!</v>
      </c>
      <c r="P4" s="126" t="e">
        <f>1-(P5/P6)</f>
        <v>#DIV/0!</v>
      </c>
    </row>
    <row r="5" spans="1:21" x14ac:dyDescent="0.2">
      <c r="M5" s="127">
        <f>SUM(E10:E36)</f>
        <v>0</v>
      </c>
      <c r="N5" s="128">
        <f>SUM(H10:H36)</f>
        <v>0</v>
      </c>
      <c r="O5" s="128">
        <f>SUM(K10:K36)</f>
        <v>0</v>
      </c>
      <c r="P5" s="128">
        <f>SUM(N10:N36)</f>
        <v>0</v>
      </c>
    </row>
    <row r="6" spans="1:21" ht="12" thickBot="1" x14ac:dyDescent="0.25">
      <c r="M6" s="128">
        <f>SUM(F10:F36)</f>
        <v>1540</v>
      </c>
      <c r="N6" s="128">
        <f>SUM(I10:I36)</f>
        <v>0</v>
      </c>
      <c r="O6" s="128">
        <f>SUM(L10:L36)</f>
        <v>0</v>
      </c>
      <c r="P6" s="128">
        <f>SUM(O10:O36)</f>
        <v>0</v>
      </c>
    </row>
    <row r="7" spans="1:21" ht="15.75" x14ac:dyDescent="0.2">
      <c r="A7" s="155" t="s">
        <v>110</v>
      </c>
      <c r="B7" s="156"/>
      <c r="C7" s="156"/>
      <c r="D7" s="156"/>
      <c r="E7" s="156" t="s">
        <v>4</v>
      </c>
      <c r="F7" s="156"/>
      <c r="G7" s="156"/>
      <c r="H7" s="156"/>
      <c r="I7" s="156"/>
      <c r="J7" s="156"/>
      <c r="K7" s="156" t="s">
        <v>25</v>
      </c>
      <c r="L7" s="156"/>
      <c r="M7" s="156"/>
      <c r="N7" s="156"/>
      <c r="O7" s="156"/>
      <c r="P7" s="157"/>
      <c r="R7" s="158" t="s">
        <v>111</v>
      </c>
      <c r="S7" s="158"/>
      <c r="T7" s="159" t="s">
        <v>112</v>
      </c>
      <c r="U7" s="159"/>
    </row>
    <row r="8" spans="1:21" ht="15" customHeight="1" x14ac:dyDescent="0.2">
      <c r="A8" s="160" t="s">
        <v>113</v>
      </c>
      <c r="B8" s="162" t="s">
        <v>114</v>
      </c>
      <c r="C8" s="164" t="s">
        <v>115</v>
      </c>
      <c r="D8" s="164" t="s">
        <v>38</v>
      </c>
      <c r="E8" s="166"/>
      <c r="F8" s="168" t="s">
        <v>8</v>
      </c>
      <c r="G8" s="168"/>
      <c r="H8" s="166">
        <f>+E8</f>
        <v>0</v>
      </c>
      <c r="I8" s="168" t="s">
        <v>32</v>
      </c>
      <c r="J8" s="168"/>
      <c r="K8" s="166">
        <f>+E8</f>
        <v>0</v>
      </c>
      <c r="L8" s="168" t="s">
        <v>8</v>
      </c>
      <c r="M8" s="168"/>
      <c r="N8" s="166">
        <f>+E8</f>
        <v>0</v>
      </c>
      <c r="O8" s="168" t="s">
        <v>32</v>
      </c>
      <c r="P8" s="169"/>
      <c r="R8" s="158"/>
      <c r="S8" s="158"/>
      <c r="T8" s="159"/>
      <c r="U8" s="159"/>
    </row>
    <row r="9" spans="1:21" ht="15" customHeight="1" thickBot="1" x14ac:dyDescent="0.25">
      <c r="A9" s="161"/>
      <c r="B9" s="163"/>
      <c r="C9" s="165"/>
      <c r="D9" s="165"/>
      <c r="E9" s="167"/>
      <c r="F9" s="94" t="s">
        <v>116</v>
      </c>
      <c r="G9" s="94" t="s">
        <v>117</v>
      </c>
      <c r="H9" s="167"/>
      <c r="I9" s="94" t="s">
        <v>116</v>
      </c>
      <c r="J9" s="94" t="s">
        <v>117</v>
      </c>
      <c r="K9" s="167"/>
      <c r="L9" s="94" t="s">
        <v>116</v>
      </c>
      <c r="M9" s="94" t="s">
        <v>117</v>
      </c>
      <c r="N9" s="167"/>
      <c r="O9" s="94" t="s">
        <v>116</v>
      </c>
      <c r="P9" s="95" t="s">
        <v>117</v>
      </c>
      <c r="R9" s="131" t="s">
        <v>8</v>
      </c>
      <c r="S9" s="131" t="s">
        <v>32</v>
      </c>
      <c r="T9" s="131" t="s">
        <v>8</v>
      </c>
      <c r="U9" s="131" t="s">
        <v>32</v>
      </c>
    </row>
    <row r="10" spans="1:21" ht="9.9499999999999993" customHeight="1" x14ac:dyDescent="0.2">
      <c r="A10" s="97">
        <v>1</v>
      </c>
      <c r="B10" s="98">
        <f>BDD!M5</f>
        <v>25075</v>
      </c>
      <c r="C10" s="98" t="str">
        <f>BDD!L5</f>
        <v>BESANCON</v>
      </c>
      <c r="D10" s="98" t="str">
        <f>BDD!N5</f>
        <v>OTTMARSHEIM</v>
      </c>
      <c r="E10" s="99"/>
      <c r="F10" s="100">
        <f>INDEX(BDD!$W$5:$CH$42,MATCH(C10,VILLES1,0),MATCH(C1,BDD!1:1,0))</f>
        <v>1540</v>
      </c>
      <c r="G10" s="101" t="e">
        <f>(F10-E10)/E10</f>
        <v>#DIV/0!</v>
      </c>
      <c r="H10" s="99"/>
      <c r="I10" s="100"/>
      <c r="J10" s="102" t="e">
        <f>(I10-H10)/H10</f>
        <v>#DIV/0!</v>
      </c>
      <c r="K10" s="103"/>
      <c r="L10" s="100"/>
      <c r="M10" s="101" t="e">
        <f>(L10-K10)/K10</f>
        <v>#DIV/0!</v>
      </c>
      <c r="N10" s="99"/>
      <c r="O10" s="100"/>
      <c r="P10" s="102" t="e">
        <f t="shared" ref="P10:P46" si="0">(O10-N10)/N10</f>
        <v>#DIV/0!</v>
      </c>
      <c r="R10" s="118" t="e">
        <f t="shared" ref="R10:R46" si="1">G10</f>
        <v>#DIV/0!</v>
      </c>
      <c r="S10" s="119" t="e">
        <f t="shared" ref="S10:S46" si="2">J10</f>
        <v>#DIV/0!</v>
      </c>
      <c r="T10" s="120" t="e">
        <f t="shared" ref="T10:T46" si="3">M10</f>
        <v>#DIV/0!</v>
      </c>
      <c r="U10" s="119" t="e">
        <f t="shared" ref="U10:U46" si="4">P10</f>
        <v>#DIV/0!</v>
      </c>
    </row>
    <row r="11" spans="1:21" ht="9.9499999999999993" customHeight="1" x14ac:dyDescent="0.2">
      <c r="A11" s="135">
        <v>2</v>
      </c>
      <c r="B11" s="104">
        <f>BDD!M6</f>
        <v>25530</v>
      </c>
      <c r="C11" s="104" t="str">
        <f>BDD!L6</f>
        <v>VERCEL VILLEDIEU LE CAMP</v>
      </c>
      <c r="D11" s="104" t="str">
        <f>BDD!N6</f>
        <v>OTTMARSHEIM</v>
      </c>
      <c r="E11" s="105"/>
      <c r="F11" s="106"/>
      <c r="G11" s="107" t="e">
        <f t="shared" ref="G11:G36" si="5">(F11-E11)/E11</f>
        <v>#DIV/0!</v>
      </c>
      <c r="H11" s="105"/>
      <c r="I11" s="106"/>
      <c r="J11" s="107" t="e">
        <f t="shared" ref="J11:J36" si="6">(I11-H11)/H11</f>
        <v>#DIV/0!</v>
      </c>
      <c r="K11" s="105"/>
      <c r="L11" s="106"/>
      <c r="M11" s="107" t="e">
        <f t="shared" ref="M11:M46" si="7">(L11-K11)/K11</f>
        <v>#DIV/0!</v>
      </c>
      <c r="N11" s="105"/>
      <c r="O11" s="106"/>
      <c r="P11" s="136" t="e">
        <f t="shared" si="0"/>
        <v>#DIV/0!</v>
      </c>
      <c r="R11" s="118" t="e">
        <f t="shared" si="1"/>
        <v>#DIV/0!</v>
      </c>
      <c r="S11" s="119" t="e">
        <f t="shared" si="2"/>
        <v>#DIV/0!</v>
      </c>
      <c r="T11" s="120" t="e">
        <f t="shared" si="3"/>
        <v>#DIV/0!</v>
      </c>
      <c r="U11" s="119" t="e">
        <f t="shared" si="4"/>
        <v>#DIV/0!</v>
      </c>
    </row>
    <row r="12" spans="1:21" ht="9.9499999999999993" customHeight="1" x14ac:dyDescent="0.2">
      <c r="A12" s="135">
        <v>3</v>
      </c>
      <c r="B12" s="104">
        <f>BDD!M7</f>
        <v>52140</v>
      </c>
      <c r="C12" s="104" t="str">
        <f>BDD!L7</f>
        <v>MONTIGNY LE ROI</v>
      </c>
      <c r="D12" s="104" t="str">
        <f>BDD!N7</f>
        <v>STRASBOURG</v>
      </c>
      <c r="E12" s="105"/>
      <c r="F12" s="106"/>
      <c r="G12" s="107" t="e">
        <f t="shared" si="5"/>
        <v>#DIV/0!</v>
      </c>
      <c r="H12" s="105"/>
      <c r="I12" s="106"/>
      <c r="J12" s="107" t="e">
        <f t="shared" si="6"/>
        <v>#DIV/0!</v>
      </c>
      <c r="K12" s="105"/>
      <c r="L12" s="106"/>
      <c r="M12" s="107" t="e">
        <f t="shared" si="7"/>
        <v>#DIV/0!</v>
      </c>
      <c r="N12" s="105"/>
      <c r="O12" s="106"/>
      <c r="P12" s="136" t="e">
        <f t="shared" si="0"/>
        <v>#DIV/0!</v>
      </c>
      <c r="R12" s="118" t="e">
        <f t="shared" si="1"/>
        <v>#DIV/0!</v>
      </c>
      <c r="S12" s="119" t="e">
        <f t="shared" si="2"/>
        <v>#DIV/0!</v>
      </c>
      <c r="T12" s="120" t="e">
        <f t="shared" si="3"/>
        <v>#DIV/0!</v>
      </c>
      <c r="U12" s="119" t="e">
        <f t="shared" si="4"/>
        <v>#DIV/0!</v>
      </c>
    </row>
    <row r="13" spans="1:21" ht="9.9499999999999993" customHeight="1" x14ac:dyDescent="0.2">
      <c r="A13" s="135">
        <v>4</v>
      </c>
      <c r="B13" s="104">
        <f>BDD!M8</f>
        <v>54112</v>
      </c>
      <c r="C13" s="104" t="str">
        <f>BDD!L8</f>
        <v>AZERAILLES</v>
      </c>
      <c r="D13" s="104" t="str">
        <f>BDD!N8</f>
        <v>STRASBOURG</v>
      </c>
      <c r="E13" s="105"/>
      <c r="F13" s="106"/>
      <c r="G13" s="107" t="e">
        <f t="shared" si="5"/>
        <v>#DIV/0!</v>
      </c>
      <c r="H13" s="105"/>
      <c r="I13" s="106"/>
      <c r="J13" s="107" t="e">
        <f t="shared" si="6"/>
        <v>#DIV/0!</v>
      </c>
      <c r="K13" s="105"/>
      <c r="L13" s="106"/>
      <c r="M13" s="107" t="e">
        <f t="shared" si="7"/>
        <v>#DIV/0!</v>
      </c>
      <c r="N13" s="105"/>
      <c r="O13" s="106"/>
      <c r="P13" s="136" t="e">
        <f t="shared" si="0"/>
        <v>#DIV/0!</v>
      </c>
      <c r="R13" s="118" t="e">
        <f t="shared" si="1"/>
        <v>#DIV/0!</v>
      </c>
      <c r="S13" s="119" t="e">
        <f t="shared" si="2"/>
        <v>#DIV/0!</v>
      </c>
      <c r="T13" s="120" t="e">
        <f t="shared" si="3"/>
        <v>#DIV/0!</v>
      </c>
      <c r="U13" s="119" t="e">
        <f t="shared" si="4"/>
        <v>#DIV/0!</v>
      </c>
    </row>
    <row r="14" spans="1:21" ht="9.9499999999999993" customHeight="1" x14ac:dyDescent="0.2">
      <c r="A14" s="135">
        <v>5</v>
      </c>
      <c r="B14" s="104">
        <f>BDD!M9</f>
        <v>54410</v>
      </c>
      <c r="C14" s="104" t="str">
        <f>BDD!L9</f>
        <v>LANEUVILLE DEVANT NANCY</v>
      </c>
      <c r="D14" s="104" t="str">
        <f>BDD!N9</f>
        <v>STRASBOURG</v>
      </c>
      <c r="E14" s="105"/>
      <c r="F14" s="106"/>
      <c r="G14" s="107" t="e">
        <f t="shared" si="5"/>
        <v>#DIV/0!</v>
      </c>
      <c r="H14" s="105"/>
      <c r="I14" s="106"/>
      <c r="J14" s="107" t="e">
        <f t="shared" si="6"/>
        <v>#DIV/0!</v>
      </c>
      <c r="K14" s="105"/>
      <c r="L14" s="106"/>
      <c r="M14" s="107" t="e">
        <f t="shared" si="7"/>
        <v>#DIV/0!</v>
      </c>
      <c r="N14" s="105"/>
      <c r="O14" s="106"/>
      <c r="P14" s="136" t="e">
        <f t="shared" si="0"/>
        <v>#DIV/0!</v>
      </c>
      <c r="R14" s="118" t="e">
        <f t="shared" si="1"/>
        <v>#DIV/0!</v>
      </c>
      <c r="S14" s="119" t="e">
        <f t="shared" si="2"/>
        <v>#DIV/0!</v>
      </c>
      <c r="T14" s="120" t="e">
        <f t="shared" si="3"/>
        <v>#DIV/0!</v>
      </c>
      <c r="U14" s="119" t="e">
        <f t="shared" si="4"/>
        <v>#DIV/0!</v>
      </c>
    </row>
    <row r="15" spans="1:21" ht="9.9499999999999993" customHeight="1" x14ac:dyDescent="0.2">
      <c r="A15" s="135">
        <v>6</v>
      </c>
      <c r="B15" s="104">
        <f>BDD!M10</f>
        <v>54530</v>
      </c>
      <c r="C15" s="104" t="str">
        <f>BDD!L10</f>
        <v>PAGNY SUR MOSELLE</v>
      </c>
      <c r="D15" s="104" t="str">
        <f>BDD!N10</f>
        <v>STRASBOURG</v>
      </c>
      <c r="E15" s="105"/>
      <c r="F15" s="106"/>
      <c r="G15" s="107" t="e">
        <f t="shared" si="5"/>
        <v>#DIV/0!</v>
      </c>
      <c r="H15" s="105"/>
      <c r="I15" s="106"/>
      <c r="J15" s="107" t="e">
        <f t="shared" si="6"/>
        <v>#DIV/0!</v>
      </c>
      <c r="K15" s="105"/>
      <c r="L15" s="106"/>
      <c r="M15" s="107" t="e">
        <f t="shared" si="7"/>
        <v>#DIV/0!</v>
      </c>
      <c r="N15" s="105"/>
      <c r="O15" s="106"/>
      <c r="P15" s="136" t="e">
        <f t="shared" si="0"/>
        <v>#DIV/0!</v>
      </c>
      <c r="R15" s="118" t="e">
        <f t="shared" si="1"/>
        <v>#DIV/0!</v>
      </c>
      <c r="S15" s="119" t="e">
        <f t="shared" si="2"/>
        <v>#DIV/0!</v>
      </c>
      <c r="T15" s="120" t="e">
        <f t="shared" si="3"/>
        <v>#DIV/0!</v>
      </c>
      <c r="U15" s="119" t="e">
        <f t="shared" si="4"/>
        <v>#DIV/0!</v>
      </c>
    </row>
    <row r="16" spans="1:21" ht="9.9499999999999993" customHeight="1" x14ac:dyDescent="0.2">
      <c r="A16" s="135">
        <v>7</v>
      </c>
      <c r="B16" s="104">
        <f>BDD!M11</f>
        <v>57130</v>
      </c>
      <c r="C16" s="104" t="str">
        <f>BDD!L11</f>
        <v>JOUY AUX ARCHES</v>
      </c>
      <c r="D16" s="104" t="str">
        <f>BDD!N11</f>
        <v>STRASBOURG</v>
      </c>
      <c r="E16" s="105"/>
      <c r="F16" s="106"/>
      <c r="G16" s="107" t="e">
        <f t="shared" si="5"/>
        <v>#DIV/0!</v>
      </c>
      <c r="H16" s="105"/>
      <c r="I16" s="106"/>
      <c r="J16" s="107" t="e">
        <f t="shared" si="6"/>
        <v>#DIV/0!</v>
      </c>
      <c r="K16" s="105"/>
      <c r="L16" s="106"/>
      <c r="M16" s="107" t="e">
        <f t="shared" si="7"/>
        <v>#DIV/0!</v>
      </c>
      <c r="N16" s="105"/>
      <c r="O16" s="106"/>
      <c r="P16" s="136" t="e">
        <f t="shared" si="0"/>
        <v>#DIV/0!</v>
      </c>
      <c r="R16" s="118" t="e">
        <f t="shared" si="1"/>
        <v>#DIV/0!</v>
      </c>
      <c r="S16" s="119" t="e">
        <f t="shared" si="2"/>
        <v>#DIV/0!</v>
      </c>
      <c r="T16" s="120" t="e">
        <f t="shared" si="3"/>
        <v>#DIV/0!</v>
      </c>
      <c r="U16" s="119" t="e">
        <f t="shared" si="4"/>
        <v>#DIV/0!</v>
      </c>
    </row>
    <row r="17" spans="1:34" ht="9.9499999999999993" customHeight="1" x14ac:dyDescent="0.2">
      <c r="A17" s="135">
        <v>8</v>
      </c>
      <c r="B17" s="104">
        <f>BDD!M12</f>
        <v>57190</v>
      </c>
      <c r="C17" s="104" t="str">
        <f>BDD!L12</f>
        <v>FLORANGE</v>
      </c>
      <c r="D17" s="104" t="str">
        <f>BDD!N12</f>
        <v>STRASBOURG</v>
      </c>
      <c r="E17" s="105"/>
      <c r="F17" s="106"/>
      <c r="G17" s="107" t="e">
        <f t="shared" si="5"/>
        <v>#DIV/0!</v>
      </c>
      <c r="H17" s="105"/>
      <c r="I17" s="106"/>
      <c r="J17" s="107" t="e">
        <f t="shared" si="6"/>
        <v>#DIV/0!</v>
      </c>
      <c r="K17" s="105"/>
      <c r="L17" s="106"/>
      <c r="M17" s="107" t="e">
        <f t="shared" si="7"/>
        <v>#DIV/0!</v>
      </c>
      <c r="N17" s="105"/>
      <c r="O17" s="106"/>
      <c r="P17" s="136" t="e">
        <f t="shared" si="0"/>
        <v>#DIV/0!</v>
      </c>
      <c r="R17" s="118" t="e">
        <f t="shared" si="1"/>
        <v>#DIV/0!</v>
      </c>
      <c r="S17" s="119" t="e">
        <f t="shared" si="2"/>
        <v>#DIV/0!</v>
      </c>
      <c r="T17" s="120" t="e">
        <f t="shared" si="3"/>
        <v>#DIV/0!</v>
      </c>
      <c r="U17" s="119" t="e">
        <f t="shared" si="4"/>
        <v>#DIV/0!</v>
      </c>
    </row>
    <row r="18" spans="1:34" ht="9.9499999999999993" customHeight="1" x14ac:dyDescent="0.2">
      <c r="A18" s="135">
        <v>9</v>
      </c>
      <c r="B18" s="104">
        <f>BDD!M13</f>
        <v>57400</v>
      </c>
      <c r="C18" s="104" t="str">
        <f>BDD!L13</f>
        <v>REDING</v>
      </c>
      <c r="D18" s="104" t="str">
        <f>BDD!N13</f>
        <v>STRASBOURG</v>
      </c>
      <c r="E18" s="105"/>
      <c r="F18" s="106"/>
      <c r="G18" s="107" t="e">
        <f t="shared" si="5"/>
        <v>#DIV/0!</v>
      </c>
      <c r="H18" s="105"/>
      <c r="I18" s="106"/>
      <c r="J18" s="107" t="e">
        <f t="shared" si="6"/>
        <v>#DIV/0!</v>
      </c>
      <c r="K18" s="105"/>
      <c r="L18" s="106"/>
      <c r="M18" s="107" t="e">
        <f t="shared" si="7"/>
        <v>#DIV/0!</v>
      </c>
      <c r="N18" s="105"/>
      <c r="O18" s="106"/>
      <c r="P18" s="136" t="e">
        <f t="shared" si="0"/>
        <v>#DIV/0!</v>
      </c>
      <c r="R18" s="118" t="e">
        <f t="shared" si="1"/>
        <v>#DIV/0!</v>
      </c>
      <c r="S18" s="119" t="e">
        <f t="shared" si="2"/>
        <v>#DIV/0!</v>
      </c>
      <c r="T18" s="120" t="e">
        <f t="shared" si="3"/>
        <v>#DIV/0!</v>
      </c>
      <c r="U18" s="119" t="e">
        <f t="shared" si="4"/>
        <v>#DIV/0!</v>
      </c>
    </row>
    <row r="19" spans="1:34" ht="9.9499999999999993" customHeight="1" x14ac:dyDescent="0.2">
      <c r="A19" s="135">
        <v>10</v>
      </c>
      <c r="B19" s="104">
        <f>BDD!M14</f>
        <v>67000</v>
      </c>
      <c r="C19" s="104" t="str">
        <f>BDD!L14</f>
        <v>STRASBOURG</v>
      </c>
      <c r="D19" s="104" t="str">
        <f>BDD!N14</f>
        <v>STRASBOURG</v>
      </c>
      <c r="E19" s="105"/>
      <c r="F19" s="106"/>
      <c r="G19" s="107" t="e">
        <f t="shared" si="5"/>
        <v>#DIV/0!</v>
      </c>
      <c r="H19" s="105"/>
      <c r="I19" s="106"/>
      <c r="J19" s="107" t="e">
        <f t="shared" si="6"/>
        <v>#DIV/0!</v>
      </c>
      <c r="K19" s="105"/>
      <c r="L19" s="106"/>
      <c r="M19" s="107" t="e">
        <f t="shared" si="7"/>
        <v>#DIV/0!</v>
      </c>
      <c r="N19" s="105"/>
      <c r="O19" s="106"/>
      <c r="P19" s="136" t="e">
        <f t="shared" si="0"/>
        <v>#DIV/0!</v>
      </c>
      <c r="R19" s="118" t="e">
        <f t="shared" si="1"/>
        <v>#DIV/0!</v>
      </c>
      <c r="S19" s="119" t="e">
        <f t="shared" si="2"/>
        <v>#DIV/0!</v>
      </c>
      <c r="T19" s="120" t="e">
        <f t="shared" si="3"/>
        <v>#DIV/0!</v>
      </c>
      <c r="U19" s="119" t="e">
        <f t="shared" si="4"/>
        <v>#DIV/0!</v>
      </c>
    </row>
    <row r="20" spans="1:34" ht="9.9499999999999993" customHeight="1" x14ac:dyDescent="0.2">
      <c r="A20" s="135">
        <v>11</v>
      </c>
      <c r="B20" s="104">
        <f>BDD!M15</f>
        <v>67089</v>
      </c>
      <c r="C20" s="104" t="str">
        <f>BDD!L15</f>
        <v>STRASBOURG</v>
      </c>
      <c r="D20" s="104" t="str">
        <f>BDD!N15</f>
        <v>STRASBOURG</v>
      </c>
      <c r="E20" s="105"/>
      <c r="F20" s="106"/>
      <c r="G20" s="107" t="e">
        <f t="shared" si="5"/>
        <v>#DIV/0!</v>
      </c>
      <c r="H20" s="105"/>
      <c r="I20" s="106"/>
      <c r="J20" s="107" t="e">
        <f t="shared" si="6"/>
        <v>#DIV/0!</v>
      </c>
      <c r="K20" s="105"/>
      <c r="L20" s="106"/>
      <c r="M20" s="107" t="e">
        <f t="shared" si="7"/>
        <v>#DIV/0!</v>
      </c>
      <c r="N20" s="105"/>
      <c r="O20" s="106"/>
      <c r="P20" s="136" t="e">
        <f t="shared" si="0"/>
        <v>#DIV/0!</v>
      </c>
      <c r="R20" s="118" t="e">
        <f t="shared" si="1"/>
        <v>#DIV/0!</v>
      </c>
      <c r="S20" s="119" t="e">
        <f t="shared" si="2"/>
        <v>#DIV/0!</v>
      </c>
      <c r="T20" s="120" t="e">
        <f t="shared" si="3"/>
        <v>#DIV/0!</v>
      </c>
      <c r="U20" s="119" t="e">
        <f t="shared" si="4"/>
        <v>#DIV/0!</v>
      </c>
    </row>
    <row r="21" spans="1:34" ht="9.9499999999999993" customHeight="1" x14ac:dyDescent="0.2">
      <c r="A21" s="135">
        <v>12</v>
      </c>
      <c r="B21" s="104">
        <f>BDD!M16</f>
        <v>67133</v>
      </c>
      <c r="C21" s="104" t="str">
        <f>BDD!L16</f>
        <v>BAREMBACH</v>
      </c>
      <c r="D21" s="104" t="str">
        <f>BDD!N16</f>
        <v>STRASBOURG</v>
      </c>
      <c r="E21" s="105"/>
      <c r="F21" s="106"/>
      <c r="G21" s="107" t="e">
        <f t="shared" si="5"/>
        <v>#DIV/0!</v>
      </c>
      <c r="H21" s="105"/>
      <c r="I21" s="106"/>
      <c r="J21" s="107" t="e">
        <f t="shared" si="6"/>
        <v>#DIV/0!</v>
      </c>
      <c r="K21" s="105"/>
      <c r="L21" s="106"/>
      <c r="M21" s="107" t="e">
        <f t="shared" si="7"/>
        <v>#DIV/0!</v>
      </c>
      <c r="N21" s="105"/>
      <c r="O21" s="106"/>
      <c r="P21" s="136" t="e">
        <f t="shared" si="0"/>
        <v>#DIV/0!</v>
      </c>
      <c r="R21" s="118" t="e">
        <f t="shared" si="1"/>
        <v>#DIV/0!</v>
      </c>
      <c r="S21" s="119" t="e">
        <f t="shared" si="2"/>
        <v>#DIV/0!</v>
      </c>
      <c r="T21" s="120" t="e">
        <f t="shared" si="3"/>
        <v>#DIV/0!</v>
      </c>
      <c r="U21" s="119" t="e">
        <f t="shared" si="4"/>
        <v>#DIV/0!</v>
      </c>
    </row>
    <row r="22" spans="1:34" ht="9.9499999999999993" customHeight="1" x14ac:dyDescent="0.2">
      <c r="A22" s="135">
        <v>13</v>
      </c>
      <c r="B22" s="104">
        <f>BDD!M17</f>
        <v>67152</v>
      </c>
      <c r="C22" s="104" t="str">
        <f>BDD!L17</f>
        <v>ERSTEIN</v>
      </c>
      <c r="D22" s="104" t="str">
        <f>BDD!N17</f>
        <v>STRASBOURG</v>
      </c>
      <c r="E22" s="105"/>
      <c r="F22" s="106"/>
      <c r="G22" s="107" t="e">
        <f t="shared" si="5"/>
        <v>#DIV/0!</v>
      </c>
      <c r="H22" s="105"/>
      <c r="I22" s="106"/>
      <c r="J22" s="107" t="e">
        <f t="shared" si="6"/>
        <v>#DIV/0!</v>
      </c>
      <c r="K22" s="105"/>
      <c r="L22" s="106"/>
      <c r="M22" s="107" t="e">
        <f t="shared" si="7"/>
        <v>#DIV/0!</v>
      </c>
      <c r="N22" s="105"/>
      <c r="O22" s="106"/>
      <c r="P22" s="136" t="e">
        <f t="shared" si="0"/>
        <v>#DIV/0!</v>
      </c>
      <c r="R22" s="118" t="e">
        <f t="shared" si="1"/>
        <v>#DIV/0!</v>
      </c>
      <c r="S22" s="119" t="e">
        <f t="shared" si="2"/>
        <v>#DIV/0!</v>
      </c>
      <c r="T22" s="120" t="e">
        <f t="shared" si="3"/>
        <v>#DIV/0!</v>
      </c>
      <c r="U22" s="119" t="e">
        <f t="shared" si="4"/>
        <v>#DIV/0!</v>
      </c>
    </row>
    <row r="23" spans="1:34" ht="9.9499999999999993" customHeight="1" x14ac:dyDescent="0.2">
      <c r="A23" s="135">
        <v>14</v>
      </c>
      <c r="B23" s="104">
        <f>BDD!M18</f>
        <v>67202</v>
      </c>
      <c r="C23" s="104" t="str">
        <f>BDD!L18</f>
        <v>WOLFISHEIM</v>
      </c>
      <c r="D23" s="104" t="str">
        <f>BDD!N18</f>
        <v>STRASBOURG</v>
      </c>
      <c r="E23" s="105"/>
      <c r="F23" s="106"/>
      <c r="G23" s="107" t="e">
        <f t="shared" si="5"/>
        <v>#DIV/0!</v>
      </c>
      <c r="H23" s="105"/>
      <c r="I23" s="106"/>
      <c r="J23" s="107" t="e">
        <f t="shared" si="6"/>
        <v>#DIV/0!</v>
      </c>
      <c r="K23" s="105"/>
      <c r="L23" s="106"/>
      <c r="M23" s="107" t="e">
        <f t="shared" si="7"/>
        <v>#DIV/0!</v>
      </c>
      <c r="N23" s="105"/>
      <c r="O23" s="106"/>
      <c r="P23" s="136" t="e">
        <f t="shared" si="0"/>
        <v>#DIV/0!</v>
      </c>
      <c r="R23" s="118" t="e">
        <f t="shared" si="1"/>
        <v>#DIV/0!</v>
      </c>
      <c r="S23" s="119" t="e">
        <f t="shared" si="2"/>
        <v>#DIV/0!</v>
      </c>
      <c r="T23" s="120" t="e">
        <f t="shared" si="3"/>
        <v>#DIV/0!</v>
      </c>
      <c r="U23" s="119" t="e">
        <f t="shared" si="4"/>
        <v>#DIV/0!</v>
      </c>
    </row>
    <row r="24" spans="1:34" s="109" customFormat="1" ht="9.9499999999999993" customHeight="1" x14ac:dyDescent="0.2">
      <c r="A24" s="135">
        <v>15</v>
      </c>
      <c r="B24" s="104">
        <f>BDD!M19</f>
        <v>67212</v>
      </c>
      <c r="C24" s="104" t="str">
        <f>BDD!L19</f>
        <v>OBERNAI</v>
      </c>
      <c r="D24" s="104" t="str">
        <f>BDD!N19</f>
        <v>STRASBOURG</v>
      </c>
      <c r="E24" s="105"/>
      <c r="F24" s="106"/>
      <c r="G24" s="107" t="e">
        <f t="shared" si="5"/>
        <v>#DIV/0!</v>
      </c>
      <c r="H24" s="105"/>
      <c r="I24" s="106"/>
      <c r="J24" s="107" t="e">
        <f t="shared" si="6"/>
        <v>#DIV/0!</v>
      </c>
      <c r="K24" s="105"/>
      <c r="L24" s="106"/>
      <c r="M24" s="107" t="e">
        <f t="shared" si="7"/>
        <v>#DIV/0!</v>
      </c>
      <c r="N24" s="105"/>
      <c r="O24" s="106"/>
      <c r="P24" s="136" t="e">
        <f t="shared" si="0"/>
        <v>#DIV/0!</v>
      </c>
      <c r="R24" s="118" t="e">
        <f t="shared" si="1"/>
        <v>#DIV/0!</v>
      </c>
      <c r="S24" s="119" t="e">
        <f t="shared" si="2"/>
        <v>#DIV/0!</v>
      </c>
      <c r="T24" s="120" t="e">
        <f t="shared" si="3"/>
        <v>#DIV/0!</v>
      </c>
      <c r="U24" s="119" t="e">
        <f t="shared" si="4"/>
        <v>#DIV/0!</v>
      </c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110"/>
    </row>
    <row r="25" spans="1:34" s="109" customFormat="1" ht="9.9499999999999993" customHeight="1" x14ac:dyDescent="0.2">
      <c r="A25" s="135">
        <v>16</v>
      </c>
      <c r="B25" s="104">
        <f>BDD!M20</f>
        <v>67390</v>
      </c>
      <c r="C25" s="104" t="str">
        <f>BDD!L20</f>
        <v>MARCKOLSHEIM</v>
      </c>
      <c r="D25" s="104" t="str">
        <f>BDD!N20</f>
        <v>STRASBOURG</v>
      </c>
      <c r="E25" s="105"/>
      <c r="F25" s="106"/>
      <c r="G25" s="107" t="e">
        <f t="shared" si="5"/>
        <v>#DIV/0!</v>
      </c>
      <c r="H25" s="105"/>
      <c r="I25" s="106"/>
      <c r="J25" s="107" t="e">
        <f t="shared" si="6"/>
        <v>#DIV/0!</v>
      </c>
      <c r="K25" s="105"/>
      <c r="L25" s="106"/>
      <c r="M25" s="107" t="e">
        <f t="shared" si="7"/>
        <v>#DIV/0!</v>
      </c>
      <c r="N25" s="105"/>
      <c r="O25" s="106"/>
      <c r="P25" s="136" t="e">
        <f t="shared" si="0"/>
        <v>#DIV/0!</v>
      </c>
      <c r="R25" s="118" t="e">
        <f t="shared" si="1"/>
        <v>#DIV/0!</v>
      </c>
      <c r="S25" s="119" t="e">
        <f t="shared" si="2"/>
        <v>#DIV/0!</v>
      </c>
      <c r="T25" s="120" t="e">
        <f t="shared" si="3"/>
        <v>#DIV/0!</v>
      </c>
      <c r="U25" s="119" t="e">
        <f t="shared" si="4"/>
        <v>#DIV/0!</v>
      </c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0"/>
    </row>
    <row r="26" spans="1:34" s="109" customFormat="1" ht="9.9499999999999993" customHeight="1" x14ac:dyDescent="0.2">
      <c r="A26" s="135">
        <v>17</v>
      </c>
      <c r="B26" s="104">
        <f>BDD!M21</f>
        <v>67440</v>
      </c>
      <c r="C26" s="104" t="str">
        <f>BDD!L21</f>
        <v>REUTENBOURG</v>
      </c>
      <c r="D26" s="104" t="str">
        <f>BDD!N21</f>
        <v>STRASBOURG</v>
      </c>
      <c r="E26" s="105"/>
      <c r="F26" s="106"/>
      <c r="G26" s="107" t="e">
        <f t="shared" si="5"/>
        <v>#DIV/0!</v>
      </c>
      <c r="H26" s="105"/>
      <c r="I26" s="106"/>
      <c r="J26" s="107" t="e">
        <f t="shared" si="6"/>
        <v>#DIV/0!</v>
      </c>
      <c r="K26" s="105"/>
      <c r="L26" s="106"/>
      <c r="M26" s="107" t="e">
        <f t="shared" si="7"/>
        <v>#DIV/0!</v>
      </c>
      <c r="N26" s="105"/>
      <c r="O26" s="106"/>
      <c r="P26" s="136" t="e">
        <f t="shared" si="0"/>
        <v>#DIV/0!</v>
      </c>
      <c r="R26" s="118" t="e">
        <f t="shared" si="1"/>
        <v>#DIV/0!</v>
      </c>
      <c r="S26" s="119" t="e">
        <f t="shared" si="2"/>
        <v>#DIV/0!</v>
      </c>
      <c r="T26" s="120" t="e">
        <f t="shared" si="3"/>
        <v>#DIV/0!</v>
      </c>
      <c r="U26" s="119" t="e">
        <f t="shared" si="4"/>
        <v>#DIV/0!</v>
      </c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</row>
    <row r="27" spans="1:34" s="109" customFormat="1" ht="9.9499999999999993" customHeight="1" x14ac:dyDescent="0.2">
      <c r="A27" s="135">
        <v>18</v>
      </c>
      <c r="B27" s="104">
        <f>BDD!M22</f>
        <v>67500</v>
      </c>
      <c r="C27" s="104" t="str">
        <f>BDD!L22</f>
        <v>HAGUENAU</v>
      </c>
      <c r="D27" s="104" t="str">
        <f>BDD!N22</f>
        <v>STRASBOURG</v>
      </c>
      <c r="E27" s="105"/>
      <c r="F27" s="106"/>
      <c r="G27" s="107" t="e">
        <f t="shared" si="5"/>
        <v>#DIV/0!</v>
      </c>
      <c r="H27" s="105"/>
      <c r="I27" s="106"/>
      <c r="J27" s="107" t="e">
        <f t="shared" si="6"/>
        <v>#DIV/0!</v>
      </c>
      <c r="K27" s="105"/>
      <c r="L27" s="106"/>
      <c r="M27" s="107" t="e">
        <f t="shared" si="7"/>
        <v>#DIV/0!</v>
      </c>
      <c r="N27" s="105"/>
      <c r="O27" s="106"/>
      <c r="P27" s="136" t="e">
        <f t="shared" si="0"/>
        <v>#DIV/0!</v>
      </c>
      <c r="R27" s="118" t="e">
        <f t="shared" si="1"/>
        <v>#DIV/0!</v>
      </c>
      <c r="S27" s="119" t="e">
        <f t="shared" si="2"/>
        <v>#DIV/0!</v>
      </c>
      <c r="T27" s="120" t="e">
        <f t="shared" si="3"/>
        <v>#DIV/0!</v>
      </c>
      <c r="U27" s="119" t="e">
        <f t="shared" si="4"/>
        <v>#DIV/0!</v>
      </c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</row>
    <row r="28" spans="1:34" s="109" customFormat="1" ht="9.9499999999999993" customHeight="1" x14ac:dyDescent="0.2">
      <c r="A28" s="135">
        <v>19</v>
      </c>
      <c r="B28" s="104">
        <f>BDD!M23</f>
        <v>67700</v>
      </c>
      <c r="C28" s="104" t="str">
        <f>BDD!L23</f>
        <v>SAVERNE</v>
      </c>
      <c r="D28" s="104" t="str">
        <f>BDD!N23</f>
        <v>STRASBOURG</v>
      </c>
      <c r="E28" s="105"/>
      <c r="F28" s="106"/>
      <c r="G28" s="107" t="e">
        <f t="shared" si="5"/>
        <v>#DIV/0!</v>
      </c>
      <c r="H28" s="105"/>
      <c r="I28" s="106"/>
      <c r="J28" s="107" t="e">
        <f t="shared" si="6"/>
        <v>#DIV/0!</v>
      </c>
      <c r="K28" s="105"/>
      <c r="L28" s="106"/>
      <c r="M28" s="107" t="e">
        <f t="shared" si="7"/>
        <v>#DIV/0!</v>
      </c>
      <c r="N28" s="105"/>
      <c r="O28" s="106"/>
      <c r="P28" s="136" t="e">
        <f t="shared" si="0"/>
        <v>#DIV/0!</v>
      </c>
      <c r="R28" s="118" t="e">
        <f t="shared" si="1"/>
        <v>#DIV/0!</v>
      </c>
      <c r="S28" s="119" t="e">
        <f t="shared" si="2"/>
        <v>#DIV/0!</v>
      </c>
      <c r="T28" s="120" t="e">
        <f t="shared" si="3"/>
        <v>#DIV/0!</v>
      </c>
      <c r="U28" s="119" t="e">
        <f t="shared" si="4"/>
        <v>#DIV/0!</v>
      </c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</row>
    <row r="29" spans="1:34" s="109" customFormat="1" ht="9.9499999999999993" customHeight="1" x14ac:dyDescent="0.2">
      <c r="A29" s="135">
        <v>20</v>
      </c>
      <c r="B29" s="104">
        <f>BDD!M24</f>
        <v>67700</v>
      </c>
      <c r="C29" s="104" t="str">
        <f>BDD!L24</f>
        <v>LANDERSHEIM</v>
      </c>
      <c r="D29" s="104" t="str">
        <f>BDD!N24</f>
        <v>STRASBOURG</v>
      </c>
      <c r="E29" s="105"/>
      <c r="F29" s="106"/>
      <c r="G29" s="107" t="e">
        <f t="shared" si="5"/>
        <v>#DIV/0!</v>
      </c>
      <c r="H29" s="105"/>
      <c r="I29" s="106"/>
      <c r="J29" s="107" t="e">
        <f t="shared" si="6"/>
        <v>#DIV/0!</v>
      </c>
      <c r="K29" s="105"/>
      <c r="L29" s="106"/>
      <c r="M29" s="107" t="e">
        <f t="shared" si="7"/>
        <v>#DIV/0!</v>
      </c>
      <c r="N29" s="105"/>
      <c r="O29" s="106"/>
      <c r="P29" s="136" t="e">
        <f t="shared" si="0"/>
        <v>#DIV/0!</v>
      </c>
      <c r="R29" s="118" t="e">
        <f t="shared" si="1"/>
        <v>#DIV/0!</v>
      </c>
      <c r="S29" s="119" t="e">
        <f t="shared" si="2"/>
        <v>#DIV/0!</v>
      </c>
      <c r="T29" s="120" t="e">
        <f t="shared" si="3"/>
        <v>#DIV/0!</v>
      </c>
      <c r="U29" s="119" t="e">
        <f t="shared" si="4"/>
        <v>#DIV/0!</v>
      </c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0"/>
    </row>
    <row r="30" spans="1:34" s="109" customFormat="1" ht="9.9499999999999993" customHeight="1" x14ac:dyDescent="0.2">
      <c r="A30" s="135">
        <v>21</v>
      </c>
      <c r="B30" s="104">
        <f>BDD!M25</f>
        <v>68025</v>
      </c>
      <c r="C30" s="104" t="str">
        <f>BDD!L25</f>
        <v>COLMAR</v>
      </c>
      <c r="D30" s="104" t="str">
        <f>BDD!N25</f>
        <v>OTTMARSHEIM</v>
      </c>
      <c r="E30" s="105"/>
      <c r="F30" s="106"/>
      <c r="G30" s="107" t="e">
        <f t="shared" si="5"/>
        <v>#DIV/0!</v>
      </c>
      <c r="H30" s="105"/>
      <c r="I30" s="106"/>
      <c r="J30" s="107" t="e">
        <f t="shared" si="6"/>
        <v>#DIV/0!</v>
      </c>
      <c r="K30" s="105"/>
      <c r="L30" s="106"/>
      <c r="M30" s="107" t="e">
        <f t="shared" si="7"/>
        <v>#DIV/0!</v>
      </c>
      <c r="N30" s="105"/>
      <c r="O30" s="106"/>
      <c r="P30" s="136" t="e">
        <f t="shared" si="0"/>
        <v>#DIV/0!</v>
      </c>
      <c r="R30" s="118" t="e">
        <f t="shared" si="1"/>
        <v>#DIV/0!</v>
      </c>
      <c r="S30" s="119" t="e">
        <f t="shared" si="2"/>
        <v>#DIV/0!</v>
      </c>
      <c r="T30" s="120" t="e">
        <f t="shared" si="3"/>
        <v>#DIV/0!</v>
      </c>
      <c r="U30" s="119" t="e">
        <f t="shared" si="4"/>
        <v>#DIV/0!</v>
      </c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110"/>
    </row>
    <row r="31" spans="1:34" s="109" customFormat="1" ht="9.9499999999999993" customHeight="1" x14ac:dyDescent="0.2">
      <c r="A31" s="135">
        <v>22</v>
      </c>
      <c r="B31" s="104">
        <f>BDD!M26</f>
        <v>68127</v>
      </c>
      <c r="C31" s="104" t="str">
        <f>BDD!L26</f>
        <v>SAINTE CROIX EN PLAINE</v>
      </c>
      <c r="D31" s="104" t="str">
        <f>BDD!N26</f>
        <v>OTTMARSHEIM</v>
      </c>
      <c r="E31" s="105"/>
      <c r="F31" s="106"/>
      <c r="G31" s="107" t="e">
        <f t="shared" si="5"/>
        <v>#DIV/0!</v>
      </c>
      <c r="H31" s="105"/>
      <c r="I31" s="106"/>
      <c r="J31" s="107" t="e">
        <f t="shared" si="6"/>
        <v>#DIV/0!</v>
      </c>
      <c r="K31" s="105"/>
      <c r="L31" s="106"/>
      <c r="M31" s="107" t="e">
        <f t="shared" si="7"/>
        <v>#DIV/0!</v>
      </c>
      <c r="N31" s="105"/>
      <c r="O31" s="106"/>
      <c r="P31" s="136" t="e">
        <f t="shared" si="0"/>
        <v>#DIV/0!</v>
      </c>
      <c r="R31" s="118" t="e">
        <f t="shared" si="1"/>
        <v>#DIV/0!</v>
      </c>
      <c r="S31" s="119" t="e">
        <f t="shared" si="2"/>
        <v>#DIV/0!</v>
      </c>
      <c r="T31" s="120" t="e">
        <f t="shared" si="3"/>
        <v>#DIV/0!</v>
      </c>
      <c r="U31" s="119" t="e">
        <f t="shared" si="4"/>
        <v>#DIV/0!</v>
      </c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  <c r="AH31" s="110"/>
    </row>
    <row r="32" spans="1:34" s="109" customFormat="1" ht="9.9499999999999993" customHeight="1" x14ac:dyDescent="0.2">
      <c r="A32" s="135">
        <v>23</v>
      </c>
      <c r="B32" s="104">
        <f>BDD!M27</f>
        <v>70100</v>
      </c>
      <c r="C32" s="104" t="str">
        <f>BDD!L27</f>
        <v>GRAY</v>
      </c>
      <c r="D32" s="104" t="str">
        <f>BDD!N27</f>
        <v>OTTMARSHEIM</v>
      </c>
      <c r="E32" s="105"/>
      <c r="F32" s="106"/>
      <c r="G32" s="107" t="e">
        <f t="shared" si="5"/>
        <v>#DIV/0!</v>
      </c>
      <c r="H32" s="105"/>
      <c r="I32" s="106"/>
      <c r="J32" s="107" t="e">
        <f t="shared" si="6"/>
        <v>#DIV/0!</v>
      </c>
      <c r="K32" s="105"/>
      <c r="L32" s="106"/>
      <c r="M32" s="107" t="e">
        <f t="shared" si="7"/>
        <v>#DIV/0!</v>
      </c>
      <c r="N32" s="105"/>
      <c r="O32" s="106"/>
      <c r="P32" s="136" t="e">
        <f t="shared" si="0"/>
        <v>#DIV/0!</v>
      </c>
      <c r="R32" s="118" t="e">
        <f t="shared" si="1"/>
        <v>#DIV/0!</v>
      </c>
      <c r="S32" s="119" t="e">
        <f t="shared" si="2"/>
        <v>#DIV/0!</v>
      </c>
      <c r="T32" s="120" t="e">
        <f t="shared" si="3"/>
        <v>#DIV/0!</v>
      </c>
      <c r="U32" s="119" t="e">
        <f t="shared" si="4"/>
        <v>#DIV/0!</v>
      </c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</row>
    <row r="33" spans="1:34" s="109" customFormat="1" ht="9.9499999999999993" customHeight="1" x14ac:dyDescent="0.2">
      <c r="A33" s="135">
        <v>24</v>
      </c>
      <c r="B33" s="104">
        <f>BDD!M28</f>
        <v>70170</v>
      </c>
      <c r="C33" s="104" t="str">
        <f>BDD!L28</f>
        <v>PORT SUR SAONE</v>
      </c>
      <c r="D33" s="104" t="str">
        <f>BDD!N28</f>
        <v>OTTMARSHEIM</v>
      </c>
      <c r="E33" s="105"/>
      <c r="F33" s="106"/>
      <c r="G33" s="107" t="e">
        <f t="shared" si="5"/>
        <v>#DIV/0!</v>
      </c>
      <c r="H33" s="105"/>
      <c r="I33" s="106"/>
      <c r="J33" s="107" t="e">
        <f t="shared" si="6"/>
        <v>#DIV/0!</v>
      </c>
      <c r="K33" s="105"/>
      <c r="L33" s="106"/>
      <c r="M33" s="107" t="e">
        <f t="shared" si="7"/>
        <v>#DIV/0!</v>
      </c>
      <c r="N33" s="105"/>
      <c r="O33" s="106"/>
      <c r="P33" s="136" t="e">
        <f t="shared" si="0"/>
        <v>#DIV/0!</v>
      </c>
      <c r="R33" s="118" t="e">
        <f t="shared" si="1"/>
        <v>#DIV/0!</v>
      </c>
      <c r="S33" s="119" t="e">
        <f t="shared" si="2"/>
        <v>#DIV/0!</v>
      </c>
      <c r="T33" s="120" t="e">
        <f t="shared" si="3"/>
        <v>#DIV/0!</v>
      </c>
      <c r="U33" s="119" t="e">
        <f t="shared" si="4"/>
        <v>#DIV/0!</v>
      </c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0"/>
    </row>
    <row r="34" spans="1:34" s="109" customFormat="1" ht="9.9499999999999993" customHeight="1" x14ac:dyDescent="0.2">
      <c r="A34" s="135">
        <v>25</v>
      </c>
      <c r="B34" s="104">
        <f>BDD!M29</f>
        <v>70300</v>
      </c>
      <c r="C34" s="104" t="str">
        <f>BDD!L29</f>
        <v>LUXEUIL LES BAINS</v>
      </c>
      <c r="D34" s="104" t="str">
        <f>BDD!N29</f>
        <v>OTTMARSHEIM</v>
      </c>
      <c r="E34" s="105"/>
      <c r="F34" s="106"/>
      <c r="G34" s="107" t="e">
        <f t="shared" si="5"/>
        <v>#DIV/0!</v>
      </c>
      <c r="H34" s="105"/>
      <c r="I34" s="106"/>
      <c r="J34" s="107" t="e">
        <f t="shared" si="6"/>
        <v>#DIV/0!</v>
      </c>
      <c r="K34" s="105"/>
      <c r="L34" s="106"/>
      <c r="M34" s="107" t="e">
        <f t="shared" si="7"/>
        <v>#DIV/0!</v>
      </c>
      <c r="N34" s="105"/>
      <c r="O34" s="106"/>
      <c r="P34" s="136" t="e">
        <f t="shared" si="0"/>
        <v>#DIV/0!</v>
      </c>
      <c r="R34" s="118" t="e">
        <f t="shared" si="1"/>
        <v>#DIV/0!</v>
      </c>
      <c r="S34" s="119" t="e">
        <f t="shared" si="2"/>
        <v>#DIV/0!</v>
      </c>
      <c r="T34" s="120" t="e">
        <f t="shared" si="3"/>
        <v>#DIV/0!</v>
      </c>
      <c r="U34" s="119" t="e">
        <f t="shared" si="4"/>
        <v>#DIV/0!</v>
      </c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</row>
    <row r="35" spans="1:34" s="109" customFormat="1" ht="9.9499999999999993" customHeight="1" x14ac:dyDescent="0.2">
      <c r="A35" s="135">
        <v>26</v>
      </c>
      <c r="B35" s="104">
        <f>BDD!M30</f>
        <v>70700</v>
      </c>
      <c r="C35" s="104" t="str">
        <f>BDD!L30</f>
        <v>CHARCENNE</v>
      </c>
      <c r="D35" s="104" t="str">
        <f>BDD!N30</f>
        <v>OTTMARSHEIM</v>
      </c>
      <c r="E35" s="105"/>
      <c r="F35" s="106"/>
      <c r="G35" s="107" t="e">
        <f t="shared" si="5"/>
        <v>#DIV/0!</v>
      </c>
      <c r="H35" s="105"/>
      <c r="I35" s="106"/>
      <c r="J35" s="107" t="e">
        <f t="shared" si="6"/>
        <v>#DIV/0!</v>
      </c>
      <c r="K35" s="105"/>
      <c r="L35" s="106"/>
      <c r="M35" s="107" t="e">
        <f t="shared" si="7"/>
        <v>#DIV/0!</v>
      </c>
      <c r="N35" s="105"/>
      <c r="O35" s="106"/>
      <c r="P35" s="136" t="e">
        <f t="shared" si="0"/>
        <v>#DIV/0!</v>
      </c>
      <c r="R35" s="118" t="e">
        <f t="shared" si="1"/>
        <v>#DIV/0!</v>
      </c>
      <c r="S35" s="119" t="e">
        <f t="shared" si="2"/>
        <v>#DIV/0!</v>
      </c>
      <c r="T35" s="120" t="e">
        <f t="shared" si="3"/>
        <v>#DIV/0!</v>
      </c>
      <c r="U35" s="119" t="e">
        <f t="shared" si="4"/>
        <v>#DIV/0!</v>
      </c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</row>
    <row r="36" spans="1:34" s="109" customFormat="1" ht="9.9499999999999993" customHeight="1" x14ac:dyDescent="0.2">
      <c r="A36" s="135">
        <v>27</v>
      </c>
      <c r="B36" s="104">
        <f>BDD!M31</f>
        <v>90400</v>
      </c>
      <c r="C36" s="104" t="str">
        <f>BDD!L31</f>
        <v>DANJOUTIN</v>
      </c>
      <c r="D36" s="104" t="str">
        <f>BDD!N31</f>
        <v>OTTMARSHEIM</v>
      </c>
      <c r="E36" s="105"/>
      <c r="F36" s="106"/>
      <c r="G36" s="107" t="e">
        <f t="shared" si="5"/>
        <v>#DIV/0!</v>
      </c>
      <c r="H36" s="105"/>
      <c r="I36" s="106"/>
      <c r="J36" s="107" t="e">
        <f t="shared" si="6"/>
        <v>#DIV/0!</v>
      </c>
      <c r="K36" s="105"/>
      <c r="L36" s="106"/>
      <c r="M36" s="107" t="e">
        <f t="shared" si="7"/>
        <v>#DIV/0!</v>
      </c>
      <c r="N36" s="105"/>
      <c r="O36" s="106"/>
      <c r="P36" s="136" t="e">
        <f t="shared" si="0"/>
        <v>#DIV/0!</v>
      </c>
      <c r="R36" s="118" t="e">
        <f t="shared" si="1"/>
        <v>#DIV/0!</v>
      </c>
      <c r="S36" s="119" t="e">
        <f t="shared" si="2"/>
        <v>#DIV/0!</v>
      </c>
      <c r="T36" s="120" t="e">
        <f t="shared" si="3"/>
        <v>#DIV/0!</v>
      </c>
      <c r="U36" s="119" t="e">
        <f t="shared" si="4"/>
        <v>#DIV/0!</v>
      </c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</row>
    <row r="37" spans="1:34" ht="9.9499999999999993" customHeight="1" x14ac:dyDescent="0.2">
      <c r="A37" s="135">
        <v>28</v>
      </c>
      <c r="B37" s="104">
        <f>BDD!M32</f>
        <v>0</v>
      </c>
      <c r="C37" s="104">
        <f>BDD!L32</f>
        <v>0</v>
      </c>
      <c r="D37" s="104">
        <f>BDD!N32</f>
        <v>0</v>
      </c>
      <c r="E37" s="105"/>
      <c r="F37" s="106"/>
      <c r="G37" s="107" t="e">
        <f t="shared" ref="G37:G46" si="8">(F37-E37)/E37</f>
        <v>#DIV/0!</v>
      </c>
      <c r="H37" s="105"/>
      <c r="I37" s="106"/>
      <c r="J37" s="107" t="e">
        <f t="shared" ref="J37:J46" si="9">(I37-H37)/H37</f>
        <v>#DIV/0!</v>
      </c>
      <c r="K37" s="105"/>
      <c r="L37" s="106"/>
      <c r="M37" s="107" t="e">
        <f t="shared" si="7"/>
        <v>#DIV/0!</v>
      </c>
      <c r="N37" s="105"/>
      <c r="O37" s="106"/>
      <c r="P37" s="136" t="e">
        <f t="shared" si="0"/>
        <v>#DIV/0!</v>
      </c>
      <c r="R37" s="118" t="e">
        <f t="shared" si="1"/>
        <v>#DIV/0!</v>
      </c>
      <c r="S37" s="119" t="e">
        <f t="shared" si="2"/>
        <v>#DIV/0!</v>
      </c>
      <c r="T37" s="120" t="e">
        <f t="shared" si="3"/>
        <v>#DIV/0!</v>
      </c>
      <c r="U37" s="119" t="e">
        <f t="shared" si="4"/>
        <v>#DIV/0!</v>
      </c>
    </row>
    <row r="38" spans="1:34" ht="9.9499999999999993" customHeight="1" x14ac:dyDescent="0.2">
      <c r="A38" s="135">
        <v>29</v>
      </c>
      <c r="B38" s="104">
        <f>BDD!M33</f>
        <v>0</v>
      </c>
      <c r="C38" s="104">
        <f>BDD!L33</f>
        <v>0</v>
      </c>
      <c r="D38" s="104">
        <f>BDD!N33</f>
        <v>0</v>
      </c>
      <c r="E38" s="105"/>
      <c r="F38" s="106"/>
      <c r="G38" s="107" t="e">
        <f t="shared" si="8"/>
        <v>#DIV/0!</v>
      </c>
      <c r="H38" s="105"/>
      <c r="I38" s="106"/>
      <c r="J38" s="107" t="e">
        <f t="shared" si="9"/>
        <v>#DIV/0!</v>
      </c>
      <c r="K38" s="105"/>
      <c r="L38" s="106"/>
      <c r="M38" s="107" t="e">
        <f t="shared" si="7"/>
        <v>#DIV/0!</v>
      </c>
      <c r="N38" s="105"/>
      <c r="O38" s="106"/>
      <c r="P38" s="136" t="e">
        <f t="shared" si="0"/>
        <v>#DIV/0!</v>
      </c>
      <c r="Q38" s="111" t="s">
        <v>118</v>
      </c>
      <c r="R38" s="118" t="e">
        <f t="shared" si="1"/>
        <v>#DIV/0!</v>
      </c>
      <c r="S38" s="119" t="e">
        <f t="shared" si="2"/>
        <v>#DIV/0!</v>
      </c>
      <c r="T38" s="120" t="e">
        <f t="shared" si="3"/>
        <v>#DIV/0!</v>
      </c>
      <c r="U38" s="119" t="e">
        <f t="shared" si="4"/>
        <v>#DIV/0!</v>
      </c>
    </row>
    <row r="39" spans="1:34" s="108" customFormat="1" ht="9.9499999999999993" customHeight="1" x14ac:dyDescent="0.2">
      <c r="A39" s="135">
        <v>30</v>
      </c>
      <c r="B39" s="104">
        <f>BDD!M34</f>
        <v>0</v>
      </c>
      <c r="C39" s="104">
        <f>BDD!L34</f>
        <v>0</v>
      </c>
      <c r="D39" s="104">
        <f>BDD!N34</f>
        <v>0</v>
      </c>
      <c r="E39" s="105"/>
      <c r="F39" s="106"/>
      <c r="G39" s="107" t="e">
        <f t="shared" si="8"/>
        <v>#DIV/0!</v>
      </c>
      <c r="H39" s="105"/>
      <c r="I39" s="106"/>
      <c r="J39" s="107" t="e">
        <f t="shared" si="9"/>
        <v>#DIV/0!</v>
      </c>
      <c r="K39" s="105"/>
      <c r="L39" s="106"/>
      <c r="M39" s="107" t="e">
        <f t="shared" si="7"/>
        <v>#DIV/0!</v>
      </c>
      <c r="N39" s="105"/>
      <c r="O39" s="106"/>
      <c r="P39" s="136" t="e">
        <f t="shared" si="0"/>
        <v>#DIV/0!</v>
      </c>
      <c r="Q39" s="111"/>
      <c r="R39" s="118" t="e">
        <f t="shared" si="1"/>
        <v>#DIV/0!</v>
      </c>
      <c r="S39" s="119" t="e">
        <f t="shared" si="2"/>
        <v>#DIV/0!</v>
      </c>
      <c r="T39" s="120" t="e">
        <f t="shared" si="3"/>
        <v>#DIV/0!</v>
      </c>
      <c r="U39" s="119" t="e">
        <f t="shared" si="4"/>
        <v>#DIV/0!</v>
      </c>
    </row>
    <row r="40" spans="1:34" s="108" customFormat="1" ht="9.9499999999999993" customHeight="1" x14ac:dyDescent="0.2">
      <c r="A40" s="135">
        <v>31</v>
      </c>
      <c r="B40" s="104">
        <f>BDD!M35</f>
        <v>0</v>
      </c>
      <c r="C40" s="104">
        <f>BDD!L35</f>
        <v>0</v>
      </c>
      <c r="D40" s="104">
        <f>BDD!N35</f>
        <v>0</v>
      </c>
      <c r="E40" s="105"/>
      <c r="F40" s="106"/>
      <c r="G40" s="107" t="e">
        <f t="shared" si="8"/>
        <v>#DIV/0!</v>
      </c>
      <c r="H40" s="105"/>
      <c r="I40" s="106"/>
      <c r="J40" s="107" t="e">
        <f t="shared" si="9"/>
        <v>#DIV/0!</v>
      </c>
      <c r="K40" s="105"/>
      <c r="L40" s="106"/>
      <c r="M40" s="107" t="e">
        <f t="shared" si="7"/>
        <v>#DIV/0!</v>
      </c>
      <c r="N40" s="105"/>
      <c r="O40" s="106"/>
      <c r="P40" s="136" t="e">
        <f t="shared" si="0"/>
        <v>#DIV/0!</v>
      </c>
      <c r="Q40" s="111" t="s">
        <v>119</v>
      </c>
      <c r="R40" s="118" t="e">
        <f t="shared" si="1"/>
        <v>#DIV/0!</v>
      </c>
      <c r="S40" s="119" t="e">
        <f t="shared" si="2"/>
        <v>#DIV/0!</v>
      </c>
      <c r="T40" s="120" t="e">
        <f t="shared" si="3"/>
        <v>#DIV/0!</v>
      </c>
      <c r="U40" s="119" t="e">
        <f t="shared" si="4"/>
        <v>#DIV/0!</v>
      </c>
    </row>
    <row r="41" spans="1:34" s="108" customFormat="1" ht="9.9499999999999993" customHeight="1" x14ac:dyDescent="0.2">
      <c r="A41" s="135">
        <v>32</v>
      </c>
      <c r="B41" s="104">
        <f>BDD!M36</f>
        <v>0</v>
      </c>
      <c r="C41" s="104">
        <f>BDD!L36</f>
        <v>0</v>
      </c>
      <c r="D41" s="104">
        <f>BDD!N36</f>
        <v>0</v>
      </c>
      <c r="E41" s="105"/>
      <c r="F41" s="106"/>
      <c r="G41" s="107" t="e">
        <f t="shared" si="8"/>
        <v>#DIV/0!</v>
      </c>
      <c r="H41" s="105"/>
      <c r="I41" s="106"/>
      <c r="J41" s="107" t="e">
        <f t="shared" si="9"/>
        <v>#DIV/0!</v>
      </c>
      <c r="K41" s="105"/>
      <c r="L41" s="106"/>
      <c r="M41" s="107" t="e">
        <f t="shared" si="7"/>
        <v>#DIV/0!</v>
      </c>
      <c r="N41" s="105"/>
      <c r="O41" s="106"/>
      <c r="P41" s="136" t="e">
        <f t="shared" si="0"/>
        <v>#DIV/0!</v>
      </c>
      <c r="R41" s="118" t="e">
        <f t="shared" si="1"/>
        <v>#DIV/0!</v>
      </c>
      <c r="S41" s="119" t="e">
        <f t="shared" si="2"/>
        <v>#DIV/0!</v>
      </c>
      <c r="T41" s="120" t="e">
        <f t="shared" si="3"/>
        <v>#DIV/0!</v>
      </c>
      <c r="U41" s="119" t="e">
        <f t="shared" si="4"/>
        <v>#DIV/0!</v>
      </c>
    </row>
    <row r="42" spans="1:34" s="108" customFormat="1" ht="9.9499999999999993" customHeight="1" x14ac:dyDescent="0.2">
      <c r="A42" s="135">
        <v>33</v>
      </c>
      <c r="B42" s="104">
        <f>BDD!M37</f>
        <v>0</v>
      </c>
      <c r="C42" s="104">
        <f>BDD!L37</f>
        <v>0</v>
      </c>
      <c r="D42" s="104">
        <f>BDD!N37</f>
        <v>0</v>
      </c>
      <c r="E42" s="105"/>
      <c r="F42" s="106"/>
      <c r="G42" s="107" t="e">
        <f t="shared" si="8"/>
        <v>#DIV/0!</v>
      </c>
      <c r="H42" s="105"/>
      <c r="I42" s="106"/>
      <c r="J42" s="107" t="e">
        <f t="shared" si="9"/>
        <v>#DIV/0!</v>
      </c>
      <c r="K42" s="105"/>
      <c r="L42" s="106"/>
      <c r="M42" s="107" t="e">
        <f t="shared" si="7"/>
        <v>#DIV/0!</v>
      </c>
      <c r="N42" s="105"/>
      <c r="O42" s="106"/>
      <c r="P42" s="136" t="e">
        <f t="shared" si="0"/>
        <v>#DIV/0!</v>
      </c>
      <c r="Q42" s="93"/>
      <c r="R42" s="118" t="e">
        <f t="shared" si="1"/>
        <v>#DIV/0!</v>
      </c>
      <c r="S42" s="119" t="e">
        <f t="shared" si="2"/>
        <v>#DIV/0!</v>
      </c>
      <c r="T42" s="120" t="e">
        <f t="shared" si="3"/>
        <v>#DIV/0!</v>
      </c>
      <c r="U42" s="119" t="e">
        <f t="shared" si="4"/>
        <v>#DIV/0!</v>
      </c>
    </row>
    <row r="43" spans="1:34" s="108" customFormat="1" ht="9.9499999999999993" customHeight="1" x14ac:dyDescent="0.2">
      <c r="A43" s="135">
        <v>34</v>
      </c>
      <c r="B43" s="104">
        <f>BDD!M38</f>
        <v>0</v>
      </c>
      <c r="C43" s="104">
        <f>BDD!L38</f>
        <v>0</v>
      </c>
      <c r="D43" s="104">
        <f>BDD!N38</f>
        <v>0</v>
      </c>
      <c r="E43" s="105"/>
      <c r="F43" s="106"/>
      <c r="G43" s="107" t="e">
        <f t="shared" si="8"/>
        <v>#DIV/0!</v>
      </c>
      <c r="H43" s="105"/>
      <c r="I43" s="106"/>
      <c r="J43" s="107" t="e">
        <f t="shared" si="9"/>
        <v>#DIV/0!</v>
      </c>
      <c r="K43" s="105"/>
      <c r="L43" s="106"/>
      <c r="M43" s="107" t="e">
        <f t="shared" si="7"/>
        <v>#DIV/0!</v>
      </c>
      <c r="N43" s="105"/>
      <c r="O43" s="106"/>
      <c r="P43" s="136" t="e">
        <f t="shared" si="0"/>
        <v>#DIV/0!</v>
      </c>
      <c r="Q43" s="93"/>
      <c r="R43" s="118" t="e">
        <f t="shared" si="1"/>
        <v>#DIV/0!</v>
      </c>
      <c r="S43" s="119" t="e">
        <f t="shared" si="2"/>
        <v>#DIV/0!</v>
      </c>
      <c r="T43" s="120" t="e">
        <f t="shared" si="3"/>
        <v>#DIV/0!</v>
      </c>
      <c r="U43" s="119" t="e">
        <f t="shared" si="4"/>
        <v>#DIV/0!</v>
      </c>
    </row>
    <row r="44" spans="1:34" s="108" customFormat="1" ht="9.9499999999999993" customHeight="1" x14ac:dyDescent="0.2">
      <c r="A44" s="135">
        <v>35</v>
      </c>
      <c r="B44" s="104">
        <f>BDD!M39</f>
        <v>0</v>
      </c>
      <c r="C44" s="104">
        <f>BDD!L39</f>
        <v>0</v>
      </c>
      <c r="D44" s="104">
        <f>BDD!N39</f>
        <v>0</v>
      </c>
      <c r="E44" s="105"/>
      <c r="F44" s="106"/>
      <c r="G44" s="107" t="e">
        <f t="shared" si="8"/>
        <v>#DIV/0!</v>
      </c>
      <c r="H44" s="105"/>
      <c r="I44" s="106"/>
      <c r="J44" s="107" t="e">
        <f t="shared" si="9"/>
        <v>#DIV/0!</v>
      </c>
      <c r="K44" s="105"/>
      <c r="L44" s="106"/>
      <c r="M44" s="107" t="e">
        <f t="shared" si="7"/>
        <v>#DIV/0!</v>
      </c>
      <c r="N44" s="105"/>
      <c r="O44" s="106"/>
      <c r="P44" s="136" t="e">
        <f t="shared" si="0"/>
        <v>#DIV/0!</v>
      </c>
      <c r="Q44" s="93"/>
      <c r="R44" s="118" t="e">
        <f t="shared" si="1"/>
        <v>#DIV/0!</v>
      </c>
      <c r="S44" s="119" t="e">
        <f t="shared" si="2"/>
        <v>#DIV/0!</v>
      </c>
      <c r="T44" s="120" t="e">
        <f t="shared" si="3"/>
        <v>#DIV/0!</v>
      </c>
      <c r="U44" s="119" t="e">
        <f t="shared" si="4"/>
        <v>#DIV/0!</v>
      </c>
    </row>
    <row r="45" spans="1:34" s="108" customFormat="1" ht="9.9499999999999993" customHeight="1" x14ac:dyDescent="0.2">
      <c r="A45" s="135">
        <v>36</v>
      </c>
      <c r="B45" s="104">
        <f>BDD!M40</f>
        <v>0</v>
      </c>
      <c r="C45" s="104">
        <f>BDD!L40</f>
        <v>0</v>
      </c>
      <c r="D45" s="104">
        <f>BDD!N40</f>
        <v>0</v>
      </c>
      <c r="E45" s="105"/>
      <c r="F45" s="106"/>
      <c r="G45" s="107" t="e">
        <f t="shared" si="8"/>
        <v>#DIV/0!</v>
      </c>
      <c r="H45" s="105"/>
      <c r="I45" s="106"/>
      <c r="J45" s="107" t="e">
        <f t="shared" si="9"/>
        <v>#DIV/0!</v>
      </c>
      <c r="K45" s="105"/>
      <c r="L45" s="106"/>
      <c r="M45" s="107" t="e">
        <f t="shared" si="7"/>
        <v>#DIV/0!</v>
      </c>
      <c r="N45" s="105"/>
      <c r="O45" s="106"/>
      <c r="P45" s="136" t="e">
        <f t="shared" si="0"/>
        <v>#DIV/0!</v>
      </c>
      <c r="Q45" s="93"/>
      <c r="R45" s="118" t="e">
        <f t="shared" si="1"/>
        <v>#DIV/0!</v>
      </c>
      <c r="S45" s="119" t="e">
        <f t="shared" si="2"/>
        <v>#DIV/0!</v>
      </c>
      <c r="T45" s="120" t="e">
        <f t="shared" si="3"/>
        <v>#DIV/0!</v>
      </c>
      <c r="U45" s="119" t="e">
        <f t="shared" si="4"/>
        <v>#DIV/0!</v>
      </c>
    </row>
    <row r="46" spans="1:34" s="108" customFormat="1" ht="9.9499999999999993" customHeight="1" x14ac:dyDescent="0.2">
      <c r="A46" s="135">
        <v>37</v>
      </c>
      <c r="B46" s="104">
        <f>BDD!M41</f>
        <v>0</v>
      </c>
      <c r="C46" s="104">
        <f>BDD!L41</f>
        <v>0</v>
      </c>
      <c r="D46" s="104">
        <f>BDD!N41</f>
        <v>0</v>
      </c>
      <c r="E46" s="105"/>
      <c r="F46" s="106"/>
      <c r="G46" s="107" t="e">
        <f t="shared" si="8"/>
        <v>#DIV/0!</v>
      </c>
      <c r="H46" s="105"/>
      <c r="I46" s="106"/>
      <c r="J46" s="107" t="e">
        <f t="shared" si="9"/>
        <v>#DIV/0!</v>
      </c>
      <c r="K46" s="105"/>
      <c r="L46" s="106"/>
      <c r="M46" s="107" t="e">
        <f t="shared" si="7"/>
        <v>#DIV/0!</v>
      </c>
      <c r="N46" s="105"/>
      <c r="O46" s="106"/>
      <c r="P46" s="136" t="e">
        <f t="shared" si="0"/>
        <v>#DIV/0!</v>
      </c>
      <c r="Q46" s="93"/>
      <c r="R46" s="118" t="e">
        <f t="shared" si="1"/>
        <v>#DIV/0!</v>
      </c>
      <c r="S46" s="119" t="e">
        <f t="shared" si="2"/>
        <v>#DIV/0!</v>
      </c>
      <c r="T46" s="120" t="e">
        <f t="shared" si="3"/>
        <v>#DIV/0!</v>
      </c>
      <c r="U46" s="119" t="e">
        <f t="shared" si="4"/>
        <v>#DIV/0!</v>
      </c>
    </row>
    <row r="47" spans="1:34" s="108" customFormat="1" ht="9.9499999999999993" customHeight="1" thickBot="1" x14ac:dyDescent="0.25">
      <c r="A47" s="137">
        <v>38</v>
      </c>
      <c r="B47" s="138">
        <f>BDD!M42</f>
        <v>0</v>
      </c>
      <c r="C47" s="138">
        <f>BDD!L42</f>
        <v>0</v>
      </c>
      <c r="D47" s="138">
        <f>BDD!N42</f>
        <v>0</v>
      </c>
      <c r="E47" s="139"/>
      <c r="F47" s="140"/>
      <c r="G47" s="141" t="e">
        <f t="shared" ref="G47" si="10">(F47-E47)/E47</f>
        <v>#DIV/0!</v>
      </c>
      <c r="H47" s="139"/>
      <c r="I47" s="140"/>
      <c r="J47" s="141" t="e">
        <f t="shared" ref="J47" si="11">(I47-H47)/H47</f>
        <v>#DIV/0!</v>
      </c>
      <c r="K47" s="139"/>
      <c r="L47" s="140"/>
      <c r="M47" s="141" t="e">
        <f t="shared" ref="M47" si="12">(L47-K47)/K47</f>
        <v>#DIV/0!</v>
      </c>
      <c r="N47" s="139"/>
      <c r="O47" s="140"/>
      <c r="P47" s="142" t="e">
        <f t="shared" ref="P47" si="13">(O47-N47)/N47</f>
        <v>#DIV/0!</v>
      </c>
      <c r="R47" s="118"/>
      <c r="S47" s="119"/>
      <c r="T47" s="120"/>
      <c r="U47" s="119"/>
    </row>
    <row r="48" spans="1:34" s="108" customFormat="1" ht="9.9499999999999993" customHeight="1" x14ac:dyDescent="0.2">
      <c r="A48" s="112"/>
      <c r="B48" s="113"/>
      <c r="C48" s="113"/>
      <c r="D48" s="113"/>
      <c r="E48" s="93"/>
      <c r="F48" s="114"/>
      <c r="G48" s="114"/>
      <c r="H48" s="114"/>
      <c r="I48" s="114"/>
      <c r="J48" s="114"/>
      <c r="K48" s="115"/>
      <c r="L48" s="93"/>
      <c r="N48" s="129"/>
      <c r="O48" s="129"/>
      <c r="P48" s="129"/>
      <c r="V48" s="93"/>
      <c r="W48" s="93"/>
      <c r="X48" s="93"/>
      <c r="Y48" s="93"/>
    </row>
    <row r="49" spans="1:16" s="108" customFormat="1" ht="9.9499999999999993" customHeight="1" x14ac:dyDescent="0.2">
      <c r="A49" s="112"/>
      <c r="B49" s="113"/>
      <c r="C49" s="113"/>
      <c r="D49" s="113"/>
      <c r="E49" s="93"/>
      <c r="F49" s="114"/>
      <c r="G49" s="114"/>
      <c r="H49" s="114"/>
      <c r="I49" s="114"/>
      <c r="J49" s="114"/>
      <c r="K49" s="115"/>
      <c r="L49" s="93"/>
      <c r="N49" s="130"/>
      <c r="O49" s="130"/>
      <c r="P49" s="130"/>
    </row>
    <row r="50" spans="1:16" s="108" customFormat="1" ht="9.9499999999999993" customHeight="1" x14ac:dyDescent="0.2">
      <c r="A50" s="112"/>
      <c r="B50" s="113"/>
      <c r="C50" s="113"/>
      <c r="D50" s="113"/>
      <c r="E50" s="93"/>
      <c r="F50" s="114"/>
      <c r="G50" s="114"/>
      <c r="H50" s="114"/>
      <c r="I50" s="114"/>
      <c r="J50" s="114"/>
      <c r="K50" s="115"/>
      <c r="L50" s="93"/>
    </row>
    <row r="51" spans="1:16" s="108" customFormat="1" ht="9.9499999999999993" customHeight="1" x14ac:dyDescent="0.2">
      <c r="A51" s="93"/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93"/>
    </row>
    <row r="52" spans="1:16" s="108" customFormat="1" x14ac:dyDescent="0.2">
      <c r="A52" s="93"/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</row>
    <row r="53" spans="1:16" s="108" customFormat="1" x14ac:dyDescent="0.2">
      <c r="A53" s="93"/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</row>
    <row r="54" spans="1:16" s="108" customFormat="1" x14ac:dyDescent="0.2">
      <c r="A54" s="93"/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</row>
    <row r="55" spans="1:16" x14ac:dyDescent="0.2">
      <c r="F55" s="93"/>
      <c r="G55" s="93"/>
      <c r="H55" s="93"/>
      <c r="I55" s="93"/>
      <c r="J55" s="93"/>
      <c r="K55" s="93"/>
      <c r="L55" s="93"/>
      <c r="M55" s="93"/>
    </row>
    <row r="56" spans="1:16" x14ac:dyDescent="0.2">
      <c r="F56" s="93"/>
      <c r="G56" s="93"/>
      <c r="H56" s="93"/>
      <c r="I56" s="93"/>
      <c r="J56" s="93"/>
      <c r="K56" s="93"/>
      <c r="L56" s="93"/>
      <c r="M56" s="93"/>
    </row>
    <row r="57" spans="1:16" x14ac:dyDescent="0.2">
      <c r="F57" s="93"/>
      <c r="G57" s="93"/>
      <c r="H57" s="93"/>
      <c r="I57" s="93"/>
      <c r="J57" s="93"/>
      <c r="K57" s="93"/>
      <c r="L57" s="93"/>
      <c r="M57" s="93"/>
    </row>
    <row r="58" spans="1:16" x14ac:dyDescent="0.2">
      <c r="F58" s="93"/>
      <c r="G58" s="93"/>
      <c r="H58" s="93"/>
      <c r="I58" s="93"/>
      <c r="J58" s="93"/>
      <c r="K58" s="93"/>
      <c r="L58" s="93"/>
      <c r="M58" s="93"/>
    </row>
    <row r="59" spans="1:16" x14ac:dyDescent="0.2">
      <c r="F59" s="93"/>
      <c r="G59" s="93"/>
      <c r="H59" s="93"/>
      <c r="I59" s="93"/>
      <c r="J59" s="93"/>
      <c r="K59" s="93"/>
      <c r="L59" s="93"/>
      <c r="M59" s="93"/>
    </row>
    <row r="60" spans="1:16" x14ac:dyDescent="0.2">
      <c r="F60" s="93"/>
      <c r="G60" s="93"/>
      <c r="H60" s="93"/>
      <c r="I60" s="93"/>
      <c r="J60" s="93"/>
      <c r="K60" s="93"/>
      <c r="L60" s="93"/>
      <c r="M60" s="93"/>
    </row>
    <row r="61" spans="1:16" x14ac:dyDescent="0.2">
      <c r="F61" s="93"/>
      <c r="G61" s="93"/>
      <c r="H61" s="93"/>
      <c r="I61" s="93"/>
      <c r="J61" s="93"/>
      <c r="K61" s="93"/>
      <c r="L61" s="93"/>
      <c r="M61" s="93"/>
    </row>
    <row r="62" spans="1:16" x14ac:dyDescent="0.2">
      <c r="F62" s="93"/>
      <c r="G62" s="93"/>
      <c r="H62" s="93"/>
      <c r="I62" s="93"/>
      <c r="J62" s="93"/>
      <c r="K62" s="93"/>
      <c r="L62" s="93"/>
      <c r="M62" s="93"/>
    </row>
    <row r="63" spans="1:16" x14ac:dyDescent="0.2">
      <c r="F63" s="93"/>
      <c r="G63" s="93"/>
      <c r="H63" s="93"/>
      <c r="I63" s="93"/>
      <c r="J63" s="93"/>
      <c r="K63" s="93"/>
      <c r="L63" s="93"/>
      <c r="M63" s="93"/>
    </row>
    <row r="64" spans="1:16" x14ac:dyDescent="0.2">
      <c r="F64" s="93"/>
      <c r="G64" s="93"/>
      <c r="H64" s="93"/>
      <c r="I64" s="93"/>
      <c r="J64" s="93"/>
      <c r="K64" s="93"/>
      <c r="L64" s="93"/>
      <c r="M64" s="93"/>
    </row>
    <row r="65" spans="6:21" x14ac:dyDescent="0.2">
      <c r="F65" s="93"/>
      <c r="G65" s="93"/>
      <c r="H65" s="93"/>
      <c r="I65" s="93"/>
      <c r="J65" s="93"/>
      <c r="K65" s="93"/>
      <c r="L65" s="93"/>
      <c r="M65" s="93"/>
      <c r="R65" s="114"/>
      <c r="S65" s="114"/>
      <c r="T65" s="114"/>
      <c r="U65" s="114"/>
    </row>
    <row r="66" spans="6:21" x14ac:dyDescent="0.2">
      <c r="F66" s="93"/>
      <c r="G66" s="93"/>
      <c r="H66" s="93"/>
      <c r="I66" s="93"/>
      <c r="J66" s="93"/>
      <c r="K66" s="93"/>
      <c r="L66" s="93"/>
      <c r="M66" s="93"/>
      <c r="R66" s="114"/>
      <c r="S66" s="114"/>
      <c r="T66" s="114"/>
      <c r="U66" s="114"/>
    </row>
    <row r="67" spans="6:21" x14ac:dyDescent="0.2">
      <c r="F67" s="93"/>
      <c r="G67" s="93"/>
      <c r="H67" s="93"/>
      <c r="I67" s="93"/>
      <c r="J67" s="93"/>
      <c r="K67" s="93"/>
      <c r="L67" s="93"/>
      <c r="M67" s="93"/>
      <c r="R67" s="114"/>
      <c r="S67" s="114"/>
      <c r="T67" s="114"/>
      <c r="U67" s="114"/>
    </row>
    <row r="68" spans="6:21" x14ac:dyDescent="0.2">
      <c r="F68" s="93"/>
      <c r="G68" s="93"/>
      <c r="H68" s="93"/>
      <c r="I68" s="93"/>
      <c r="J68" s="93"/>
      <c r="K68" s="93"/>
      <c r="L68" s="93"/>
      <c r="M68" s="93"/>
      <c r="R68" s="114"/>
      <c r="S68" s="114"/>
      <c r="T68" s="114"/>
      <c r="U68" s="114"/>
    </row>
    <row r="69" spans="6:21" x14ac:dyDescent="0.2">
      <c r="F69" s="93"/>
      <c r="G69" s="93"/>
      <c r="H69" s="93"/>
      <c r="I69" s="93"/>
      <c r="J69" s="93"/>
      <c r="K69" s="93"/>
      <c r="L69" s="93"/>
      <c r="M69" s="93"/>
    </row>
  </sheetData>
  <mergeCells count="26">
    <mergeCell ref="M2:N2"/>
    <mergeCell ref="O2:P2"/>
    <mergeCell ref="M1:P1"/>
    <mergeCell ref="F8:G8"/>
    <mergeCell ref="H8:H9"/>
    <mergeCell ref="I8:J8"/>
    <mergeCell ref="K8:K9"/>
    <mergeCell ref="L8:M8"/>
    <mergeCell ref="N8:N9"/>
    <mergeCell ref="H1:H2"/>
    <mergeCell ref="G1:G2"/>
    <mergeCell ref="E1:F2"/>
    <mergeCell ref="E3:F3"/>
    <mergeCell ref="I1:J2"/>
    <mergeCell ref="I3:J3"/>
    <mergeCell ref="A7:D7"/>
    <mergeCell ref="E7:J7"/>
    <mergeCell ref="K7:P7"/>
    <mergeCell ref="R7:S8"/>
    <mergeCell ref="T7:U8"/>
    <mergeCell ref="A8:A9"/>
    <mergeCell ref="B8:B9"/>
    <mergeCell ref="C8:C9"/>
    <mergeCell ref="D8:D9"/>
    <mergeCell ref="E8:E9"/>
    <mergeCell ref="O8:P8"/>
  </mergeCells>
  <dataValidations count="1">
    <dataValidation type="list" allowBlank="1" showInputMessage="1" showErrorMessage="1" sqref="C1">
      <formula1>Fournisseurs</formula1>
    </dataValidation>
  </dataValidations>
  <pageMargins left="0.25" right="0.25" top="0.75" bottom="0.75" header="0.3" footer="0.3"/>
  <pageSetup paperSize="9" orientation="landscape" r:id="rId1"/>
  <headerFooter>
    <oddHeader>&amp;C&amp;"Arial,Gras"&amp;16ANALYSE ECARTS TARIF NAVITRUCKING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2"/>
  <sheetViews>
    <sheetView topLeftCell="W1" zoomScale="70" zoomScaleNormal="70" workbookViewId="0">
      <selection activeCell="AD38" sqref="AD38"/>
    </sheetView>
  </sheetViews>
  <sheetFormatPr baseColWidth="10" defaultColWidth="8.7109375" defaultRowHeight="15" x14ac:dyDescent="0.25"/>
  <cols>
    <col min="1" max="1" width="12.5703125" style="1" customWidth="1"/>
    <col min="2" max="2" width="12" style="1" customWidth="1"/>
    <col min="3" max="4" width="9.140625" style="1" customWidth="1"/>
    <col min="5" max="5" width="9.140625" style="3" customWidth="1"/>
    <col min="6" max="7" width="9.140625" style="1" customWidth="1"/>
    <col min="8" max="8" width="9.140625" style="3" customWidth="1"/>
    <col min="9" max="9" width="10.28515625" style="1" customWidth="1"/>
    <col min="10" max="10" width="10.28515625" style="3" customWidth="1"/>
    <col min="11" max="11" width="10.28515625" style="1" customWidth="1"/>
    <col min="12" max="12" width="13.7109375" style="1" customWidth="1"/>
    <col min="13" max="13" width="5.85546875" style="5" customWidth="1"/>
    <col min="14" max="15" width="11.42578125" style="5"/>
    <col min="16" max="16" width="0.5703125" style="6" customWidth="1"/>
    <col min="17" max="18" width="9.140625" style="5" customWidth="1"/>
    <col min="19" max="19" width="0.42578125" style="4" customWidth="1"/>
    <col min="20" max="21" width="9.140625" style="1" customWidth="1"/>
    <col min="22" max="22" width="0.42578125" style="4" customWidth="1"/>
    <col min="23" max="24" width="7" style="7" bestFit="1" customWidth="1"/>
    <col min="25" max="26" width="7.5703125" style="7" bestFit="1" customWidth="1"/>
    <col min="27" max="28" width="7" style="7" bestFit="1" customWidth="1"/>
    <col min="29" max="30" width="7.5703125" style="7" bestFit="1" customWidth="1"/>
    <col min="31" max="32" width="7" style="7" bestFit="1" customWidth="1"/>
    <col min="33" max="34" width="7.5703125" style="7" customWidth="1"/>
    <col min="35" max="36" width="7" style="7" bestFit="1" customWidth="1"/>
    <col min="37" max="38" width="7.5703125" style="7" customWidth="1"/>
    <col min="39" max="46" width="7.5703125" style="7" bestFit="1" customWidth="1"/>
    <col min="47" max="54" width="7.5703125" style="7" customWidth="1"/>
    <col min="55" max="58" width="7.5703125" style="7" bestFit="1" customWidth="1"/>
    <col min="59" max="60" width="7.5703125" style="7" customWidth="1"/>
    <col min="61" max="61" width="7.5703125" style="7" bestFit="1" customWidth="1"/>
    <col min="62" max="86" width="7.5703125" style="7" customWidth="1"/>
    <col min="87" max="87" width="3.42578125" style="4" customWidth="1"/>
    <col min="88" max="105" width="3.42578125" style="1" customWidth="1"/>
    <col min="106" max="1024" width="9.140625" style="1" customWidth="1"/>
  </cols>
  <sheetData>
    <row r="1" spans="1:87" ht="15.75" thickBot="1" x14ac:dyDescent="0.3">
      <c r="K1" s="2"/>
      <c r="W1" s="186" t="s">
        <v>105</v>
      </c>
      <c r="X1" s="186"/>
      <c r="Y1" s="186"/>
      <c r="Z1" s="186"/>
      <c r="AA1" s="186"/>
      <c r="AB1" s="186"/>
      <c r="AC1" s="186"/>
      <c r="AD1" s="186"/>
      <c r="AE1" s="186" t="s">
        <v>104</v>
      </c>
      <c r="AF1" s="186"/>
      <c r="AG1" s="186"/>
      <c r="AH1" s="186"/>
      <c r="AI1" s="186"/>
      <c r="AJ1" s="186"/>
      <c r="AK1" s="186"/>
      <c r="AL1" s="186"/>
      <c r="AM1" s="186" t="s">
        <v>103</v>
      </c>
      <c r="AN1" s="186"/>
      <c r="AO1" s="186"/>
      <c r="AP1" s="186"/>
      <c r="AQ1" s="186"/>
      <c r="AR1" s="186"/>
      <c r="AS1" s="186"/>
      <c r="AT1" s="186"/>
      <c r="AU1" s="186" t="s">
        <v>107</v>
      </c>
      <c r="AV1" s="186"/>
      <c r="AW1" s="186"/>
      <c r="AX1" s="186"/>
      <c r="AY1" s="186"/>
      <c r="AZ1" s="186"/>
      <c r="BA1" s="186"/>
      <c r="BB1" s="186"/>
      <c r="BC1" s="186" t="s">
        <v>106</v>
      </c>
      <c r="BD1" s="186"/>
      <c r="BE1" s="186"/>
      <c r="BF1" s="186"/>
      <c r="BG1" s="186"/>
      <c r="BH1" s="186"/>
      <c r="BI1" s="186"/>
      <c r="BJ1" s="186"/>
      <c r="BK1" s="186" t="s">
        <v>15</v>
      </c>
      <c r="BL1" s="186"/>
      <c r="BM1" s="186"/>
      <c r="BN1" s="186"/>
      <c r="BO1" s="186"/>
      <c r="BP1" s="186"/>
      <c r="BQ1" s="186"/>
      <c r="BR1" s="186"/>
      <c r="BS1" s="186" t="s">
        <v>16</v>
      </c>
      <c r="BT1" s="186"/>
      <c r="BU1" s="186"/>
      <c r="BV1" s="186"/>
      <c r="BW1" s="186"/>
      <c r="BX1" s="186"/>
      <c r="BY1" s="186"/>
      <c r="BZ1" s="186"/>
      <c r="CA1" s="186" t="s">
        <v>17</v>
      </c>
      <c r="CB1" s="186"/>
      <c r="CC1" s="186"/>
      <c r="CD1" s="186"/>
      <c r="CE1" s="186"/>
      <c r="CF1" s="186"/>
      <c r="CG1" s="186"/>
      <c r="CH1" s="186"/>
    </row>
    <row r="2" spans="1:87" s="2" customFormat="1" ht="15.75" customHeight="1" thickBot="1" x14ac:dyDescent="0.3">
      <c r="A2" s="8" t="s">
        <v>18</v>
      </c>
      <c r="B2" s="9" t="s">
        <v>19</v>
      </c>
      <c r="C2" s="9" t="s">
        <v>20</v>
      </c>
      <c r="D2" s="9" t="s">
        <v>21</v>
      </c>
      <c r="E2" s="10" t="s">
        <v>22</v>
      </c>
      <c r="G2" s="11"/>
      <c r="H2" s="11"/>
      <c r="I2" s="12" t="str">
        <f>Recherche!D3</f>
        <v>VERCEL VILLEDIEU LE CAMP</v>
      </c>
      <c r="J2" s="55"/>
      <c r="L2" s="54"/>
      <c r="M2" s="54"/>
      <c r="N2" s="54"/>
      <c r="O2" s="54"/>
      <c r="P2" s="15"/>
      <c r="Q2" s="187" t="s">
        <v>23</v>
      </c>
      <c r="R2" s="187"/>
      <c r="S2" s="17"/>
      <c r="T2" s="187" t="s">
        <v>24</v>
      </c>
      <c r="U2" s="187"/>
      <c r="V2" s="13"/>
      <c r="W2" s="188" t="s">
        <v>4</v>
      </c>
      <c r="X2" s="188"/>
      <c r="Y2" s="188"/>
      <c r="Z2" s="188"/>
      <c r="AA2" s="189" t="s">
        <v>25</v>
      </c>
      <c r="AB2" s="189"/>
      <c r="AC2" s="189"/>
      <c r="AD2" s="189"/>
      <c r="AE2" s="188" t="s">
        <v>4</v>
      </c>
      <c r="AF2" s="188"/>
      <c r="AG2" s="188"/>
      <c r="AH2" s="188"/>
      <c r="AI2" s="189" t="s">
        <v>25</v>
      </c>
      <c r="AJ2" s="189"/>
      <c r="AK2" s="189"/>
      <c r="AL2" s="189"/>
      <c r="AM2" s="188" t="s">
        <v>4</v>
      </c>
      <c r="AN2" s="188"/>
      <c r="AO2" s="188"/>
      <c r="AP2" s="188"/>
      <c r="AQ2" s="189" t="s">
        <v>25</v>
      </c>
      <c r="AR2" s="189"/>
      <c r="AS2" s="189"/>
      <c r="AT2" s="189"/>
      <c r="AU2" s="188" t="s">
        <v>4</v>
      </c>
      <c r="AV2" s="188"/>
      <c r="AW2" s="188"/>
      <c r="AX2" s="188"/>
      <c r="AY2" s="189" t="s">
        <v>25</v>
      </c>
      <c r="AZ2" s="189"/>
      <c r="BA2" s="189"/>
      <c r="BB2" s="189"/>
      <c r="BC2" s="188" t="s">
        <v>4</v>
      </c>
      <c r="BD2" s="188"/>
      <c r="BE2" s="188"/>
      <c r="BF2" s="188"/>
      <c r="BG2" s="189" t="s">
        <v>25</v>
      </c>
      <c r="BH2" s="189"/>
      <c r="BI2" s="189"/>
      <c r="BJ2" s="189"/>
      <c r="BK2" s="188" t="s">
        <v>4</v>
      </c>
      <c r="BL2" s="188"/>
      <c r="BM2" s="188"/>
      <c r="BN2" s="188"/>
      <c r="BO2" s="189" t="s">
        <v>25</v>
      </c>
      <c r="BP2" s="189"/>
      <c r="BQ2" s="189"/>
      <c r="BR2" s="189"/>
      <c r="BS2" s="188" t="s">
        <v>4</v>
      </c>
      <c r="BT2" s="188"/>
      <c r="BU2" s="188"/>
      <c r="BV2" s="188"/>
      <c r="BW2" s="189" t="s">
        <v>25</v>
      </c>
      <c r="BX2" s="189"/>
      <c r="BY2" s="189"/>
      <c r="BZ2" s="189"/>
      <c r="CA2" s="188" t="s">
        <v>4</v>
      </c>
      <c r="CB2" s="188"/>
      <c r="CC2" s="188"/>
      <c r="CD2" s="188"/>
      <c r="CE2" s="189" t="s">
        <v>25</v>
      </c>
      <c r="CF2" s="189"/>
      <c r="CG2" s="189"/>
      <c r="CH2" s="189"/>
      <c r="CI2" s="13"/>
    </row>
    <row r="3" spans="1:87" s="2" customFormat="1" ht="15.75" customHeight="1" x14ac:dyDescent="0.25">
      <c r="A3" s="2" t="s">
        <v>26</v>
      </c>
      <c r="B3" s="2" t="s">
        <v>27</v>
      </c>
      <c r="C3" s="2" t="s">
        <v>28</v>
      </c>
      <c r="D3" s="2" t="s">
        <v>29</v>
      </c>
      <c r="E3" s="2" t="s">
        <v>30</v>
      </c>
      <c r="H3" s="18"/>
      <c r="I3" s="19" t="str">
        <f>Recherche!C6</f>
        <v>IMPORT</v>
      </c>
      <c r="J3" s="55"/>
      <c r="L3" s="54"/>
      <c r="M3" s="54"/>
      <c r="N3" s="54"/>
      <c r="O3" s="54"/>
      <c r="P3" s="15"/>
      <c r="Q3" s="187"/>
      <c r="R3" s="187"/>
      <c r="S3" s="17"/>
      <c r="T3" s="20" t="s">
        <v>31</v>
      </c>
      <c r="U3" s="16">
        <v>75</v>
      </c>
      <c r="V3" s="13"/>
      <c r="W3" s="188" t="s">
        <v>8</v>
      </c>
      <c r="X3" s="188"/>
      <c r="Y3" s="190" t="s">
        <v>32</v>
      </c>
      <c r="Z3" s="190"/>
      <c r="AA3" s="190" t="s">
        <v>8</v>
      </c>
      <c r="AB3" s="190"/>
      <c r="AC3" s="189" t="s">
        <v>32</v>
      </c>
      <c r="AD3" s="189"/>
      <c r="AE3" s="188" t="s">
        <v>8</v>
      </c>
      <c r="AF3" s="188"/>
      <c r="AG3" s="190" t="s">
        <v>32</v>
      </c>
      <c r="AH3" s="190"/>
      <c r="AI3" s="190" t="s">
        <v>8</v>
      </c>
      <c r="AJ3" s="190"/>
      <c r="AK3" s="189" t="s">
        <v>32</v>
      </c>
      <c r="AL3" s="189"/>
      <c r="AM3" s="188" t="s">
        <v>8</v>
      </c>
      <c r="AN3" s="188"/>
      <c r="AO3" s="190" t="s">
        <v>32</v>
      </c>
      <c r="AP3" s="190"/>
      <c r="AQ3" s="190" t="s">
        <v>8</v>
      </c>
      <c r="AR3" s="190"/>
      <c r="AS3" s="189" t="s">
        <v>32</v>
      </c>
      <c r="AT3" s="189"/>
      <c r="AU3" s="188" t="s">
        <v>8</v>
      </c>
      <c r="AV3" s="188"/>
      <c r="AW3" s="190" t="s">
        <v>32</v>
      </c>
      <c r="AX3" s="190"/>
      <c r="AY3" s="190" t="s">
        <v>8</v>
      </c>
      <c r="AZ3" s="190"/>
      <c r="BA3" s="189" t="s">
        <v>32</v>
      </c>
      <c r="BB3" s="189"/>
      <c r="BC3" s="188" t="s">
        <v>8</v>
      </c>
      <c r="BD3" s="188"/>
      <c r="BE3" s="190" t="s">
        <v>32</v>
      </c>
      <c r="BF3" s="190"/>
      <c r="BG3" s="190" t="s">
        <v>8</v>
      </c>
      <c r="BH3" s="190"/>
      <c r="BI3" s="189" t="s">
        <v>32</v>
      </c>
      <c r="BJ3" s="189"/>
      <c r="BK3" s="188" t="s">
        <v>8</v>
      </c>
      <c r="BL3" s="188"/>
      <c r="BM3" s="190" t="s">
        <v>32</v>
      </c>
      <c r="BN3" s="190"/>
      <c r="BO3" s="190" t="s">
        <v>8</v>
      </c>
      <c r="BP3" s="190"/>
      <c r="BQ3" s="189" t="s">
        <v>32</v>
      </c>
      <c r="BR3" s="189"/>
      <c r="BS3" s="188" t="s">
        <v>8</v>
      </c>
      <c r="BT3" s="188"/>
      <c r="BU3" s="190" t="s">
        <v>32</v>
      </c>
      <c r="BV3" s="190"/>
      <c r="BW3" s="190" t="s">
        <v>8</v>
      </c>
      <c r="BX3" s="190"/>
      <c r="BY3" s="189" t="s">
        <v>32</v>
      </c>
      <c r="BZ3" s="189"/>
      <c r="CA3" s="188" t="s">
        <v>8</v>
      </c>
      <c r="CB3" s="188"/>
      <c r="CC3" s="190" t="s">
        <v>32</v>
      </c>
      <c r="CD3" s="190"/>
      <c r="CE3" s="190" t="s">
        <v>8</v>
      </c>
      <c r="CF3" s="190"/>
      <c r="CG3" s="189" t="s">
        <v>32</v>
      </c>
      <c r="CH3" s="189"/>
      <c r="CI3" s="13"/>
    </row>
    <row r="4" spans="1:87" s="2" customFormat="1" ht="19.5" thickBot="1" x14ac:dyDescent="0.3">
      <c r="A4" s="2" t="s">
        <v>12</v>
      </c>
      <c r="B4" s="2" t="s">
        <v>27</v>
      </c>
      <c r="C4" s="2" t="s">
        <v>33</v>
      </c>
      <c r="D4" s="2" t="s">
        <v>34</v>
      </c>
      <c r="E4" s="2" t="s">
        <v>35</v>
      </c>
      <c r="H4" s="18"/>
      <c r="I4" s="19" t="str">
        <f>Recherche!C9</f>
        <v>ANR</v>
      </c>
      <c r="J4" s="55"/>
      <c r="L4" s="14" t="s">
        <v>36</v>
      </c>
      <c r="M4" s="14" t="s">
        <v>37</v>
      </c>
      <c r="N4" s="195" t="s">
        <v>38</v>
      </c>
      <c r="O4" s="195"/>
      <c r="P4" s="15"/>
      <c r="Q4" s="21" t="s">
        <v>8</v>
      </c>
      <c r="R4" s="21" t="s">
        <v>32</v>
      </c>
      <c r="S4" s="17"/>
      <c r="T4" s="21" t="str">
        <f>Q4</f>
        <v>ANR</v>
      </c>
      <c r="U4" s="21" t="str">
        <f>R4</f>
        <v>RTM</v>
      </c>
      <c r="V4" s="13"/>
      <c r="W4" s="22" t="s">
        <v>26</v>
      </c>
      <c r="X4" s="23" t="s">
        <v>12</v>
      </c>
      <c r="Y4" s="23" t="s">
        <v>26</v>
      </c>
      <c r="Z4" s="23" t="s">
        <v>12</v>
      </c>
      <c r="AA4" s="23" t="s">
        <v>26</v>
      </c>
      <c r="AB4" s="23" t="s">
        <v>12</v>
      </c>
      <c r="AC4" s="23" t="s">
        <v>26</v>
      </c>
      <c r="AD4" s="24" t="s">
        <v>12</v>
      </c>
      <c r="AE4" s="22" t="s">
        <v>26</v>
      </c>
      <c r="AF4" s="23" t="s">
        <v>12</v>
      </c>
      <c r="AG4" s="23" t="s">
        <v>26</v>
      </c>
      <c r="AH4" s="23" t="s">
        <v>12</v>
      </c>
      <c r="AI4" s="23" t="s">
        <v>26</v>
      </c>
      <c r="AJ4" s="23" t="s">
        <v>12</v>
      </c>
      <c r="AK4" s="23" t="s">
        <v>26</v>
      </c>
      <c r="AL4" s="24" t="s">
        <v>12</v>
      </c>
      <c r="AM4" s="22" t="s">
        <v>26</v>
      </c>
      <c r="AN4" s="23" t="s">
        <v>12</v>
      </c>
      <c r="AO4" s="23" t="s">
        <v>26</v>
      </c>
      <c r="AP4" s="23" t="s">
        <v>12</v>
      </c>
      <c r="AQ4" s="23" t="s">
        <v>26</v>
      </c>
      <c r="AR4" s="23" t="s">
        <v>12</v>
      </c>
      <c r="AS4" s="23" t="s">
        <v>26</v>
      </c>
      <c r="AT4" s="24" t="s">
        <v>12</v>
      </c>
      <c r="AU4" s="22" t="s">
        <v>26</v>
      </c>
      <c r="AV4" s="23" t="s">
        <v>12</v>
      </c>
      <c r="AW4" s="23" t="s">
        <v>26</v>
      </c>
      <c r="AX4" s="23" t="s">
        <v>12</v>
      </c>
      <c r="AY4" s="23" t="s">
        <v>26</v>
      </c>
      <c r="AZ4" s="23" t="s">
        <v>12</v>
      </c>
      <c r="BA4" s="23" t="s">
        <v>26</v>
      </c>
      <c r="BB4" s="24" t="s">
        <v>12</v>
      </c>
      <c r="BC4" s="22" t="s">
        <v>26</v>
      </c>
      <c r="BD4" s="23" t="s">
        <v>12</v>
      </c>
      <c r="BE4" s="23" t="s">
        <v>26</v>
      </c>
      <c r="BF4" s="23" t="s">
        <v>12</v>
      </c>
      <c r="BG4" s="23" t="s">
        <v>26</v>
      </c>
      <c r="BH4" s="23" t="s">
        <v>12</v>
      </c>
      <c r="BI4" s="23" t="s">
        <v>26</v>
      </c>
      <c r="BJ4" s="24" t="s">
        <v>12</v>
      </c>
      <c r="BK4" s="22" t="s">
        <v>26</v>
      </c>
      <c r="BL4" s="23" t="s">
        <v>12</v>
      </c>
      <c r="BM4" s="23" t="s">
        <v>26</v>
      </c>
      <c r="BN4" s="23" t="s">
        <v>12</v>
      </c>
      <c r="BO4" s="23" t="s">
        <v>26</v>
      </c>
      <c r="BP4" s="23" t="s">
        <v>12</v>
      </c>
      <c r="BQ4" s="23" t="s">
        <v>26</v>
      </c>
      <c r="BR4" s="24" t="s">
        <v>12</v>
      </c>
      <c r="BS4" s="22" t="s">
        <v>26</v>
      </c>
      <c r="BT4" s="23" t="s">
        <v>12</v>
      </c>
      <c r="BU4" s="23" t="s">
        <v>26</v>
      </c>
      <c r="BV4" s="23" t="s">
        <v>12</v>
      </c>
      <c r="BW4" s="23" t="s">
        <v>26</v>
      </c>
      <c r="BX4" s="23" t="s">
        <v>12</v>
      </c>
      <c r="BY4" s="23" t="s">
        <v>26</v>
      </c>
      <c r="BZ4" s="24" t="s">
        <v>12</v>
      </c>
      <c r="CA4" s="22" t="s">
        <v>26</v>
      </c>
      <c r="CB4" s="23" t="s">
        <v>12</v>
      </c>
      <c r="CC4" s="23" t="s">
        <v>26</v>
      </c>
      <c r="CD4" s="23" t="s">
        <v>12</v>
      </c>
      <c r="CE4" s="23" t="s">
        <v>26</v>
      </c>
      <c r="CF4" s="23" t="s">
        <v>12</v>
      </c>
      <c r="CG4" s="23" t="s">
        <v>26</v>
      </c>
      <c r="CH4" s="24" t="s">
        <v>12</v>
      </c>
      <c r="CI4" s="13"/>
    </row>
    <row r="5" spans="1:87" ht="15.75" thickBot="1" x14ac:dyDescent="0.3">
      <c r="A5" s="2" t="s">
        <v>39</v>
      </c>
      <c r="B5" s="2" t="s">
        <v>27</v>
      </c>
      <c r="C5" s="2" t="s">
        <v>40</v>
      </c>
      <c r="D5" s="2" t="s">
        <v>41</v>
      </c>
      <c r="E5" s="2" t="s">
        <v>42</v>
      </c>
      <c r="G5" s="2"/>
      <c r="H5" s="18"/>
      <c r="I5" s="25" t="str">
        <f>Recherche!C12</f>
        <v>40f</v>
      </c>
      <c r="J5" s="55"/>
      <c r="K5" s="2"/>
      <c r="L5" s="26" t="s">
        <v>43</v>
      </c>
      <c r="M5" s="27">
        <v>25075</v>
      </c>
      <c r="N5" s="26" t="s">
        <v>44</v>
      </c>
      <c r="O5" s="26" t="s">
        <v>45</v>
      </c>
      <c r="P5" s="28"/>
      <c r="Q5" s="29">
        <v>581</v>
      </c>
      <c r="R5" s="29">
        <v>697</v>
      </c>
      <c r="S5" s="30"/>
      <c r="T5" s="31">
        <f t="shared" ref="T5:T42" si="0">(Q5/$U$3)/24</f>
        <v>0.32277777777777777</v>
      </c>
      <c r="U5" s="31">
        <f t="shared" ref="U5:U42" si="1">(R5/$U$3)/24</f>
        <v>0.38722222222222219</v>
      </c>
      <c r="W5" s="60">
        <v>995</v>
      </c>
      <c r="X5" s="60">
        <v>995</v>
      </c>
      <c r="Y5" s="60">
        <v>1140</v>
      </c>
      <c r="Z5" s="60">
        <v>1140</v>
      </c>
      <c r="AA5" s="60">
        <v>995</v>
      </c>
      <c r="AB5" s="60">
        <v>995</v>
      </c>
      <c r="AC5" s="60">
        <v>1140</v>
      </c>
      <c r="AD5" s="60">
        <v>1140</v>
      </c>
      <c r="AE5" s="32"/>
      <c r="AF5" s="32"/>
      <c r="AG5" s="32"/>
      <c r="AH5" s="33"/>
      <c r="AI5" s="32"/>
      <c r="AJ5" s="32"/>
      <c r="AK5" s="32"/>
      <c r="AL5" s="32"/>
      <c r="AM5" s="61">
        <v>990</v>
      </c>
      <c r="AN5" s="61">
        <v>990</v>
      </c>
      <c r="AO5" s="61">
        <v>1155</v>
      </c>
      <c r="AP5" s="61">
        <v>1155</v>
      </c>
      <c r="AQ5" s="61">
        <v>990</v>
      </c>
      <c r="AR5" s="61">
        <v>990</v>
      </c>
      <c r="AS5" s="61">
        <v>1150</v>
      </c>
      <c r="AT5" s="61">
        <v>1150</v>
      </c>
      <c r="AU5" s="61">
        <v>1140</v>
      </c>
      <c r="AV5" s="61">
        <v>1140</v>
      </c>
      <c r="AW5" s="61">
        <v>1340</v>
      </c>
      <c r="AX5" s="61">
        <v>1340</v>
      </c>
      <c r="AY5" s="62">
        <v>1190</v>
      </c>
      <c r="AZ5" s="62">
        <v>1190</v>
      </c>
      <c r="BA5" s="63">
        <v>1390</v>
      </c>
      <c r="BB5" s="63">
        <v>1390</v>
      </c>
      <c r="BC5" s="61">
        <v>1280</v>
      </c>
      <c r="BD5" s="61">
        <v>1280</v>
      </c>
      <c r="BE5" s="61">
        <v>1490</v>
      </c>
      <c r="BF5" s="61">
        <v>1490</v>
      </c>
      <c r="BG5" s="61">
        <v>1320</v>
      </c>
      <c r="BH5" s="61">
        <v>1320</v>
      </c>
      <c r="BI5" s="61">
        <v>1540</v>
      </c>
      <c r="BJ5" s="61">
        <v>1540</v>
      </c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</row>
    <row r="6" spans="1:87" x14ac:dyDescent="0.25">
      <c r="A6" s="2" t="s">
        <v>46</v>
      </c>
      <c r="B6" s="2" t="s">
        <v>47</v>
      </c>
      <c r="C6" s="2" t="s">
        <v>48</v>
      </c>
      <c r="D6" s="2" t="s">
        <v>49</v>
      </c>
      <c r="E6" s="2" t="s">
        <v>50</v>
      </c>
      <c r="G6" s="2"/>
      <c r="H6" s="18"/>
      <c r="I6" s="2"/>
      <c r="J6" s="18"/>
      <c r="K6" s="2"/>
      <c r="L6" s="26" t="s">
        <v>51</v>
      </c>
      <c r="M6" s="27">
        <v>25530</v>
      </c>
      <c r="N6" s="26" t="s">
        <v>44</v>
      </c>
      <c r="O6" s="26" t="s">
        <v>45</v>
      </c>
      <c r="P6" s="28"/>
      <c r="Q6" s="29">
        <v>586</v>
      </c>
      <c r="R6" s="29">
        <v>687</v>
      </c>
      <c r="S6" s="30"/>
      <c r="T6" s="31">
        <f t="shared" si="0"/>
        <v>0.32555555555555554</v>
      </c>
      <c r="U6" s="31">
        <f t="shared" si="1"/>
        <v>0.38166666666666665</v>
      </c>
      <c r="W6" s="60">
        <v>995</v>
      </c>
      <c r="X6" s="60">
        <v>995</v>
      </c>
      <c r="Y6" s="60">
        <v>1140</v>
      </c>
      <c r="Z6" s="60">
        <v>1140</v>
      </c>
      <c r="AA6" s="60">
        <v>995</v>
      </c>
      <c r="AB6" s="60">
        <v>995</v>
      </c>
      <c r="AC6" s="60">
        <v>1140</v>
      </c>
      <c r="AD6" s="60">
        <v>1140</v>
      </c>
      <c r="AE6" s="34"/>
      <c r="AF6" s="34"/>
      <c r="AG6" s="34"/>
      <c r="AH6" s="35"/>
      <c r="AI6" s="34"/>
      <c r="AJ6" s="34"/>
      <c r="AK6" s="34"/>
      <c r="AL6" s="34"/>
      <c r="AM6" s="61">
        <v>1020</v>
      </c>
      <c r="AN6" s="61">
        <v>1020</v>
      </c>
      <c r="AO6" s="61">
        <v>1185</v>
      </c>
      <c r="AP6" s="61">
        <v>1185</v>
      </c>
      <c r="AQ6" s="61">
        <v>1020</v>
      </c>
      <c r="AR6" s="61">
        <v>1020</v>
      </c>
      <c r="AS6" s="61">
        <v>1180</v>
      </c>
      <c r="AT6" s="61">
        <v>1180</v>
      </c>
      <c r="AU6" s="61">
        <v>1170</v>
      </c>
      <c r="AV6" s="61">
        <v>1170</v>
      </c>
      <c r="AW6" s="61">
        <v>1370</v>
      </c>
      <c r="AX6" s="61">
        <v>1370</v>
      </c>
      <c r="AY6" s="61">
        <v>1220</v>
      </c>
      <c r="AZ6" s="61">
        <v>1220</v>
      </c>
      <c r="BA6" s="61">
        <v>1420</v>
      </c>
      <c r="BB6" s="61">
        <v>1420</v>
      </c>
      <c r="BC6" s="61">
        <v>1080</v>
      </c>
      <c r="BD6" s="61">
        <v>1080</v>
      </c>
      <c r="BE6" s="61">
        <v>1280</v>
      </c>
      <c r="BF6" s="61">
        <v>1280</v>
      </c>
      <c r="BG6" s="61">
        <v>1155</v>
      </c>
      <c r="BH6" s="61">
        <v>1155</v>
      </c>
      <c r="BI6" s="61">
        <v>1361</v>
      </c>
      <c r="BJ6" s="61">
        <v>1361</v>
      </c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</row>
    <row r="7" spans="1:87" x14ac:dyDescent="0.25">
      <c r="A7" s="2" t="s">
        <v>52</v>
      </c>
      <c r="B7" s="2" t="s">
        <v>47</v>
      </c>
      <c r="C7" s="2" t="s">
        <v>53</v>
      </c>
      <c r="D7" s="2" t="s">
        <v>54</v>
      </c>
      <c r="E7" s="2" t="s">
        <v>55</v>
      </c>
      <c r="G7" s="2"/>
      <c r="H7" s="18"/>
      <c r="K7" s="2"/>
      <c r="L7" s="26" t="s">
        <v>56</v>
      </c>
      <c r="M7" s="27">
        <v>52140</v>
      </c>
      <c r="N7" s="26" t="s">
        <v>57</v>
      </c>
      <c r="O7" s="26" t="s">
        <v>58</v>
      </c>
      <c r="P7" s="28"/>
      <c r="Q7" s="29">
        <v>482</v>
      </c>
      <c r="R7" s="29">
        <v>599</v>
      </c>
      <c r="S7" s="30"/>
      <c r="T7" s="31">
        <f t="shared" si="0"/>
        <v>0.26777777777777778</v>
      </c>
      <c r="U7" s="31">
        <f t="shared" si="1"/>
        <v>0.33277777777777778</v>
      </c>
      <c r="W7" s="60">
        <v>900</v>
      </c>
      <c r="X7" s="60">
        <v>900</v>
      </c>
      <c r="Y7" s="60">
        <v>1100</v>
      </c>
      <c r="Z7" s="60">
        <v>1100</v>
      </c>
      <c r="AA7" s="60">
        <v>900</v>
      </c>
      <c r="AB7" s="60">
        <v>900</v>
      </c>
      <c r="AC7" s="60">
        <v>1100</v>
      </c>
      <c r="AD7" s="60">
        <v>1100</v>
      </c>
      <c r="AE7" s="60">
        <v>938</v>
      </c>
      <c r="AF7" s="60">
        <v>975</v>
      </c>
      <c r="AG7" s="35"/>
      <c r="AH7" s="35"/>
      <c r="AI7" s="60">
        <v>938</v>
      </c>
      <c r="AJ7" s="60">
        <v>975</v>
      </c>
      <c r="AK7" s="34"/>
      <c r="AL7" s="34"/>
      <c r="AM7" s="61">
        <v>955</v>
      </c>
      <c r="AN7" s="61">
        <v>955</v>
      </c>
      <c r="AO7" s="61">
        <v>1120</v>
      </c>
      <c r="AP7" s="61">
        <v>1120</v>
      </c>
      <c r="AQ7" s="61">
        <v>955</v>
      </c>
      <c r="AR7" s="61">
        <v>955</v>
      </c>
      <c r="AS7" s="61">
        <v>1115</v>
      </c>
      <c r="AT7" s="61">
        <v>1115</v>
      </c>
      <c r="AU7" s="61">
        <v>970</v>
      </c>
      <c r="AV7" s="61">
        <v>970</v>
      </c>
      <c r="AW7" s="61">
        <v>1160</v>
      </c>
      <c r="AX7" s="61">
        <v>1160</v>
      </c>
      <c r="AY7" s="61">
        <v>1010</v>
      </c>
      <c r="AZ7" s="61">
        <v>1010</v>
      </c>
      <c r="BA7" s="61">
        <v>1200</v>
      </c>
      <c r="BB7" s="61">
        <v>1200</v>
      </c>
      <c r="BC7" s="61">
        <v>1035</v>
      </c>
      <c r="BD7" s="61">
        <v>1035</v>
      </c>
      <c r="BE7" s="61">
        <v>1235</v>
      </c>
      <c r="BF7" s="61">
        <v>1235</v>
      </c>
      <c r="BG7" s="61">
        <v>1110</v>
      </c>
      <c r="BH7" s="61">
        <v>1110</v>
      </c>
      <c r="BI7" s="61">
        <v>1320</v>
      </c>
      <c r="BJ7" s="61">
        <v>1320</v>
      </c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</row>
    <row r="8" spans="1:87" x14ac:dyDescent="0.25">
      <c r="A8" s="2" t="s">
        <v>59</v>
      </c>
      <c r="B8" s="2" t="s">
        <v>60</v>
      </c>
      <c r="C8" s="2" t="s">
        <v>48</v>
      </c>
      <c r="D8" s="2" t="s">
        <v>49</v>
      </c>
      <c r="E8" s="2" t="s">
        <v>50</v>
      </c>
      <c r="G8" s="2"/>
      <c r="H8" s="18"/>
      <c r="K8" s="2"/>
      <c r="L8" s="26" t="s">
        <v>61</v>
      </c>
      <c r="M8" s="27">
        <v>54112</v>
      </c>
      <c r="N8" s="26" t="s">
        <v>57</v>
      </c>
      <c r="O8" s="26" t="s">
        <v>58</v>
      </c>
      <c r="P8" s="28"/>
      <c r="Q8" s="36">
        <v>429</v>
      </c>
      <c r="R8" s="36">
        <v>545</v>
      </c>
      <c r="S8" s="30"/>
      <c r="T8" s="31">
        <f t="shared" si="0"/>
        <v>0.23833333333333331</v>
      </c>
      <c r="U8" s="31">
        <f t="shared" si="1"/>
        <v>0.30277777777777776</v>
      </c>
      <c r="W8" s="60">
        <v>735</v>
      </c>
      <c r="X8" s="60">
        <v>735</v>
      </c>
      <c r="Y8" s="60">
        <v>850</v>
      </c>
      <c r="Z8" s="60">
        <v>850</v>
      </c>
      <c r="AA8" s="60">
        <v>735</v>
      </c>
      <c r="AB8" s="60">
        <v>735</v>
      </c>
      <c r="AC8" s="60">
        <v>850</v>
      </c>
      <c r="AD8" s="60">
        <v>850</v>
      </c>
      <c r="AE8" s="60">
        <v>715</v>
      </c>
      <c r="AF8" s="60">
        <v>743</v>
      </c>
      <c r="AG8" s="35"/>
      <c r="AH8" s="35"/>
      <c r="AI8" s="60">
        <v>715</v>
      </c>
      <c r="AJ8" s="60">
        <v>743</v>
      </c>
      <c r="AK8" s="34"/>
      <c r="AL8" s="34"/>
      <c r="AM8" s="61">
        <v>720</v>
      </c>
      <c r="AN8" s="61">
        <v>720</v>
      </c>
      <c r="AO8" s="61">
        <v>880</v>
      </c>
      <c r="AP8" s="61">
        <v>880</v>
      </c>
      <c r="AQ8" s="61">
        <v>715</v>
      </c>
      <c r="AR8" s="61">
        <v>715</v>
      </c>
      <c r="AS8" s="61">
        <v>875</v>
      </c>
      <c r="AT8" s="61">
        <v>875</v>
      </c>
      <c r="AU8" s="61">
        <v>730</v>
      </c>
      <c r="AV8" s="61">
        <v>730</v>
      </c>
      <c r="AW8" s="61">
        <v>900</v>
      </c>
      <c r="AX8" s="61">
        <v>900</v>
      </c>
      <c r="AY8" s="61">
        <v>760</v>
      </c>
      <c r="AZ8" s="61">
        <v>760</v>
      </c>
      <c r="BA8" s="61">
        <v>940</v>
      </c>
      <c r="BB8" s="61">
        <v>940</v>
      </c>
      <c r="BC8" s="61">
        <v>815</v>
      </c>
      <c r="BD8" s="61">
        <v>815</v>
      </c>
      <c r="BE8" s="61">
        <v>1015</v>
      </c>
      <c r="BF8" s="61">
        <v>1015</v>
      </c>
      <c r="BG8" s="61">
        <v>845</v>
      </c>
      <c r="BH8" s="61">
        <v>845</v>
      </c>
      <c r="BI8" s="61">
        <v>1050</v>
      </c>
      <c r="BJ8" s="61">
        <v>1050</v>
      </c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</row>
    <row r="9" spans="1:87" x14ac:dyDescent="0.25">
      <c r="A9" s="2" t="s">
        <v>62</v>
      </c>
      <c r="B9" s="2" t="s">
        <v>60</v>
      </c>
      <c r="C9" s="2" t="s">
        <v>63</v>
      </c>
      <c r="D9" s="2" t="s">
        <v>64</v>
      </c>
      <c r="E9" s="2" t="s">
        <v>65</v>
      </c>
      <c r="G9" s="2"/>
      <c r="H9" s="18"/>
      <c r="K9" s="2"/>
      <c r="L9" s="26" t="s">
        <v>66</v>
      </c>
      <c r="M9" s="27">
        <v>54410</v>
      </c>
      <c r="N9" s="26" t="s">
        <v>57</v>
      </c>
      <c r="O9" s="26" t="s">
        <v>58</v>
      </c>
      <c r="P9" s="28"/>
      <c r="Q9" s="36">
        <v>382</v>
      </c>
      <c r="R9" s="36">
        <v>498</v>
      </c>
      <c r="S9" s="30"/>
      <c r="T9" s="31">
        <f t="shared" si="0"/>
        <v>0.21222222222222223</v>
      </c>
      <c r="U9" s="31">
        <f t="shared" si="1"/>
        <v>0.27666666666666667</v>
      </c>
      <c r="W9" s="60">
        <v>750</v>
      </c>
      <c r="X9" s="60">
        <v>750</v>
      </c>
      <c r="Y9" s="60">
        <v>760</v>
      </c>
      <c r="Z9" s="60">
        <v>760</v>
      </c>
      <c r="AA9" s="60">
        <v>750</v>
      </c>
      <c r="AB9" s="60">
        <v>750</v>
      </c>
      <c r="AC9" s="60">
        <v>760</v>
      </c>
      <c r="AD9" s="60">
        <v>760</v>
      </c>
      <c r="AE9" s="60">
        <v>715</v>
      </c>
      <c r="AF9" s="60">
        <v>743</v>
      </c>
      <c r="AG9" s="35"/>
      <c r="AH9" s="35"/>
      <c r="AI9" s="60">
        <v>715</v>
      </c>
      <c r="AJ9" s="60">
        <v>743</v>
      </c>
      <c r="AK9" s="34"/>
      <c r="AL9" s="34"/>
      <c r="AM9" s="61">
        <v>690</v>
      </c>
      <c r="AN9" s="61">
        <v>690</v>
      </c>
      <c r="AO9" s="61">
        <v>850</v>
      </c>
      <c r="AP9" s="61">
        <v>850</v>
      </c>
      <c r="AQ9" s="61">
        <v>690</v>
      </c>
      <c r="AR9" s="61">
        <v>690</v>
      </c>
      <c r="AS9" s="61">
        <v>850</v>
      </c>
      <c r="AT9" s="61">
        <v>850</v>
      </c>
      <c r="AU9" s="61">
        <v>700</v>
      </c>
      <c r="AV9" s="61">
        <v>700</v>
      </c>
      <c r="AW9" s="61">
        <v>880</v>
      </c>
      <c r="AX9" s="61">
        <v>880</v>
      </c>
      <c r="AY9" s="61">
        <v>730</v>
      </c>
      <c r="AZ9" s="61">
        <v>730</v>
      </c>
      <c r="BA9" s="61">
        <v>915</v>
      </c>
      <c r="BB9" s="61">
        <v>915</v>
      </c>
      <c r="BC9" s="61">
        <v>765</v>
      </c>
      <c r="BD9" s="61">
        <v>765</v>
      </c>
      <c r="BE9" s="61">
        <v>955</v>
      </c>
      <c r="BF9" s="61">
        <v>955</v>
      </c>
      <c r="BG9" s="61">
        <v>820</v>
      </c>
      <c r="BH9" s="61">
        <v>820</v>
      </c>
      <c r="BI9" s="61">
        <v>1020</v>
      </c>
      <c r="BJ9" s="61">
        <v>1020</v>
      </c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</row>
    <row r="10" spans="1:87" x14ac:dyDescent="0.25">
      <c r="A10" s="2" t="s">
        <v>67</v>
      </c>
      <c r="B10" s="2" t="s">
        <v>68</v>
      </c>
      <c r="C10" s="2" t="s">
        <v>69</v>
      </c>
      <c r="D10" s="2" t="s">
        <v>70</v>
      </c>
      <c r="E10" s="2" t="s">
        <v>71</v>
      </c>
      <c r="G10" s="2"/>
      <c r="H10" s="18"/>
      <c r="K10" s="2"/>
      <c r="L10" s="26" t="s">
        <v>72</v>
      </c>
      <c r="M10" s="27">
        <v>54530</v>
      </c>
      <c r="N10" s="26" t="s">
        <v>57</v>
      </c>
      <c r="O10" s="26" t="s">
        <v>58</v>
      </c>
      <c r="P10" s="28"/>
      <c r="Q10" s="36">
        <v>340</v>
      </c>
      <c r="R10" s="36">
        <v>456</v>
      </c>
      <c r="S10" s="30"/>
      <c r="T10" s="31">
        <f t="shared" si="0"/>
        <v>0.18888888888888888</v>
      </c>
      <c r="U10" s="31">
        <f t="shared" si="1"/>
        <v>0.25333333333333335</v>
      </c>
      <c r="W10" s="60">
        <v>715</v>
      </c>
      <c r="X10" s="60">
        <v>715</v>
      </c>
      <c r="Y10" s="60">
        <v>830</v>
      </c>
      <c r="Z10" s="60">
        <v>830</v>
      </c>
      <c r="AA10" s="60">
        <v>715</v>
      </c>
      <c r="AB10" s="60">
        <v>715</v>
      </c>
      <c r="AC10" s="60">
        <v>830</v>
      </c>
      <c r="AD10" s="60">
        <v>830</v>
      </c>
      <c r="AE10" s="60">
        <v>695</v>
      </c>
      <c r="AF10" s="60">
        <v>722</v>
      </c>
      <c r="AG10" s="35"/>
      <c r="AH10" s="35"/>
      <c r="AI10" s="60">
        <v>695</v>
      </c>
      <c r="AJ10" s="60">
        <v>722</v>
      </c>
      <c r="AK10" s="34"/>
      <c r="AL10" s="34"/>
      <c r="AM10" s="61">
        <v>685</v>
      </c>
      <c r="AN10" s="61">
        <v>685</v>
      </c>
      <c r="AO10" s="61">
        <v>845</v>
      </c>
      <c r="AP10" s="61">
        <v>845</v>
      </c>
      <c r="AQ10" s="61">
        <v>685</v>
      </c>
      <c r="AR10" s="61">
        <v>685</v>
      </c>
      <c r="AS10" s="61">
        <v>845</v>
      </c>
      <c r="AT10" s="61">
        <v>845</v>
      </c>
      <c r="AU10" s="61">
        <v>700</v>
      </c>
      <c r="AV10" s="61">
        <v>700</v>
      </c>
      <c r="AW10" s="61">
        <v>870</v>
      </c>
      <c r="AX10" s="61">
        <v>870</v>
      </c>
      <c r="AY10" s="61">
        <v>720</v>
      </c>
      <c r="AZ10" s="61">
        <v>720</v>
      </c>
      <c r="BA10" s="61">
        <v>910</v>
      </c>
      <c r="BB10" s="61">
        <v>910</v>
      </c>
      <c r="BC10" s="61">
        <v>755</v>
      </c>
      <c r="BD10" s="61">
        <v>755</v>
      </c>
      <c r="BE10" s="61">
        <v>945</v>
      </c>
      <c r="BF10" s="61">
        <v>945</v>
      </c>
      <c r="BG10" s="61">
        <v>810</v>
      </c>
      <c r="BH10" s="61">
        <v>810</v>
      </c>
      <c r="BI10" s="61">
        <v>1010</v>
      </c>
      <c r="BJ10" s="61">
        <v>1010</v>
      </c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</row>
    <row r="11" spans="1:87" ht="14.45" customHeight="1" x14ac:dyDescent="0.25">
      <c r="A11" s="2" t="s">
        <v>73</v>
      </c>
      <c r="B11" s="2" t="s">
        <v>74</v>
      </c>
      <c r="C11" s="2" t="s">
        <v>75</v>
      </c>
      <c r="D11" s="2" t="s">
        <v>76</v>
      </c>
      <c r="E11" s="2" t="s">
        <v>77</v>
      </c>
      <c r="G11" s="2"/>
      <c r="H11" s="18"/>
      <c r="L11" s="26" t="s">
        <v>78</v>
      </c>
      <c r="M11" s="27">
        <v>57130</v>
      </c>
      <c r="N11" s="26" t="s">
        <v>57</v>
      </c>
      <c r="O11" s="26" t="s">
        <v>58</v>
      </c>
      <c r="P11" s="28"/>
      <c r="Q11" s="36">
        <v>329</v>
      </c>
      <c r="R11" s="36">
        <v>445</v>
      </c>
      <c r="S11" s="30"/>
      <c r="T11" s="31">
        <f t="shared" si="0"/>
        <v>0.18277777777777779</v>
      </c>
      <c r="U11" s="31">
        <f t="shared" si="1"/>
        <v>0.24722222222222223</v>
      </c>
      <c r="W11" s="60">
        <v>675</v>
      </c>
      <c r="X11" s="60">
        <v>675</v>
      </c>
      <c r="Y11" s="60">
        <v>820</v>
      </c>
      <c r="Z11" s="60">
        <v>820</v>
      </c>
      <c r="AA11" s="60">
        <v>675</v>
      </c>
      <c r="AB11" s="60">
        <v>675</v>
      </c>
      <c r="AC11" s="60">
        <v>820</v>
      </c>
      <c r="AD11" s="60">
        <v>820</v>
      </c>
      <c r="AE11" s="60">
        <v>668</v>
      </c>
      <c r="AF11" s="60">
        <v>696</v>
      </c>
      <c r="AG11" s="35"/>
      <c r="AH11" s="35"/>
      <c r="AI11" s="60">
        <v>668</v>
      </c>
      <c r="AJ11" s="60">
        <v>696</v>
      </c>
      <c r="AK11" s="34"/>
      <c r="AL11" s="34"/>
      <c r="AM11" s="61">
        <v>660</v>
      </c>
      <c r="AN11" s="61">
        <v>660</v>
      </c>
      <c r="AO11" s="61">
        <v>815</v>
      </c>
      <c r="AP11" s="61">
        <v>815</v>
      </c>
      <c r="AQ11" s="61">
        <v>655</v>
      </c>
      <c r="AR11" s="61">
        <v>655</v>
      </c>
      <c r="AS11" s="61">
        <v>815</v>
      </c>
      <c r="AT11" s="61">
        <v>815</v>
      </c>
      <c r="AU11" s="61">
        <v>670</v>
      </c>
      <c r="AV11" s="61">
        <v>670</v>
      </c>
      <c r="AW11" s="61">
        <v>850</v>
      </c>
      <c r="AX11" s="61">
        <v>850</v>
      </c>
      <c r="AY11" s="61">
        <v>695</v>
      </c>
      <c r="AZ11" s="61">
        <v>695</v>
      </c>
      <c r="BA11" s="61">
        <v>880</v>
      </c>
      <c r="BB11" s="61">
        <v>880</v>
      </c>
      <c r="BC11" s="61">
        <v>735</v>
      </c>
      <c r="BD11" s="61">
        <v>735</v>
      </c>
      <c r="BE11" s="61">
        <v>920</v>
      </c>
      <c r="BF11" s="61">
        <v>920</v>
      </c>
      <c r="BG11" s="61">
        <v>785</v>
      </c>
      <c r="BH11" s="61">
        <v>785</v>
      </c>
      <c r="BI11" s="61">
        <v>980</v>
      </c>
      <c r="BJ11" s="61">
        <v>980</v>
      </c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</row>
    <row r="12" spans="1:87" x14ac:dyDescent="0.25">
      <c r="A12" s="1" t="s">
        <v>25</v>
      </c>
      <c r="L12" s="26" t="s">
        <v>79</v>
      </c>
      <c r="M12" s="27">
        <v>57190</v>
      </c>
      <c r="N12" s="26" t="s">
        <v>57</v>
      </c>
      <c r="O12" s="26" t="s">
        <v>58</v>
      </c>
      <c r="P12" s="28"/>
      <c r="Q12" s="29">
        <v>291</v>
      </c>
      <c r="R12" s="29">
        <v>408</v>
      </c>
      <c r="S12" s="30"/>
      <c r="T12" s="31">
        <f t="shared" si="0"/>
        <v>0.16166666666666665</v>
      </c>
      <c r="U12" s="31">
        <f t="shared" si="1"/>
        <v>0.22666666666666668</v>
      </c>
      <c r="W12" s="60">
        <v>675</v>
      </c>
      <c r="X12" s="60">
        <v>675</v>
      </c>
      <c r="Y12" s="60">
        <v>820</v>
      </c>
      <c r="Z12" s="60">
        <v>820</v>
      </c>
      <c r="AA12" s="60">
        <v>675</v>
      </c>
      <c r="AB12" s="60">
        <v>675</v>
      </c>
      <c r="AC12" s="60">
        <v>820</v>
      </c>
      <c r="AD12" s="60">
        <v>820</v>
      </c>
      <c r="AE12" s="60">
        <v>668</v>
      </c>
      <c r="AF12" s="60">
        <v>696</v>
      </c>
      <c r="AG12" s="35"/>
      <c r="AH12" s="35"/>
      <c r="AI12" s="60">
        <v>668</v>
      </c>
      <c r="AJ12" s="60">
        <v>696</v>
      </c>
      <c r="AK12" s="34"/>
      <c r="AL12" s="34"/>
      <c r="AM12" s="61">
        <v>630</v>
      </c>
      <c r="AN12" s="61">
        <v>630</v>
      </c>
      <c r="AO12" s="61">
        <v>795</v>
      </c>
      <c r="AP12" s="61">
        <v>795</v>
      </c>
      <c r="AQ12" s="61">
        <v>630</v>
      </c>
      <c r="AR12" s="61">
        <v>630</v>
      </c>
      <c r="AS12" s="61">
        <v>785</v>
      </c>
      <c r="AT12" s="61">
        <v>785</v>
      </c>
      <c r="AU12" s="61">
        <v>640</v>
      </c>
      <c r="AV12" s="61">
        <v>640</v>
      </c>
      <c r="AW12" s="61">
        <v>815</v>
      </c>
      <c r="AX12" s="61">
        <v>815</v>
      </c>
      <c r="AY12" s="61">
        <v>665</v>
      </c>
      <c r="AZ12" s="61">
        <v>665</v>
      </c>
      <c r="BA12" s="61">
        <v>845</v>
      </c>
      <c r="BB12" s="61">
        <v>845</v>
      </c>
      <c r="BC12" s="61">
        <v>685</v>
      </c>
      <c r="BD12" s="61">
        <v>685</v>
      </c>
      <c r="BE12" s="61">
        <v>875</v>
      </c>
      <c r="BF12" s="61">
        <v>875</v>
      </c>
      <c r="BG12" s="61">
        <v>735</v>
      </c>
      <c r="BH12" s="61">
        <v>735</v>
      </c>
      <c r="BI12" s="61">
        <v>935</v>
      </c>
      <c r="BJ12" s="61">
        <v>935</v>
      </c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</row>
    <row r="13" spans="1:87" x14ac:dyDescent="0.25">
      <c r="A13" s="1" t="s">
        <v>4</v>
      </c>
      <c r="L13" s="26" t="s">
        <v>80</v>
      </c>
      <c r="M13" s="27">
        <v>57400</v>
      </c>
      <c r="N13" s="26" t="s">
        <v>57</v>
      </c>
      <c r="O13" s="26" t="s">
        <v>58</v>
      </c>
      <c r="P13" s="28"/>
      <c r="Q13" s="16">
        <v>433</v>
      </c>
      <c r="R13" s="16">
        <v>549</v>
      </c>
      <c r="S13" s="30"/>
      <c r="T13" s="31">
        <f t="shared" si="0"/>
        <v>0.24055555555555555</v>
      </c>
      <c r="U13" s="31">
        <f t="shared" si="1"/>
        <v>0.30499999999999999</v>
      </c>
      <c r="W13" s="60">
        <v>675</v>
      </c>
      <c r="X13" s="60">
        <v>675</v>
      </c>
      <c r="Y13" s="60">
        <v>820</v>
      </c>
      <c r="Z13" s="60">
        <v>820</v>
      </c>
      <c r="AA13" s="60">
        <v>675</v>
      </c>
      <c r="AB13" s="60">
        <v>675</v>
      </c>
      <c r="AC13" s="60">
        <v>820</v>
      </c>
      <c r="AD13" s="60">
        <v>820</v>
      </c>
      <c r="AE13" s="60">
        <v>668</v>
      </c>
      <c r="AF13" s="60">
        <v>696</v>
      </c>
      <c r="AG13" s="35"/>
      <c r="AH13" s="35"/>
      <c r="AI13" s="60">
        <v>668</v>
      </c>
      <c r="AJ13" s="60">
        <v>696</v>
      </c>
      <c r="AK13" s="34"/>
      <c r="AL13" s="34"/>
      <c r="AM13" s="61">
        <v>655</v>
      </c>
      <c r="AN13" s="61">
        <v>655</v>
      </c>
      <c r="AO13" s="61">
        <v>815</v>
      </c>
      <c r="AP13" s="61">
        <v>815</v>
      </c>
      <c r="AQ13" s="61">
        <v>655</v>
      </c>
      <c r="AR13" s="61">
        <v>655</v>
      </c>
      <c r="AS13" s="61">
        <v>815</v>
      </c>
      <c r="AT13" s="61">
        <v>815</v>
      </c>
      <c r="AU13" s="61">
        <v>670</v>
      </c>
      <c r="AV13" s="61">
        <v>670</v>
      </c>
      <c r="AW13" s="61">
        <v>850</v>
      </c>
      <c r="AX13" s="61">
        <v>850</v>
      </c>
      <c r="AY13" s="61">
        <v>695</v>
      </c>
      <c r="AZ13" s="61">
        <v>695</v>
      </c>
      <c r="BA13" s="61">
        <v>880</v>
      </c>
      <c r="BB13" s="61">
        <v>880</v>
      </c>
      <c r="BC13" s="61">
        <v>745</v>
      </c>
      <c r="BD13" s="61">
        <v>745</v>
      </c>
      <c r="BE13" s="61">
        <v>945</v>
      </c>
      <c r="BF13" s="61">
        <v>945</v>
      </c>
      <c r="BG13" s="61">
        <v>770</v>
      </c>
      <c r="BH13" s="61">
        <v>770</v>
      </c>
      <c r="BI13" s="61">
        <v>980</v>
      </c>
      <c r="BJ13" s="61">
        <v>980</v>
      </c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</row>
    <row r="14" spans="1:87" ht="15.75" thickBot="1" x14ac:dyDescent="0.3">
      <c r="L14" s="26" t="s">
        <v>57</v>
      </c>
      <c r="M14" s="27">
        <v>67000</v>
      </c>
      <c r="N14" s="26" t="s">
        <v>57</v>
      </c>
      <c r="O14" s="26" t="s">
        <v>58</v>
      </c>
      <c r="P14" s="28"/>
      <c r="Q14" s="29">
        <v>479</v>
      </c>
      <c r="R14" s="29">
        <v>595</v>
      </c>
      <c r="S14" s="30"/>
      <c r="T14" s="31">
        <f t="shared" si="0"/>
        <v>0.26611111111111113</v>
      </c>
      <c r="U14" s="31">
        <f t="shared" si="1"/>
        <v>0.33055555555555555</v>
      </c>
      <c r="W14" s="60">
        <v>675</v>
      </c>
      <c r="X14" s="60">
        <v>675</v>
      </c>
      <c r="Y14" s="60">
        <v>820</v>
      </c>
      <c r="Z14" s="60">
        <v>820</v>
      </c>
      <c r="AA14" s="60">
        <v>675</v>
      </c>
      <c r="AB14" s="60">
        <v>675</v>
      </c>
      <c r="AC14" s="60">
        <v>820</v>
      </c>
      <c r="AD14" s="60">
        <v>820</v>
      </c>
      <c r="AE14" s="60">
        <v>643</v>
      </c>
      <c r="AF14" s="60">
        <v>668</v>
      </c>
      <c r="AG14" s="35"/>
      <c r="AH14" s="35"/>
      <c r="AI14" s="60">
        <v>643</v>
      </c>
      <c r="AJ14" s="60">
        <v>668</v>
      </c>
      <c r="AK14" s="34"/>
      <c r="AL14" s="34"/>
      <c r="AM14" s="61">
        <v>625</v>
      </c>
      <c r="AN14" s="61">
        <v>625</v>
      </c>
      <c r="AO14" s="61">
        <v>785</v>
      </c>
      <c r="AP14" s="61">
        <v>785</v>
      </c>
      <c r="AQ14" s="61">
        <v>630</v>
      </c>
      <c r="AR14" s="61">
        <v>630</v>
      </c>
      <c r="AS14" s="61">
        <v>785</v>
      </c>
      <c r="AT14" s="61">
        <v>785</v>
      </c>
      <c r="AU14" s="61">
        <v>640</v>
      </c>
      <c r="AV14" s="61">
        <v>640</v>
      </c>
      <c r="AW14" s="61">
        <v>815</v>
      </c>
      <c r="AX14" s="61">
        <v>815</v>
      </c>
      <c r="AY14" s="61">
        <v>660</v>
      </c>
      <c r="AZ14" s="61">
        <v>660</v>
      </c>
      <c r="BA14" s="61">
        <v>845</v>
      </c>
      <c r="BB14" s="61">
        <v>845</v>
      </c>
      <c r="BC14" s="61">
        <v>710</v>
      </c>
      <c r="BD14" s="61">
        <v>710</v>
      </c>
      <c r="BE14" s="61">
        <v>910</v>
      </c>
      <c r="BF14" s="61">
        <v>91</v>
      </c>
      <c r="BG14" s="61">
        <v>735</v>
      </c>
      <c r="BH14" s="61">
        <v>735</v>
      </c>
      <c r="BI14" s="61">
        <v>940</v>
      </c>
      <c r="BJ14" s="61">
        <v>940</v>
      </c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</row>
    <row r="15" spans="1:87" ht="14.45" customHeight="1" thickBot="1" x14ac:dyDescent="0.3">
      <c r="A15" s="191" t="s">
        <v>81</v>
      </c>
      <c r="B15" s="192" t="s">
        <v>82</v>
      </c>
      <c r="C15" s="192" t="s">
        <v>108</v>
      </c>
      <c r="D15" s="192" t="s">
        <v>109</v>
      </c>
      <c r="E15" s="193" t="s">
        <v>102</v>
      </c>
      <c r="F15" s="192" t="s">
        <v>83</v>
      </c>
      <c r="G15" s="192" t="s">
        <v>84</v>
      </c>
      <c r="H15" s="193" t="s">
        <v>101</v>
      </c>
      <c r="I15" s="196" t="s">
        <v>81</v>
      </c>
      <c r="J15" s="56"/>
      <c r="L15" s="26" t="s">
        <v>57</v>
      </c>
      <c r="M15" s="27">
        <v>67089</v>
      </c>
      <c r="N15" s="26" t="s">
        <v>57</v>
      </c>
      <c r="O15" s="26" t="s">
        <v>58</v>
      </c>
      <c r="P15" s="28"/>
      <c r="Q15" s="29">
        <v>479</v>
      </c>
      <c r="R15" s="29">
        <v>595</v>
      </c>
      <c r="S15" s="30"/>
      <c r="T15" s="31">
        <f t="shared" si="0"/>
        <v>0.26611111111111113</v>
      </c>
      <c r="U15" s="31">
        <f t="shared" si="1"/>
        <v>0.33055555555555555</v>
      </c>
      <c r="W15" s="60">
        <v>675</v>
      </c>
      <c r="X15" s="60">
        <v>675</v>
      </c>
      <c r="Y15" s="60">
        <v>820</v>
      </c>
      <c r="Z15" s="60">
        <v>820</v>
      </c>
      <c r="AA15" s="60">
        <v>675</v>
      </c>
      <c r="AB15" s="60">
        <v>675</v>
      </c>
      <c r="AC15" s="60">
        <v>820</v>
      </c>
      <c r="AD15" s="60">
        <v>820</v>
      </c>
      <c r="AE15" s="60">
        <v>643</v>
      </c>
      <c r="AF15" s="60">
        <v>668</v>
      </c>
      <c r="AG15" s="35"/>
      <c r="AH15" s="35"/>
      <c r="AI15" s="60">
        <v>643</v>
      </c>
      <c r="AJ15" s="60">
        <v>668</v>
      </c>
      <c r="AK15" s="34"/>
      <c r="AL15" s="34"/>
      <c r="AM15" s="61">
        <v>625</v>
      </c>
      <c r="AN15" s="61">
        <v>625</v>
      </c>
      <c r="AO15" s="61">
        <v>785</v>
      </c>
      <c r="AP15" s="61">
        <v>785</v>
      </c>
      <c r="AQ15" s="61">
        <v>630</v>
      </c>
      <c r="AR15" s="61">
        <v>630</v>
      </c>
      <c r="AS15" s="61">
        <v>785</v>
      </c>
      <c r="AT15" s="61">
        <v>785</v>
      </c>
      <c r="AU15" s="61">
        <v>640</v>
      </c>
      <c r="AV15" s="61">
        <v>640</v>
      </c>
      <c r="AW15" s="61">
        <v>815</v>
      </c>
      <c r="AX15" s="61">
        <v>815</v>
      </c>
      <c r="AY15" s="61">
        <v>660</v>
      </c>
      <c r="AZ15" s="61">
        <v>660</v>
      </c>
      <c r="BA15" s="61">
        <v>845</v>
      </c>
      <c r="BB15" s="61">
        <v>845</v>
      </c>
      <c r="BC15" s="61">
        <v>710</v>
      </c>
      <c r="BD15" s="61">
        <v>710</v>
      </c>
      <c r="BE15" s="61">
        <v>910</v>
      </c>
      <c r="BF15" s="61">
        <v>910</v>
      </c>
      <c r="BG15" s="61">
        <v>735</v>
      </c>
      <c r="BH15" s="61">
        <v>735</v>
      </c>
      <c r="BI15" s="61">
        <v>940</v>
      </c>
      <c r="BJ15" s="61">
        <v>940</v>
      </c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</row>
    <row r="16" spans="1:87" ht="15.75" thickBot="1" x14ac:dyDescent="0.3">
      <c r="A16" s="191"/>
      <c r="B16" s="192"/>
      <c r="C16" s="192"/>
      <c r="D16" s="192"/>
      <c r="E16" s="194"/>
      <c r="F16" s="192"/>
      <c r="G16" s="192"/>
      <c r="H16" s="194"/>
      <c r="I16" s="196"/>
      <c r="J16" s="56"/>
      <c r="L16" s="26" t="s">
        <v>85</v>
      </c>
      <c r="M16" s="27">
        <v>67133</v>
      </c>
      <c r="N16" s="26" t="s">
        <v>57</v>
      </c>
      <c r="O16" s="26" t="s">
        <v>58</v>
      </c>
      <c r="P16" s="28"/>
      <c r="Q16" s="29">
        <v>448</v>
      </c>
      <c r="R16" s="29">
        <v>565</v>
      </c>
      <c r="S16" s="30"/>
      <c r="T16" s="31">
        <f t="shared" si="0"/>
        <v>0.24888888888888891</v>
      </c>
      <c r="U16" s="31">
        <f t="shared" si="1"/>
        <v>0.31388888888888888</v>
      </c>
      <c r="W16" s="60">
        <v>745</v>
      </c>
      <c r="X16" s="60">
        <v>745</v>
      </c>
      <c r="Y16" s="60">
        <v>890</v>
      </c>
      <c r="Z16" s="60">
        <v>890</v>
      </c>
      <c r="AA16" s="60">
        <v>745</v>
      </c>
      <c r="AB16" s="60">
        <v>745</v>
      </c>
      <c r="AC16" s="60">
        <v>890</v>
      </c>
      <c r="AD16" s="60">
        <v>890</v>
      </c>
      <c r="AE16" s="60">
        <v>715</v>
      </c>
      <c r="AF16" s="60">
        <v>743</v>
      </c>
      <c r="AG16" s="35"/>
      <c r="AH16" s="35"/>
      <c r="AI16" s="60">
        <v>715</v>
      </c>
      <c r="AJ16" s="60">
        <v>743</v>
      </c>
      <c r="AK16" s="34"/>
      <c r="AL16" s="34"/>
      <c r="AM16" s="61">
        <v>745</v>
      </c>
      <c r="AN16" s="61">
        <v>745</v>
      </c>
      <c r="AO16" s="61">
        <v>910</v>
      </c>
      <c r="AP16" s="61">
        <v>910</v>
      </c>
      <c r="AQ16" s="61">
        <v>710</v>
      </c>
      <c r="AR16" s="61">
        <v>710</v>
      </c>
      <c r="AS16" s="61">
        <v>870</v>
      </c>
      <c r="AT16" s="61">
        <v>870</v>
      </c>
      <c r="AU16" s="61">
        <v>720</v>
      </c>
      <c r="AV16" s="61">
        <v>720</v>
      </c>
      <c r="AW16" s="61">
        <v>900</v>
      </c>
      <c r="AX16" s="61">
        <v>900</v>
      </c>
      <c r="AY16" s="61">
        <v>750</v>
      </c>
      <c r="AZ16" s="61">
        <v>750</v>
      </c>
      <c r="BA16" s="61">
        <v>935</v>
      </c>
      <c r="BB16" s="61">
        <v>935</v>
      </c>
      <c r="BC16" s="61">
        <v>785</v>
      </c>
      <c r="BD16" s="61">
        <v>785</v>
      </c>
      <c r="BE16" s="61">
        <v>985</v>
      </c>
      <c r="BF16" s="61">
        <v>985</v>
      </c>
      <c r="BG16" s="61">
        <v>815</v>
      </c>
      <c r="BH16" s="61">
        <v>815</v>
      </c>
      <c r="BI16" s="61">
        <v>1015</v>
      </c>
      <c r="BJ16" s="61">
        <v>1015</v>
      </c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</row>
    <row r="17" spans="1:86" x14ac:dyDescent="0.25">
      <c r="A17" s="37" t="str">
        <f>W1</f>
        <v>SEATRUCK</v>
      </c>
      <c r="B17" s="38">
        <v>43830</v>
      </c>
      <c r="C17" s="39">
        <v>45</v>
      </c>
      <c r="D17" s="39">
        <v>45</v>
      </c>
      <c r="E17" s="58">
        <f t="shared" ref="E17:E21" si="2">IF($I$4="ANR",C17,D17)</f>
        <v>45</v>
      </c>
      <c r="F17" s="40">
        <v>7.0000000000000007E-2</v>
      </c>
      <c r="G17" s="47">
        <f ca="1">INDIRECT("BDD!"&amp;ADDRESS(MATCH(I$2,$L$1:$L$41,0),SUM(MATCH(A17,$1:$1,0),IF(I$4="ANR",0,4),IF(I$5="20f",0,1)),4,1),1)</f>
        <v>995</v>
      </c>
      <c r="H17" s="41">
        <f ca="1">IF(F17="Inclus",G17+((G17*0)+E17),G17+((G17*F17)+E17))</f>
        <v>1109.6500000000001</v>
      </c>
      <c r="I17" s="42" t="str">
        <f t="shared" ref="I17:I21" si="3">A17</f>
        <v>SEATRUCK</v>
      </c>
      <c r="J17" s="57"/>
      <c r="L17" s="26" t="s">
        <v>86</v>
      </c>
      <c r="M17" s="27">
        <v>67152</v>
      </c>
      <c r="N17" s="26" t="s">
        <v>57</v>
      </c>
      <c r="O17" s="26" t="s">
        <v>58</v>
      </c>
      <c r="P17" s="28"/>
      <c r="Q17" s="29">
        <v>496</v>
      </c>
      <c r="R17" s="29">
        <v>613</v>
      </c>
      <c r="S17" s="30"/>
      <c r="T17" s="31">
        <f t="shared" si="0"/>
        <v>0.27555555555555555</v>
      </c>
      <c r="U17" s="31">
        <f t="shared" si="1"/>
        <v>0.34055555555555556</v>
      </c>
      <c r="W17" s="60">
        <v>675</v>
      </c>
      <c r="X17" s="60">
        <v>675</v>
      </c>
      <c r="Y17" s="60">
        <v>820</v>
      </c>
      <c r="Z17" s="60">
        <v>820</v>
      </c>
      <c r="AA17" s="60">
        <v>675</v>
      </c>
      <c r="AB17" s="60">
        <v>675</v>
      </c>
      <c r="AC17" s="60">
        <v>820</v>
      </c>
      <c r="AD17" s="60">
        <v>820</v>
      </c>
      <c r="AE17" s="60">
        <v>715</v>
      </c>
      <c r="AF17" s="60">
        <v>743</v>
      </c>
      <c r="AG17" s="35"/>
      <c r="AH17" s="35"/>
      <c r="AI17" s="60">
        <v>715</v>
      </c>
      <c r="AJ17" s="60">
        <v>743</v>
      </c>
      <c r="AK17" s="34"/>
      <c r="AL17" s="34"/>
      <c r="AM17" s="61">
        <v>695</v>
      </c>
      <c r="AN17" s="61">
        <v>695</v>
      </c>
      <c r="AO17" s="61">
        <v>855</v>
      </c>
      <c r="AP17" s="61">
        <v>855</v>
      </c>
      <c r="AQ17" s="61">
        <v>695</v>
      </c>
      <c r="AR17" s="61">
        <v>695</v>
      </c>
      <c r="AS17" s="61">
        <v>855</v>
      </c>
      <c r="AT17" s="61">
        <v>855</v>
      </c>
      <c r="AU17" s="61">
        <v>710</v>
      </c>
      <c r="AV17" s="61">
        <v>710</v>
      </c>
      <c r="AW17" s="61">
        <v>890</v>
      </c>
      <c r="AX17" s="61">
        <v>890</v>
      </c>
      <c r="AY17" s="61">
        <v>735</v>
      </c>
      <c r="AZ17" s="61">
        <v>735</v>
      </c>
      <c r="BA17" s="61">
        <v>920</v>
      </c>
      <c r="BB17" s="61">
        <v>920</v>
      </c>
      <c r="BC17" s="61">
        <v>770</v>
      </c>
      <c r="BD17" s="61">
        <v>770</v>
      </c>
      <c r="BE17" s="61">
        <v>965</v>
      </c>
      <c r="BF17" s="61">
        <v>965</v>
      </c>
      <c r="BG17" s="61">
        <v>815</v>
      </c>
      <c r="BH17" s="61">
        <v>815</v>
      </c>
      <c r="BI17" s="61">
        <v>1000</v>
      </c>
      <c r="BJ17" s="61">
        <v>1000</v>
      </c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</row>
    <row r="18" spans="1:86" x14ac:dyDescent="0.25">
      <c r="A18" s="43" t="str">
        <f>AE1</f>
        <v>STRAL</v>
      </c>
      <c r="B18" s="44">
        <v>43830</v>
      </c>
      <c r="C18" s="39">
        <v>0</v>
      </c>
      <c r="D18" s="39">
        <v>0</v>
      </c>
      <c r="E18" s="39">
        <f>IF($I$4="ANR",C18,D18)</f>
        <v>0</v>
      </c>
      <c r="F18" s="49">
        <v>0</v>
      </c>
      <c r="G18" s="47">
        <f t="shared" ref="G18:G24" ca="1" si="4">INDIRECT("BDD!"&amp;ADDRESS(MATCH(I$2,$L$1:$L$41,0),SUM(MATCH(A18,$1:$1,0),IF(I$4="ANR",0,4),IF(I$5="20f",0,1)),4,1),1)</f>
        <v>0</v>
      </c>
      <c r="H18" s="47">
        <f t="shared" ref="H18:H21" ca="1" si="5">IF(F18="Inclus",G18+((G18*0)+E18),G18+((G18*F18)+E18))</f>
        <v>0</v>
      </c>
      <c r="I18" s="45" t="str">
        <f t="shared" si="3"/>
        <v>STRAL</v>
      </c>
      <c r="J18" s="57"/>
      <c r="L18" s="26" t="s">
        <v>87</v>
      </c>
      <c r="M18" s="27">
        <v>67202</v>
      </c>
      <c r="N18" s="26" t="s">
        <v>57</v>
      </c>
      <c r="O18" s="26" t="s">
        <v>58</v>
      </c>
      <c r="P18" s="28"/>
      <c r="Q18" s="29">
        <v>481</v>
      </c>
      <c r="R18" s="29">
        <v>597</v>
      </c>
      <c r="S18" s="30"/>
      <c r="T18" s="31">
        <f t="shared" si="0"/>
        <v>0.26722222222222219</v>
      </c>
      <c r="U18" s="31">
        <f t="shared" si="1"/>
        <v>0.33166666666666667</v>
      </c>
      <c r="W18" s="60">
        <v>675</v>
      </c>
      <c r="X18" s="60">
        <v>675</v>
      </c>
      <c r="Y18" s="60">
        <v>820</v>
      </c>
      <c r="Z18" s="60">
        <v>820</v>
      </c>
      <c r="AA18" s="60">
        <v>675</v>
      </c>
      <c r="AB18" s="60">
        <v>675</v>
      </c>
      <c r="AC18" s="60">
        <v>820</v>
      </c>
      <c r="AD18" s="60">
        <v>820</v>
      </c>
      <c r="AE18" s="60">
        <v>643</v>
      </c>
      <c r="AF18" s="60">
        <v>668</v>
      </c>
      <c r="AG18" s="35"/>
      <c r="AH18" s="35"/>
      <c r="AI18" s="60">
        <v>643</v>
      </c>
      <c r="AJ18" s="60">
        <v>668</v>
      </c>
      <c r="AK18" s="34"/>
      <c r="AL18" s="34"/>
      <c r="AM18" s="61">
        <v>640</v>
      </c>
      <c r="AN18" s="61">
        <v>640</v>
      </c>
      <c r="AO18" s="61">
        <v>805</v>
      </c>
      <c r="AP18" s="61">
        <v>805</v>
      </c>
      <c r="AQ18" s="61">
        <v>640</v>
      </c>
      <c r="AR18" s="61">
        <v>640</v>
      </c>
      <c r="AS18" s="61">
        <v>800</v>
      </c>
      <c r="AT18" s="61">
        <v>800</v>
      </c>
      <c r="AU18" s="61">
        <v>650</v>
      </c>
      <c r="AV18" s="61">
        <v>650</v>
      </c>
      <c r="AW18" s="61">
        <v>830</v>
      </c>
      <c r="AX18" s="61">
        <v>830</v>
      </c>
      <c r="AY18" s="61">
        <v>680</v>
      </c>
      <c r="AZ18" s="61">
        <v>680</v>
      </c>
      <c r="BA18" s="61">
        <v>860</v>
      </c>
      <c r="BB18" s="61">
        <v>860</v>
      </c>
      <c r="BC18" s="61">
        <v>715</v>
      </c>
      <c r="BD18" s="61">
        <v>715</v>
      </c>
      <c r="BE18" s="61">
        <v>915</v>
      </c>
      <c r="BF18" s="61">
        <v>915</v>
      </c>
      <c r="BG18" s="61">
        <v>735</v>
      </c>
      <c r="BH18" s="61">
        <v>735</v>
      </c>
      <c r="BI18" s="61">
        <v>945</v>
      </c>
      <c r="BJ18" s="61">
        <v>945</v>
      </c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</row>
    <row r="19" spans="1:86" x14ac:dyDescent="0.25">
      <c r="A19" s="46" t="str">
        <f>AM1</f>
        <v>GTS</v>
      </c>
      <c r="B19" s="44">
        <v>43830</v>
      </c>
      <c r="C19" s="39">
        <v>35</v>
      </c>
      <c r="D19" s="39">
        <v>37</v>
      </c>
      <c r="E19" s="39">
        <f t="shared" si="2"/>
        <v>35</v>
      </c>
      <c r="F19" s="49">
        <v>0.1</v>
      </c>
      <c r="G19" s="47">
        <f t="shared" ca="1" si="4"/>
        <v>1020</v>
      </c>
      <c r="H19" s="47">
        <f t="shared" ca="1" si="5"/>
        <v>1157</v>
      </c>
      <c r="I19" s="45" t="str">
        <f t="shared" si="3"/>
        <v>GTS</v>
      </c>
      <c r="J19" s="57"/>
      <c r="L19" s="26" t="s">
        <v>88</v>
      </c>
      <c r="M19" s="27">
        <v>67212</v>
      </c>
      <c r="N19" s="26" t="s">
        <v>57</v>
      </c>
      <c r="O19" s="26" t="s">
        <v>58</v>
      </c>
      <c r="P19" s="28"/>
      <c r="Q19" s="29">
        <v>476</v>
      </c>
      <c r="R19" s="29">
        <v>592</v>
      </c>
      <c r="S19" s="30"/>
      <c r="T19" s="31">
        <f t="shared" si="0"/>
        <v>0.26444444444444443</v>
      </c>
      <c r="U19" s="31">
        <f t="shared" si="1"/>
        <v>0.3288888888888889</v>
      </c>
      <c r="W19" s="60">
        <v>675</v>
      </c>
      <c r="X19" s="60">
        <v>675</v>
      </c>
      <c r="Y19" s="60">
        <v>820</v>
      </c>
      <c r="Z19" s="60">
        <v>820</v>
      </c>
      <c r="AA19" s="60">
        <v>675</v>
      </c>
      <c r="AB19" s="60">
        <v>675</v>
      </c>
      <c r="AC19" s="60">
        <v>820</v>
      </c>
      <c r="AD19" s="60">
        <v>820</v>
      </c>
      <c r="AE19" s="60">
        <v>668</v>
      </c>
      <c r="AF19" s="60">
        <v>696</v>
      </c>
      <c r="AG19" s="35"/>
      <c r="AH19" s="35"/>
      <c r="AI19" s="60">
        <v>668</v>
      </c>
      <c r="AJ19" s="60">
        <v>696</v>
      </c>
      <c r="AK19" s="34"/>
      <c r="AL19" s="34"/>
      <c r="AM19" s="61">
        <v>700</v>
      </c>
      <c r="AN19" s="61">
        <v>700</v>
      </c>
      <c r="AO19" s="61">
        <v>860</v>
      </c>
      <c r="AP19" s="61">
        <v>860</v>
      </c>
      <c r="AQ19" s="61">
        <v>700</v>
      </c>
      <c r="AR19" s="61">
        <v>700</v>
      </c>
      <c r="AS19" s="61">
        <v>860</v>
      </c>
      <c r="AT19" s="61">
        <v>860</v>
      </c>
      <c r="AU19" s="61">
        <v>710</v>
      </c>
      <c r="AV19" s="61">
        <v>710</v>
      </c>
      <c r="AW19" s="61">
        <v>890</v>
      </c>
      <c r="AX19" s="61">
        <v>890</v>
      </c>
      <c r="AY19" s="61">
        <v>740</v>
      </c>
      <c r="AZ19" s="61">
        <v>740</v>
      </c>
      <c r="BA19" s="61">
        <v>920</v>
      </c>
      <c r="BB19" s="61">
        <v>920</v>
      </c>
      <c r="BC19" s="61">
        <v>750</v>
      </c>
      <c r="BD19" s="61">
        <v>750</v>
      </c>
      <c r="BE19" s="61">
        <v>950</v>
      </c>
      <c r="BF19" s="61">
        <v>950</v>
      </c>
      <c r="BG19" s="61">
        <v>775</v>
      </c>
      <c r="BH19" s="61">
        <v>775</v>
      </c>
      <c r="BI19" s="61">
        <v>985</v>
      </c>
      <c r="BJ19" s="61">
        <v>985</v>
      </c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</row>
    <row r="20" spans="1:86" x14ac:dyDescent="0.25">
      <c r="A20" s="43" t="str">
        <f>AU1</f>
        <v>NAVILAND</v>
      </c>
      <c r="B20" s="44">
        <v>43646</v>
      </c>
      <c r="C20" s="47">
        <v>35</v>
      </c>
      <c r="D20" s="47">
        <v>40</v>
      </c>
      <c r="E20" s="39">
        <f t="shared" si="2"/>
        <v>35</v>
      </c>
      <c r="F20" s="49">
        <v>5.0900000000000001E-2</v>
      </c>
      <c r="G20" s="47">
        <f t="shared" ca="1" si="4"/>
        <v>1170</v>
      </c>
      <c r="H20" s="47">
        <f t="shared" ca="1" si="5"/>
        <v>1264.5529999999999</v>
      </c>
      <c r="I20" s="45" t="str">
        <f t="shared" si="3"/>
        <v>NAVILAND</v>
      </c>
      <c r="J20" s="57"/>
      <c r="L20" s="26" t="s">
        <v>89</v>
      </c>
      <c r="M20" s="27">
        <v>67390</v>
      </c>
      <c r="N20" s="26" t="s">
        <v>57</v>
      </c>
      <c r="O20" s="26" t="s">
        <v>58</v>
      </c>
      <c r="P20" s="28"/>
      <c r="Q20" s="29">
        <v>541</v>
      </c>
      <c r="R20" s="29">
        <v>658</v>
      </c>
      <c r="S20" s="30"/>
      <c r="T20" s="31">
        <f t="shared" si="0"/>
        <v>0.30055555555555552</v>
      </c>
      <c r="U20" s="31">
        <f t="shared" si="1"/>
        <v>0.36555555555555558</v>
      </c>
      <c r="W20" s="60">
        <v>770</v>
      </c>
      <c r="X20" s="60">
        <v>770</v>
      </c>
      <c r="Y20" s="60">
        <v>880</v>
      </c>
      <c r="Z20" s="60">
        <v>880</v>
      </c>
      <c r="AA20" s="60">
        <v>770</v>
      </c>
      <c r="AB20" s="60">
        <v>770</v>
      </c>
      <c r="AC20" s="60">
        <v>880</v>
      </c>
      <c r="AD20" s="60">
        <v>880</v>
      </c>
      <c r="AE20" s="60">
        <v>806</v>
      </c>
      <c r="AF20" s="60">
        <v>837</v>
      </c>
      <c r="AG20" s="35"/>
      <c r="AH20" s="35"/>
      <c r="AI20" s="60">
        <v>806</v>
      </c>
      <c r="AJ20" s="60">
        <v>837</v>
      </c>
      <c r="AK20" s="34"/>
      <c r="AL20" s="34"/>
      <c r="AM20" s="61">
        <v>795</v>
      </c>
      <c r="AN20" s="61">
        <v>795</v>
      </c>
      <c r="AO20" s="61">
        <v>960</v>
      </c>
      <c r="AP20" s="61">
        <v>960</v>
      </c>
      <c r="AQ20" s="61">
        <v>800</v>
      </c>
      <c r="AR20" s="61">
        <v>800</v>
      </c>
      <c r="AS20" s="61">
        <v>960</v>
      </c>
      <c r="AT20" s="61">
        <v>960</v>
      </c>
      <c r="AU20" s="61">
        <v>810</v>
      </c>
      <c r="AV20" s="61">
        <v>810</v>
      </c>
      <c r="AW20" s="61">
        <v>990</v>
      </c>
      <c r="AX20" s="61">
        <v>990</v>
      </c>
      <c r="AY20" s="61">
        <v>840</v>
      </c>
      <c r="AZ20" s="61">
        <v>840</v>
      </c>
      <c r="BA20" s="61">
        <v>1030</v>
      </c>
      <c r="BB20" s="61">
        <v>1030</v>
      </c>
      <c r="BC20" s="61">
        <v>895</v>
      </c>
      <c r="BD20" s="61">
        <v>895</v>
      </c>
      <c r="BE20" s="61">
        <v>1105</v>
      </c>
      <c r="BF20" s="61">
        <v>1105</v>
      </c>
      <c r="BG20" s="61">
        <v>925</v>
      </c>
      <c r="BH20" s="61">
        <v>925</v>
      </c>
      <c r="BI20" s="61">
        <v>1140</v>
      </c>
      <c r="BJ20" s="61">
        <v>1140</v>
      </c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</row>
    <row r="21" spans="1:86" x14ac:dyDescent="0.25">
      <c r="A21" s="46" t="str">
        <f>BC1</f>
        <v>H&amp;S LOGISTICS</v>
      </c>
      <c r="B21" s="48">
        <v>43830</v>
      </c>
      <c r="C21" s="39">
        <v>0</v>
      </c>
      <c r="D21" s="39">
        <v>0</v>
      </c>
      <c r="E21" s="39">
        <f t="shared" si="2"/>
        <v>0</v>
      </c>
      <c r="F21" s="59">
        <v>0</v>
      </c>
      <c r="G21" s="47">
        <f t="shared" ca="1" si="4"/>
        <v>1080</v>
      </c>
      <c r="H21" s="47">
        <f t="shared" ca="1" si="5"/>
        <v>1080</v>
      </c>
      <c r="I21" s="45" t="str">
        <f t="shared" si="3"/>
        <v>H&amp;S LOGISTICS</v>
      </c>
      <c r="J21" s="57"/>
      <c r="L21" s="26" t="s">
        <v>90</v>
      </c>
      <c r="M21" s="27">
        <v>67440</v>
      </c>
      <c r="N21" s="26" t="s">
        <v>57</v>
      </c>
      <c r="O21" s="26" t="s">
        <v>58</v>
      </c>
      <c r="P21" s="28"/>
      <c r="Q21" s="29">
        <v>444</v>
      </c>
      <c r="R21" s="29">
        <v>561</v>
      </c>
      <c r="S21" s="30"/>
      <c r="T21" s="31">
        <f t="shared" si="0"/>
        <v>0.24666666666666667</v>
      </c>
      <c r="U21" s="31">
        <f t="shared" si="1"/>
        <v>0.3116666666666667</v>
      </c>
      <c r="W21" s="60">
        <v>785</v>
      </c>
      <c r="X21" s="60">
        <v>785</v>
      </c>
      <c r="Y21" s="60">
        <v>930</v>
      </c>
      <c r="Z21" s="60">
        <v>930</v>
      </c>
      <c r="AA21" s="60">
        <v>785</v>
      </c>
      <c r="AB21" s="60">
        <v>785</v>
      </c>
      <c r="AC21" s="60">
        <v>930</v>
      </c>
      <c r="AD21" s="60">
        <v>930</v>
      </c>
      <c r="AE21" s="60">
        <v>643</v>
      </c>
      <c r="AF21" s="60">
        <v>668</v>
      </c>
      <c r="AG21" s="35"/>
      <c r="AH21" s="35"/>
      <c r="AI21" s="60">
        <v>643</v>
      </c>
      <c r="AJ21" s="60">
        <v>668</v>
      </c>
      <c r="AK21" s="34"/>
      <c r="AL21" s="34"/>
      <c r="AM21" s="61">
        <v>630</v>
      </c>
      <c r="AN21" s="61">
        <v>630</v>
      </c>
      <c r="AO21" s="61">
        <v>790</v>
      </c>
      <c r="AP21" s="61">
        <v>790</v>
      </c>
      <c r="AQ21" s="61">
        <v>630</v>
      </c>
      <c r="AR21" s="61">
        <v>630</v>
      </c>
      <c r="AS21" s="61">
        <v>790</v>
      </c>
      <c r="AT21" s="61">
        <v>790</v>
      </c>
      <c r="AU21" s="61">
        <v>640</v>
      </c>
      <c r="AV21" s="61">
        <v>640</v>
      </c>
      <c r="AW21" s="61">
        <v>820</v>
      </c>
      <c r="AX21" s="61">
        <v>820</v>
      </c>
      <c r="AY21" s="61">
        <v>670</v>
      </c>
      <c r="AZ21" s="61">
        <v>670</v>
      </c>
      <c r="BA21" s="61">
        <v>850</v>
      </c>
      <c r="BB21" s="61">
        <v>850</v>
      </c>
      <c r="BC21" s="61">
        <v>715</v>
      </c>
      <c r="BD21" s="61">
        <v>715</v>
      </c>
      <c r="BE21" s="61">
        <v>915</v>
      </c>
      <c r="BF21" s="61">
        <v>915</v>
      </c>
      <c r="BG21" s="61">
        <v>735</v>
      </c>
      <c r="BH21" s="61">
        <v>735</v>
      </c>
      <c r="BI21" s="61">
        <v>945</v>
      </c>
      <c r="BJ21" s="61">
        <v>945</v>
      </c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</row>
    <row r="22" spans="1:86" x14ac:dyDescent="0.25">
      <c r="A22" s="43" t="str">
        <f>BK1</f>
        <v>NOUVEAU FOURNISSEUR 1</v>
      </c>
      <c r="B22" s="44"/>
      <c r="C22" s="39">
        <v>0</v>
      </c>
      <c r="D22" s="39">
        <v>0</v>
      </c>
      <c r="E22" s="39">
        <f>IF($I$4="ANR",C22,D22)</f>
        <v>0</v>
      </c>
      <c r="F22" s="49">
        <v>0</v>
      </c>
      <c r="G22" s="47">
        <f t="shared" ca="1" si="4"/>
        <v>0</v>
      </c>
      <c r="H22" s="47">
        <f ca="1">IF(F22="Inclus",G22+((G22*0)+E22),G22+((G22*F22)+E22))</f>
        <v>0</v>
      </c>
      <c r="I22" s="45" t="str">
        <f>A22</f>
        <v>NOUVEAU FOURNISSEUR 1</v>
      </c>
      <c r="J22" s="57"/>
      <c r="L22" s="26" t="s">
        <v>91</v>
      </c>
      <c r="M22" s="27">
        <v>67500</v>
      </c>
      <c r="N22" s="26" t="s">
        <v>57</v>
      </c>
      <c r="O22" s="26" t="s">
        <v>58</v>
      </c>
      <c r="P22" s="28"/>
      <c r="Q22" s="29">
        <v>466</v>
      </c>
      <c r="R22" s="29">
        <v>583</v>
      </c>
      <c r="S22" s="30"/>
      <c r="T22" s="31">
        <f t="shared" si="0"/>
        <v>0.25888888888888889</v>
      </c>
      <c r="U22" s="31">
        <f t="shared" si="1"/>
        <v>0.32388888888888889</v>
      </c>
      <c r="W22" s="60">
        <v>700</v>
      </c>
      <c r="X22" s="60">
        <v>700</v>
      </c>
      <c r="Y22" s="60">
        <v>845</v>
      </c>
      <c r="Z22" s="60">
        <v>845</v>
      </c>
      <c r="AA22" s="60">
        <v>700</v>
      </c>
      <c r="AB22" s="60">
        <v>700</v>
      </c>
      <c r="AC22" s="60">
        <v>845</v>
      </c>
      <c r="AD22" s="60">
        <v>845</v>
      </c>
      <c r="AE22" s="60">
        <v>668</v>
      </c>
      <c r="AF22" s="60">
        <v>696</v>
      </c>
      <c r="AG22" s="35"/>
      <c r="AH22" s="35"/>
      <c r="AI22" s="60">
        <v>668</v>
      </c>
      <c r="AJ22" s="60">
        <v>696</v>
      </c>
      <c r="AK22" s="34"/>
      <c r="AL22" s="34"/>
      <c r="AM22" s="61">
        <v>655</v>
      </c>
      <c r="AN22" s="61">
        <v>655</v>
      </c>
      <c r="AO22" s="61">
        <v>815</v>
      </c>
      <c r="AP22" s="61">
        <v>815</v>
      </c>
      <c r="AQ22" s="61">
        <v>655</v>
      </c>
      <c r="AR22" s="61">
        <v>655</v>
      </c>
      <c r="AS22" s="61">
        <v>815</v>
      </c>
      <c r="AT22" s="61">
        <v>815</v>
      </c>
      <c r="AU22" s="61">
        <v>670</v>
      </c>
      <c r="AV22" s="61">
        <v>670</v>
      </c>
      <c r="AW22" s="61">
        <v>845</v>
      </c>
      <c r="AX22" s="61">
        <v>845</v>
      </c>
      <c r="AY22" s="61">
        <v>690</v>
      </c>
      <c r="AZ22" s="61">
        <v>690</v>
      </c>
      <c r="BA22" s="61">
        <v>875</v>
      </c>
      <c r="BB22" s="61">
        <v>875</v>
      </c>
      <c r="BC22" s="61">
        <v>740</v>
      </c>
      <c r="BD22" s="61">
        <v>740</v>
      </c>
      <c r="BE22" s="61">
        <v>940</v>
      </c>
      <c r="BF22" s="61">
        <v>940</v>
      </c>
      <c r="BG22" s="61">
        <v>770</v>
      </c>
      <c r="BH22" s="61">
        <v>770</v>
      </c>
      <c r="BI22" s="61">
        <v>975</v>
      </c>
      <c r="BJ22" s="61">
        <v>975</v>
      </c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</row>
    <row r="23" spans="1:86" x14ac:dyDescent="0.25">
      <c r="A23" s="46" t="str">
        <f>BS1</f>
        <v>NOUVEAU FOURNISSEUR 2</v>
      </c>
      <c r="B23" s="44"/>
      <c r="C23" s="39">
        <v>0</v>
      </c>
      <c r="D23" s="39">
        <v>0</v>
      </c>
      <c r="E23" s="39">
        <f>IF($I$4="ANR",C23,D23)</f>
        <v>0</v>
      </c>
      <c r="F23" s="49">
        <v>0</v>
      </c>
      <c r="G23" s="47">
        <f t="shared" ca="1" si="4"/>
        <v>0</v>
      </c>
      <c r="H23" s="47">
        <f ca="1">IF(F23="Inclus",G23+((G23*0)+E23),G23+((G23*F23)+E23))</f>
        <v>0</v>
      </c>
      <c r="I23" s="45" t="str">
        <f>A23</f>
        <v>NOUVEAU FOURNISSEUR 2</v>
      </c>
      <c r="J23" s="57"/>
      <c r="L23" s="26" t="s">
        <v>92</v>
      </c>
      <c r="M23" s="27">
        <v>67700</v>
      </c>
      <c r="N23" s="26" t="s">
        <v>57</v>
      </c>
      <c r="O23" s="26" t="s">
        <v>58</v>
      </c>
      <c r="P23" s="28"/>
      <c r="Q23" s="29">
        <v>438</v>
      </c>
      <c r="R23" s="29">
        <v>555</v>
      </c>
      <c r="S23" s="30"/>
      <c r="T23" s="31">
        <f t="shared" si="0"/>
        <v>0.24333333333333332</v>
      </c>
      <c r="U23" s="31">
        <f t="shared" si="1"/>
        <v>0.30833333333333335</v>
      </c>
      <c r="W23" s="60">
        <v>680</v>
      </c>
      <c r="X23" s="60">
        <v>680</v>
      </c>
      <c r="Y23" s="60">
        <v>840</v>
      </c>
      <c r="Z23" s="60">
        <v>840</v>
      </c>
      <c r="AA23" s="60">
        <v>680</v>
      </c>
      <c r="AB23" s="60">
        <v>680</v>
      </c>
      <c r="AC23" s="60">
        <v>840</v>
      </c>
      <c r="AD23" s="60">
        <v>840</v>
      </c>
      <c r="AE23" s="60">
        <v>668</v>
      </c>
      <c r="AF23" s="60">
        <v>696</v>
      </c>
      <c r="AG23" s="35"/>
      <c r="AH23" s="35"/>
      <c r="AI23" s="60">
        <v>668</v>
      </c>
      <c r="AJ23" s="60">
        <v>696</v>
      </c>
      <c r="AK23" s="34"/>
      <c r="AL23" s="34"/>
      <c r="AM23" s="61">
        <v>640</v>
      </c>
      <c r="AN23" s="61">
        <v>640</v>
      </c>
      <c r="AO23" s="61">
        <v>800</v>
      </c>
      <c r="AP23" s="61">
        <v>800</v>
      </c>
      <c r="AQ23" s="61">
        <v>640</v>
      </c>
      <c r="AR23" s="61">
        <v>640</v>
      </c>
      <c r="AS23" s="61">
        <v>800</v>
      </c>
      <c r="AT23" s="61">
        <v>800</v>
      </c>
      <c r="AU23" s="61">
        <v>650</v>
      </c>
      <c r="AV23" s="61">
        <v>650</v>
      </c>
      <c r="AW23" s="61">
        <v>83</v>
      </c>
      <c r="AX23" s="61">
        <v>83</v>
      </c>
      <c r="AY23" s="61">
        <v>680</v>
      </c>
      <c r="AZ23" s="61">
        <v>680</v>
      </c>
      <c r="BA23" s="61">
        <v>860</v>
      </c>
      <c r="BB23" s="61">
        <v>860</v>
      </c>
      <c r="BC23" s="61">
        <v>730</v>
      </c>
      <c r="BD23" s="61">
        <v>730</v>
      </c>
      <c r="BE23" s="61">
        <v>930</v>
      </c>
      <c r="BF23" s="61">
        <v>930</v>
      </c>
      <c r="BG23" s="61">
        <v>755</v>
      </c>
      <c r="BH23" s="61">
        <v>755</v>
      </c>
      <c r="BI23" s="61">
        <v>960</v>
      </c>
      <c r="BJ23" s="61">
        <v>960</v>
      </c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</row>
    <row r="24" spans="1:86" x14ac:dyDescent="0.25">
      <c r="A24" s="43" t="str">
        <f>CA1</f>
        <v>NOUVEAU FOURNISSEUR 3</v>
      </c>
      <c r="B24" s="44"/>
      <c r="C24" s="39">
        <v>0</v>
      </c>
      <c r="D24" s="39">
        <v>0</v>
      </c>
      <c r="E24" s="39">
        <f>IF($I$4="ANR",C24,D24)</f>
        <v>0</v>
      </c>
      <c r="F24" s="49">
        <v>0</v>
      </c>
      <c r="G24" s="47">
        <f t="shared" ca="1" si="4"/>
        <v>0</v>
      </c>
      <c r="H24" s="47">
        <f ca="1">IF(F24="Inclus",G24+((G24*0)+E24),G24+((G24*F24)+E24))</f>
        <v>0</v>
      </c>
      <c r="I24" s="45" t="str">
        <f>A24</f>
        <v>NOUVEAU FOURNISSEUR 3</v>
      </c>
      <c r="J24" s="57"/>
      <c r="L24" s="26" t="s">
        <v>93</v>
      </c>
      <c r="M24" s="27">
        <v>67700</v>
      </c>
      <c r="N24" s="26" t="s">
        <v>57</v>
      </c>
      <c r="O24" s="26" t="s">
        <v>58</v>
      </c>
      <c r="P24" s="28"/>
      <c r="Q24" s="29">
        <v>447</v>
      </c>
      <c r="R24" s="29">
        <v>564</v>
      </c>
      <c r="S24" s="30"/>
      <c r="T24" s="31">
        <f t="shared" si="0"/>
        <v>0.24833333333333332</v>
      </c>
      <c r="U24" s="31">
        <f t="shared" si="1"/>
        <v>0.3133333333333333</v>
      </c>
      <c r="W24" s="60">
        <v>675</v>
      </c>
      <c r="X24" s="60">
        <v>675</v>
      </c>
      <c r="Y24" s="60">
        <v>820</v>
      </c>
      <c r="Z24" s="60">
        <v>820</v>
      </c>
      <c r="AA24" s="60">
        <v>675</v>
      </c>
      <c r="AB24" s="60">
        <v>675</v>
      </c>
      <c r="AC24" s="60">
        <v>820</v>
      </c>
      <c r="AD24" s="60">
        <v>820</v>
      </c>
      <c r="AE24" s="60">
        <v>643</v>
      </c>
      <c r="AF24" s="60">
        <v>668</v>
      </c>
      <c r="AG24" s="35"/>
      <c r="AH24" s="35"/>
      <c r="AI24" s="60">
        <v>643</v>
      </c>
      <c r="AJ24" s="60">
        <v>668</v>
      </c>
      <c r="AK24" s="34"/>
      <c r="AL24" s="34"/>
      <c r="AM24" s="61">
        <v>630</v>
      </c>
      <c r="AN24" s="61">
        <v>630</v>
      </c>
      <c r="AO24" s="61">
        <v>790</v>
      </c>
      <c r="AP24" s="61">
        <v>790</v>
      </c>
      <c r="AQ24" s="61">
        <v>630</v>
      </c>
      <c r="AR24" s="61">
        <v>630</v>
      </c>
      <c r="AS24" s="61">
        <v>790</v>
      </c>
      <c r="AT24" s="61">
        <v>790</v>
      </c>
      <c r="AU24" s="61">
        <v>640</v>
      </c>
      <c r="AV24" s="61">
        <v>640</v>
      </c>
      <c r="AW24" s="61">
        <v>820</v>
      </c>
      <c r="AX24" s="61">
        <v>820</v>
      </c>
      <c r="AY24" s="61">
        <v>670</v>
      </c>
      <c r="AZ24" s="61">
        <v>670</v>
      </c>
      <c r="BA24" s="61">
        <v>850</v>
      </c>
      <c r="BB24" s="61">
        <v>850</v>
      </c>
      <c r="BC24" s="61">
        <v>710</v>
      </c>
      <c r="BD24" s="61">
        <v>710</v>
      </c>
      <c r="BE24" s="61">
        <v>910</v>
      </c>
      <c r="BF24" s="61">
        <v>910</v>
      </c>
      <c r="BG24" s="61">
        <v>735</v>
      </c>
      <c r="BH24" s="61">
        <v>735</v>
      </c>
      <c r="BI24" s="61">
        <v>940</v>
      </c>
      <c r="BJ24" s="61">
        <v>940</v>
      </c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</row>
    <row r="25" spans="1:86" x14ac:dyDescent="0.25">
      <c r="J25" s="50"/>
      <c r="L25" s="26" t="s">
        <v>94</v>
      </c>
      <c r="M25" s="27">
        <v>68025</v>
      </c>
      <c r="N25" s="26" t="s">
        <v>44</v>
      </c>
      <c r="O25" s="26" t="s">
        <v>45</v>
      </c>
      <c r="P25" s="28"/>
      <c r="Q25" s="29">
        <v>548</v>
      </c>
      <c r="R25" s="29">
        <v>664</v>
      </c>
      <c r="S25" s="30"/>
      <c r="T25" s="31">
        <f t="shared" si="0"/>
        <v>0.30444444444444446</v>
      </c>
      <c r="U25" s="31">
        <f t="shared" si="1"/>
        <v>0.36888888888888888</v>
      </c>
      <c r="W25" s="60">
        <v>825</v>
      </c>
      <c r="X25" s="60">
        <v>825</v>
      </c>
      <c r="Y25" s="60">
        <v>970</v>
      </c>
      <c r="Z25" s="60">
        <v>970</v>
      </c>
      <c r="AA25" s="60">
        <v>825</v>
      </c>
      <c r="AB25" s="60">
        <v>825</v>
      </c>
      <c r="AC25" s="60">
        <v>970</v>
      </c>
      <c r="AD25" s="60">
        <v>970</v>
      </c>
      <c r="AE25" s="34"/>
      <c r="AF25" s="35"/>
      <c r="AG25" s="35"/>
      <c r="AH25" s="35"/>
      <c r="AI25" s="35"/>
      <c r="AJ25" s="34"/>
      <c r="AK25" s="34"/>
      <c r="AL25" s="34"/>
      <c r="AM25" s="61">
        <v>785</v>
      </c>
      <c r="AN25" s="61">
        <v>785</v>
      </c>
      <c r="AO25" s="61">
        <v>950</v>
      </c>
      <c r="AP25" s="61">
        <v>950</v>
      </c>
      <c r="AQ25" s="61">
        <v>790</v>
      </c>
      <c r="AR25" s="61">
        <v>790</v>
      </c>
      <c r="AS25" s="61">
        <v>950</v>
      </c>
      <c r="AT25" s="61">
        <v>950</v>
      </c>
      <c r="AU25" s="61">
        <v>945</v>
      </c>
      <c r="AV25" s="61">
        <v>945</v>
      </c>
      <c r="AW25" s="61">
        <v>1130</v>
      </c>
      <c r="AX25" s="61">
        <v>1130</v>
      </c>
      <c r="AY25" s="61">
        <v>980</v>
      </c>
      <c r="AZ25" s="61">
        <v>980</v>
      </c>
      <c r="BA25" s="61">
        <v>1175</v>
      </c>
      <c r="BB25" s="61">
        <v>1175</v>
      </c>
      <c r="BC25" s="61">
        <v>880</v>
      </c>
      <c r="BD25" s="61">
        <v>880</v>
      </c>
      <c r="BE25" s="61">
        <v>1085</v>
      </c>
      <c r="BF25" s="61">
        <v>1085</v>
      </c>
      <c r="BG25" s="61">
        <v>970</v>
      </c>
      <c r="BH25" s="61">
        <v>970</v>
      </c>
      <c r="BI25" s="61">
        <v>1180</v>
      </c>
      <c r="BJ25" s="61">
        <v>1180</v>
      </c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</row>
    <row r="26" spans="1:86" x14ac:dyDescent="0.25">
      <c r="L26" s="26" t="s">
        <v>95</v>
      </c>
      <c r="M26" s="27">
        <v>68127</v>
      </c>
      <c r="N26" s="26" t="s">
        <v>44</v>
      </c>
      <c r="O26" s="26" t="s">
        <v>45</v>
      </c>
      <c r="P26" s="28"/>
      <c r="Q26" s="29">
        <v>556</v>
      </c>
      <c r="R26" s="29">
        <v>673</v>
      </c>
      <c r="S26" s="30"/>
      <c r="T26" s="31">
        <f t="shared" si="0"/>
        <v>0.30888888888888888</v>
      </c>
      <c r="U26" s="31">
        <f t="shared" si="1"/>
        <v>0.37388888888888888</v>
      </c>
      <c r="W26" s="60">
        <v>825</v>
      </c>
      <c r="X26" s="60">
        <v>825</v>
      </c>
      <c r="Y26" s="60">
        <v>970</v>
      </c>
      <c r="Z26" s="60">
        <v>970</v>
      </c>
      <c r="AA26" s="60">
        <v>825</v>
      </c>
      <c r="AB26" s="60">
        <v>825</v>
      </c>
      <c r="AC26" s="60">
        <v>970</v>
      </c>
      <c r="AD26" s="60">
        <v>970</v>
      </c>
      <c r="AE26" s="34"/>
      <c r="AF26" s="35"/>
      <c r="AG26" s="35"/>
      <c r="AH26" s="35"/>
      <c r="AI26" s="35"/>
      <c r="AJ26" s="34"/>
      <c r="AK26" s="34"/>
      <c r="AL26" s="34"/>
      <c r="AM26" s="61">
        <v>785</v>
      </c>
      <c r="AN26" s="61">
        <v>785</v>
      </c>
      <c r="AO26" s="61">
        <v>950</v>
      </c>
      <c r="AP26" s="61">
        <v>950</v>
      </c>
      <c r="AQ26" s="61">
        <v>790</v>
      </c>
      <c r="AR26" s="61">
        <v>790</v>
      </c>
      <c r="AS26" s="61">
        <v>950</v>
      </c>
      <c r="AT26" s="61">
        <v>950</v>
      </c>
      <c r="AU26" s="61">
        <v>950</v>
      </c>
      <c r="AV26" s="61">
        <v>950</v>
      </c>
      <c r="AW26" s="61">
        <v>1135</v>
      </c>
      <c r="AX26" s="61">
        <v>1135</v>
      </c>
      <c r="AY26" s="61">
        <v>980</v>
      </c>
      <c r="AZ26" s="61">
        <v>980</v>
      </c>
      <c r="BA26" s="61">
        <v>1175</v>
      </c>
      <c r="BB26" s="61">
        <v>1175</v>
      </c>
      <c r="BC26" s="61">
        <v>865</v>
      </c>
      <c r="BD26" s="61">
        <v>865</v>
      </c>
      <c r="BE26" s="61">
        <v>1055</v>
      </c>
      <c r="BF26" s="61">
        <v>1055</v>
      </c>
      <c r="BG26" s="61">
        <v>920</v>
      </c>
      <c r="BH26" s="61">
        <v>920</v>
      </c>
      <c r="BI26" s="61">
        <v>1125</v>
      </c>
      <c r="BJ26" s="61">
        <v>1125</v>
      </c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</row>
    <row r="27" spans="1:86" x14ac:dyDescent="0.25">
      <c r="L27" s="26" t="s">
        <v>96</v>
      </c>
      <c r="M27" s="27">
        <v>70100</v>
      </c>
      <c r="N27" s="26" t="s">
        <v>44</v>
      </c>
      <c r="O27" s="26" t="s">
        <v>45</v>
      </c>
      <c r="P27" s="28"/>
      <c r="Q27" s="29">
        <v>574</v>
      </c>
      <c r="R27" s="29">
        <v>691</v>
      </c>
      <c r="S27" s="30"/>
      <c r="T27" s="31">
        <f t="shared" si="0"/>
        <v>0.31888888888888889</v>
      </c>
      <c r="U27" s="31">
        <f t="shared" si="1"/>
        <v>0.38388888888888889</v>
      </c>
      <c r="W27" s="60">
        <v>970</v>
      </c>
      <c r="X27" s="60">
        <v>970</v>
      </c>
      <c r="Y27" s="60">
        <v>1115</v>
      </c>
      <c r="Z27" s="60">
        <v>1115</v>
      </c>
      <c r="AA27" s="60">
        <v>970</v>
      </c>
      <c r="AB27" s="60">
        <v>970</v>
      </c>
      <c r="AC27" s="60">
        <v>1115</v>
      </c>
      <c r="AD27" s="60">
        <v>1115</v>
      </c>
      <c r="AE27" s="34"/>
      <c r="AF27" s="35"/>
      <c r="AG27" s="35"/>
      <c r="AH27" s="35"/>
      <c r="AI27" s="35"/>
      <c r="AJ27" s="34"/>
      <c r="AK27" s="34"/>
      <c r="AL27" s="34"/>
      <c r="AM27" s="61">
        <v>1015</v>
      </c>
      <c r="AN27" s="61">
        <v>1015</v>
      </c>
      <c r="AO27" s="61">
        <v>1180</v>
      </c>
      <c r="AP27" s="61">
        <v>1180</v>
      </c>
      <c r="AQ27" s="61">
        <v>1015</v>
      </c>
      <c r="AR27" s="61">
        <v>1015</v>
      </c>
      <c r="AS27" s="61">
        <v>1175</v>
      </c>
      <c r="AT27" s="61">
        <v>1175</v>
      </c>
      <c r="AU27" s="61">
        <v>1170</v>
      </c>
      <c r="AV27" s="61">
        <v>1170</v>
      </c>
      <c r="AW27" s="61">
        <v>1365</v>
      </c>
      <c r="AX27" s="61">
        <v>1365</v>
      </c>
      <c r="AY27" s="61">
        <v>1210</v>
      </c>
      <c r="AZ27" s="61">
        <v>1210</v>
      </c>
      <c r="BA27" s="61">
        <v>1415</v>
      </c>
      <c r="BB27" s="61">
        <v>1415</v>
      </c>
      <c r="BC27" s="61">
        <v>1135</v>
      </c>
      <c r="BD27" s="61">
        <v>1135</v>
      </c>
      <c r="BE27" s="61">
        <v>1335</v>
      </c>
      <c r="BF27" s="61">
        <v>1335</v>
      </c>
      <c r="BG27" s="61">
        <v>1210</v>
      </c>
      <c r="BH27" s="61">
        <v>1210</v>
      </c>
      <c r="BI27" s="61">
        <v>1425</v>
      </c>
      <c r="BJ27" s="61">
        <v>1425</v>
      </c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</row>
    <row r="28" spans="1:86" x14ac:dyDescent="0.25">
      <c r="L28" s="26" t="s">
        <v>97</v>
      </c>
      <c r="M28" s="27">
        <v>70170</v>
      </c>
      <c r="N28" s="26" t="s">
        <v>44</v>
      </c>
      <c r="O28" s="26" t="s">
        <v>45</v>
      </c>
      <c r="P28" s="28"/>
      <c r="Q28" s="29">
        <v>525</v>
      </c>
      <c r="R28" s="29">
        <v>657</v>
      </c>
      <c r="S28" s="30"/>
      <c r="T28" s="31">
        <f t="shared" si="0"/>
        <v>0.29166666666666669</v>
      </c>
      <c r="U28" s="31">
        <f t="shared" si="1"/>
        <v>0.36499999999999999</v>
      </c>
      <c r="W28" s="60">
        <v>875</v>
      </c>
      <c r="X28" s="60">
        <v>875</v>
      </c>
      <c r="Y28" s="60">
        <v>1020</v>
      </c>
      <c r="Z28" s="60">
        <v>1020</v>
      </c>
      <c r="AA28" s="60">
        <v>875</v>
      </c>
      <c r="AB28" s="60">
        <v>875</v>
      </c>
      <c r="AC28" s="60">
        <v>1020</v>
      </c>
      <c r="AD28" s="60">
        <v>1020</v>
      </c>
      <c r="AE28" s="34"/>
      <c r="AF28" s="35"/>
      <c r="AG28" s="35"/>
      <c r="AH28" s="35"/>
      <c r="AI28" s="35"/>
      <c r="AJ28" s="34"/>
      <c r="AK28" s="34"/>
      <c r="AL28" s="34"/>
      <c r="AM28" s="61">
        <v>900</v>
      </c>
      <c r="AN28" s="61">
        <v>900</v>
      </c>
      <c r="AO28" s="61">
        <v>1060</v>
      </c>
      <c r="AP28" s="61">
        <v>1060</v>
      </c>
      <c r="AQ28" s="61">
        <v>895</v>
      </c>
      <c r="AR28" s="61">
        <v>895</v>
      </c>
      <c r="AS28" s="61">
        <v>1055</v>
      </c>
      <c r="AT28" s="61">
        <v>1055</v>
      </c>
      <c r="AU28" s="61">
        <v>1050</v>
      </c>
      <c r="AV28" s="61">
        <v>1050</v>
      </c>
      <c r="AW28" s="61">
        <v>1240</v>
      </c>
      <c r="AX28" s="61">
        <v>1240</v>
      </c>
      <c r="AY28" s="61">
        <v>1090</v>
      </c>
      <c r="AZ28" s="61">
        <v>1090</v>
      </c>
      <c r="BA28" s="61">
        <v>1290</v>
      </c>
      <c r="BB28" s="61">
        <v>1290</v>
      </c>
      <c r="BC28" s="61">
        <v>1185</v>
      </c>
      <c r="BD28" s="61">
        <v>1185</v>
      </c>
      <c r="BE28" s="61">
        <v>1400</v>
      </c>
      <c r="BF28" s="61">
        <v>1400</v>
      </c>
      <c r="BG28" s="61">
        <v>1225</v>
      </c>
      <c r="BH28" s="61">
        <v>1225</v>
      </c>
      <c r="BI28" s="61">
        <v>1445</v>
      </c>
      <c r="BJ28" s="61">
        <v>1445</v>
      </c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</row>
    <row r="29" spans="1:86" x14ac:dyDescent="0.25">
      <c r="L29" s="26" t="s">
        <v>98</v>
      </c>
      <c r="M29" s="27">
        <v>70300</v>
      </c>
      <c r="N29" s="26" t="s">
        <v>44</v>
      </c>
      <c r="O29" s="26" t="s">
        <v>45</v>
      </c>
      <c r="P29" s="28"/>
      <c r="Q29" s="29">
        <v>500</v>
      </c>
      <c r="R29" s="29">
        <v>616</v>
      </c>
      <c r="S29" s="30"/>
      <c r="T29" s="31">
        <f t="shared" si="0"/>
        <v>0.27777777777777779</v>
      </c>
      <c r="U29" s="31">
        <f t="shared" si="1"/>
        <v>0.34222222222222221</v>
      </c>
      <c r="W29" s="60">
        <v>850</v>
      </c>
      <c r="X29" s="60">
        <v>850</v>
      </c>
      <c r="Y29" s="60">
        <v>995</v>
      </c>
      <c r="Z29" s="60">
        <v>995</v>
      </c>
      <c r="AA29" s="60">
        <v>850</v>
      </c>
      <c r="AB29" s="60">
        <v>850</v>
      </c>
      <c r="AC29" s="60">
        <v>995</v>
      </c>
      <c r="AD29" s="60">
        <v>995</v>
      </c>
      <c r="AE29" s="34"/>
      <c r="AF29" s="35"/>
      <c r="AG29" s="35"/>
      <c r="AH29" s="35"/>
      <c r="AI29" s="35"/>
      <c r="AJ29" s="34"/>
      <c r="AK29" s="34"/>
      <c r="AL29" s="34"/>
      <c r="AM29" s="61">
        <v>815</v>
      </c>
      <c r="AN29" s="61">
        <v>815</v>
      </c>
      <c r="AO29" s="61">
        <v>980</v>
      </c>
      <c r="AP29" s="61">
        <v>980</v>
      </c>
      <c r="AQ29" s="61">
        <v>815</v>
      </c>
      <c r="AR29" s="61">
        <v>815</v>
      </c>
      <c r="AS29" s="61">
        <v>975</v>
      </c>
      <c r="AT29" s="61">
        <v>975</v>
      </c>
      <c r="AU29" s="61">
        <v>970</v>
      </c>
      <c r="AV29" s="61">
        <v>970</v>
      </c>
      <c r="AW29" s="61">
        <v>1160</v>
      </c>
      <c r="AX29" s="61">
        <v>1160</v>
      </c>
      <c r="AY29" s="61">
        <v>1005</v>
      </c>
      <c r="AZ29" s="61">
        <v>1005</v>
      </c>
      <c r="BA29" s="61">
        <v>1200</v>
      </c>
      <c r="BB29" s="61">
        <v>1200</v>
      </c>
      <c r="BC29" s="61">
        <v>865</v>
      </c>
      <c r="BD29" s="61">
        <v>865</v>
      </c>
      <c r="BE29" s="61">
        <v>1030</v>
      </c>
      <c r="BF29" s="61">
        <v>1030</v>
      </c>
      <c r="BG29" s="61">
        <v>920</v>
      </c>
      <c r="BH29" s="61">
        <v>920</v>
      </c>
      <c r="BI29" s="61">
        <v>1095</v>
      </c>
      <c r="BJ29" s="61">
        <v>1095</v>
      </c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</row>
    <row r="30" spans="1:86" x14ac:dyDescent="0.25">
      <c r="L30" s="26" t="s">
        <v>99</v>
      </c>
      <c r="M30" s="27">
        <v>70700</v>
      </c>
      <c r="N30" s="26" t="s">
        <v>44</v>
      </c>
      <c r="O30" s="26" t="s">
        <v>45</v>
      </c>
      <c r="P30" s="28"/>
      <c r="Q30" s="29">
        <v>577</v>
      </c>
      <c r="R30" s="29">
        <v>693</v>
      </c>
      <c r="S30" s="30"/>
      <c r="T30" s="31">
        <f t="shared" si="0"/>
        <v>0.32055555555555554</v>
      </c>
      <c r="U30" s="31">
        <f t="shared" si="1"/>
        <v>0.38500000000000001</v>
      </c>
      <c r="W30" s="60">
        <v>970</v>
      </c>
      <c r="X30" s="60">
        <v>970</v>
      </c>
      <c r="Y30" s="60">
        <v>1115</v>
      </c>
      <c r="Z30" s="60">
        <v>1115</v>
      </c>
      <c r="AA30" s="60">
        <v>970</v>
      </c>
      <c r="AB30" s="60">
        <v>970</v>
      </c>
      <c r="AC30" s="60">
        <v>1115</v>
      </c>
      <c r="AD30" s="60">
        <v>1115</v>
      </c>
      <c r="AE30" s="34"/>
      <c r="AF30" s="35"/>
      <c r="AG30" s="35"/>
      <c r="AH30" s="35"/>
      <c r="AI30" s="35"/>
      <c r="AJ30" s="34"/>
      <c r="AK30" s="34"/>
      <c r="AL30" s="34"/>
      <c r="AM30" s="61">
        <v>1025</v>
      </c>
      <c r="AN30" s="61">
        <v>1025</v>
      </c>
      <c r="AO30" s="61">
        <v>1190</v>
      </c>
      <c r="AP30" s="61">
        <v>1190</v>
      </c>
      <c r="AQ30" s="61">
        <v>1025</v>
      </c>
      <c r="AR30" s="61">
        <v>1025</v>
      </c>
      <c r="AS30" s="61">
        <v>1185</v>
      </c>
      <c r="AT30" s="61">
        <v>1185</v>
      </c>
      <c r="AU30" s="61">
        <v>1180</v>
      </c>
      <c r="AV30" s="61">
        <v>1180</v>
      </c>
      <c r="AW30" s="61">
        <v>1375</v>
      </c>
      <c r="AX30" s="61">
        <v>1375</v>
      </c>
      <c r="AY30" s="61">
        <v>1220</v>
      </c>
      <c r="AZ30" s="61">
        <v>1220</v>
      </c>
      <c r="BA30" s="61">
        <v>1425</v>
      </c>
      <c r="BB30" s="61">
        <v>1425</v>
      </c>
      <c r="BC30" s="61">
        <v>1140</v>
      </c>
      <c r="BD30" s="61">
        <v>1140</v>
      </c>
      <c r="BE30" s="61">
        <v>1340</v>
      </c>
      <c r="BF30" s="61">
        <v>1340</v>
      </c>
      <c r="BG30" s="61">
        <v>1215</v>
      </c>
      <c r="BH30" s="61">
        <v>1215</v>
      </c>
      <c r="BI30" s="61">
        <v>1430</v>
      </c>
      <c r="BJ30" s="61">
        <v>1430</v>
      </c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</row>
    <row r="31" spans="1:86" x14ac:dyDescent="0.25">
      <c r="L31" s="26" t="s">
        <v>100</v>
      </c>
      <c r="M31" s="27">
        <v>90400</v>
      </c>
      <c r="N31" s="26" t="s">
        <v>44</v>
      </c>
      <c r="O31" s="26" t="s">
        <v>45</v>
      </c>
      <c r="P31" s="28"/>
      <c r="Q31" s="29">
        <v>555</v>
      </c>
      <c r="R31" s="29">
        <v>671</v>
      </c>
      <c r="S31" s="30"/>
      <c r="T31" s="31">
        <f t="shared" si="0"/>
        <v>0.30833333333333335</v>
      </c>
      <c r="U31" s="31">
        <f t="shared" si="1"/>
        <v>0.37277777777777782</v>
      </c>
      <c r="W31" s="60">
        <v>855</v>
      </c>
      <c r="X31" s="60">
        <v>855</v>
      </c>
      <c r="Y31" s="60">
        <v>995</v>
      </c>
      <c r="Z31" s="60">
        <v>995</v>
      </c>
      <c r="AA31" s="60">
        <v>855</v>
      </c>
      <c r="AB31" s="60">
        <v>855</v>
      </c>
      <c r="AC31" s="60">
        <v>995</v>
      </c>
      <c r="AD31" s="60">
        <v>995</v>
      </c>
      <c r="AE31" s="34"/>
      <c r="AF31" s="35"/>
      <c r="AG31" s="35"/>
      <c r="AH31" s="35"/>
      <c r="AI31" s="35"/>
      <c r="AJ31" s="34"/>
      <c r="AK31" s="34"/>
      <c r="AL31" s="34"/>
      <c r="AM31" s="61">
        <v>820</v>
      </c>
      <c r="AN31" s="61">
        <v>820</v>
      </c>
      <c r="AO31" s="61">
        <v>985</v>
      </c>
      <c r="AP31" s="61">
        <v>985</v>
      </c>
      <c r="AQ31" s="61">
        <v>820</v>
      </c>
      <c r="AR31" s="61">
        <v>820</v>
      </c>
      <c r="AS31" s="61">
        <v>980</v>
      </c>
      <c r="AT31" s="61">
        <v>980</v>
      </c>
      <c r="AU31" s="61">
        <v>970</v>
      </c>
      <c r="AV31" s="61">
        <v>970</v>
      </c>
      <c r="AW31" s="61">
        <v>1160</v>
      </c>
      <c r="AX31" s="61">
        <v>1160</v>
      </c>
      <c r="AY31" s="61">
        <v>1010</v>
      </c>
      <c r="AZ31" s="61">
        <v>1010</v>
      </c>
      <c r="BA31" s="61">
        <v>1205</v>
      </c>
      <c r="BB31" s="61">
        <v>1205</v>
      </c>
      <c r="BC31" s="61">
        <v>1050</v>
      </c>
      <c r="BD31" s="61">
        <v>1050</v>
      </c>
      <c r="BE31" s="61">
        <v>1250</v>
      </c>
      <c r="BF31" s="61">
        <v>1250</v>
      </c>
      <c r="BG31" s="61">
        <v>1085</v>
      </c>
      <c r="BH31" s="61">
        <v>1085</v>
      </c>
      <c r="BI31" s="61">
        <v>1290</v>
      </c>
      <c r="BJ31" s="61">
        <v>1290</v>
      </c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</row>
    <row r="32" spans="1:86" x14ac:dyDescent="0.25">
      <c r="L32" s="51"/>
      <c r="M32" s="29"/>
      <c r="N32" s="29"/>
      <c r="O32" s="29"/>
      <c r="P32" s="52"/>
      <c r="Q32" s="29"/>
      <c r="R32" s="29"/>
      <c r="S32" s="30"/>
      <c r="T32" s="31">
        <f t="shared" si="0"/>
        <v>0</v>
      </c>
      <c r="U32" s="31">
        <f t="shared" si="1"/>
        <v>0</v>
      </c>
      <c r="W32" s="53"/>
      <c r="X32" s="53"/>
      <c r="Y32" s="53"/>
      <c r="Z32" s="53"/>
      <c r="AA32" s="53"/>
      <c r="AB32" s="53"/>
      <c r="AC32" s="53"/>
      <c r="AD32" s="53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  <c r="BP32" s="35"/>
      <c r="BQ32" s="35"/>
      <c r="BR32" s="35"/>
      <c r="BS32" s="35"/>
      <c r="BT32" s="35"/>
      <c r="BU32" s="35"/>
      <c r="BV32" s="35"/>
      <c r="BW32" s="35"/>
      <c r="BX32" s="35"/>
      <c r="BY32" s="35"/>
      <c r="BZ32" s="35"/>
      <c r="CA32" s="35"/>
      <c r="CB32" s="35"/>
      <c r="CC32" s="35"/>
      <c r="CD32" s="35"/>
      <c r="CE32" s="35"/>
      <c r="CF32" s="35"/>
      <c r="CG32" s="35"/>
      <c r="CH32" s="35"/>
    </row>
    <row r="33" spans="12:86" x14ac:dyDescent="0.25">
      <c r="L33" s="51"/>
      <c r="M33" s="29"/>
      <c r="N33" s="29"/>
      <c r="O33" s="29"/>
      <c r="P33" s="52"/>
      <c r="Q33" s="29"/>
      <c r="R33" s="29"/>
      <c r="S33" s="30"/>
      <c r="T33" s="31">
        <f t="shared" si="0"/>
        <v>0</v>
      </c>
      <c r="U33" s="31">
        <f t="shared" si="1"/>
        <v>0</v>
      </c>
      <c r="W33" s="53"/>
      <c r="X33" s="53"/>
      <c r="Y33" s="53"/>
      <c r="Z33" s="53"/>
      <c r="AA33" s="53"/>
      <c r="AB33" s="53"/>
      <c r="AC33" s="53"/>
      <c r="AD33" s="53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  <c r="BW33" s="35"/>
      <c r="BX33" s="35"/>
      <c r="BY33" s="35"/>
      <c r="BZ33" s="35"/>
      <c r="CA33" s="35"/>
      <c r="CB33" s="35"/>
      <c r="CC33" s="35"/>
      <c r="CD33" s="35"/>
      <c r="CE33" s="35"/>
      <c r="CF33" s="35"/>
      <c r="CG33" s="35"/>
      <c r="CH33" s="35"/>
    </row>
    <row r="34" spans="12:86" x14ac:dyDescent="0.25">
      <c r="L34" s="51"/>
      <c r="M34" s="29"/>
      <c r="N34" s="29"/>
      <c r="O34" s="29"/>
      <c r="P34" s="52"/>
      <c r="Q34" s="29"/>
      <c r="R34" s="29"/>
      <c r="S34" s="30"/>
      <c r="T34" s="31">
        <f t="shared" si="0"/>
        <v>0</v>
      </c>
      <c r="U34" s="31">
        <f t="shared" si="1"/>
        <v>0</v>
      </c>
      <c r="W34" s="53"/>
      <c r="X34" s="53"/>
      <c r="Y34" s="53"/>
      <c r="Z34" s="53"/>
      <c r="AA34" s="53"/>
      <c r="AB34" s="53"/>
      <c r="AC34" s="53"/>
      <c r="AD34" s="53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5"/>
      <c r="BW34" s="35"/>
      <c r="BX34" s="35"/>
      <c r="BY34" s="35"/>
      <c r="BZ34" s="35"/>
      <c r="CA34" s="35"/>
      <c r="CB34" s="35"/>
      <c r="CC34" s="35"/>
      <c r="CD34" s="35"/>
      <c r="CE34" s="35"/>
      <c r="CF34" s="35"/>
      <c r="CG34" s="35"/>
      <c r="CH34" s="35"/>
    </row>
    <row r="35" spans="12:86" x14ac:dyDescent="0.25">
      <c r="L35" s="51"/>
      <c r="M35" s="29"/>
      <c r="N35" s="29"/>
      <c r="O35" s="29"/>
      <c r="P35" s="52"/>
      <c r="Q35" s="29"/>
      <c r="R35" s="29"/>
      <c r="S35" s="30"/>
      <c r="T35" s="31">
        <f t="shared" si="0"/>
        <v>0</v>
      </c>
      <c r="U35" s="31">
        <f t="shared" si="1"/>
        <v>0</v>
      </c>
      <c r="W35" s="53"/>
      <c r="X35" s="53"/>
      <c r="Y35" s="53"/>
      <c r="Z35" s="53"/>
      <c r="AA35" s="53"/>
      <c r="AB35" s="53"/>
      <c r="AC35" s="53"/>
      <c r="AD35" s="53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</row>
    <row r="36" spans="12:86" x14ac:dyDescent="0.25">
      <c r="L36" s="51"/>
      <c r="M36" s="29"/>
      <c r="N36" s="29"/>
      <c r="O36" s="29"/>
      <c r="P36" s="52"/>
      <c r="Q36" s="29"/>
      <c r="R36" s="29"/>
      <c r="S36" s="30"/>
      <c r="T36" s="31">
        <f t="shared" si="0"/>
        <v>0</v>
      </c>
      <c r="U36" s="31">
        <f t="shared" si="1"/>
        <v>0</v>
      </c>
      <c r="W36" s="53"/>
      <c r="X36" s="53"/>
      <c r="Y36" s="53"/>
      <c r="Z36" s="53"/>
      <c r="AA36" s="53"/>
      <c r="AB36" s="53"/>
      <c r="AC36" s="53"/>
      <c r="AD36" s="53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  <c r="CC36" s="35"/>
      <c r="CD36" s="35"/>
      <c r="CE36" s="35"/>
      <c r="CF36" s="35"/>
      <c r="CG36" s="35"/>
      <c r="CH36" s="35"/>
    </row>
    <row r="37" spans="12:86" x14ac:dyDescent="0.25">
      <c r="L37" s="51"/>
      <c r="M37" s="29"/>
      <c r="N37" s="29"/>
      <c r="O37" s="29"/>
      <c r="P37" s="52"/>
      <c r="Q37" s="29"/>
      <c r="R37" s="29"/>
      <c r="S37" s="30"/>
      <c r="T37" s="31">
        <f t="shared" si="0"/>
        <v>0</v>
      </c>
      <c r="U37" s="31">
        <f t="shared" si="1"/>
        <v>0</v>
      </c>
      <c r="W37" s="53"/>
      <c r="X37" s="53"/>
      <c r="Y37" s="53"/>
      <c r="Z37" s="53"/>
      <c r="AA37" s="53"/>
      <c r="AB37" s="53"/>
      <c r="AC37" s="53"/>
      <c r="AD37" s="53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  <c r="BP37" s="35"/>
      <c r="BQ37" s="35"/>
      <c r="BR37" s="35"/>
      <c r="BS37" s="35"/>
      <c r="BT37" s="35"/>
      <c r="BU37" s="35"/>
      <c r="BV37" s="35"/>
      <c r="BW37" s="35"/>
      <c r="BX37" s="35"/>
      <c r="BY37" s="35"/>
      <c r="BZ37" s="35"/>
      <c r="CA37" s="35"/>
      <c r="CB37" s="35"/>
      <c r="CC37" s="35"/>
      <c r="CD37" s="35"/>
      <c r="CE37" s="35"/>
      <c r="CF37" s="35"/>
      <c r="CG37" s="35"/>
      <c r="CH37" s="35"/>
    </row>
    <row r="38" spans="12:86" x14ac:dyDescent="0.25">
      <c r="L38" s="51"/>
      <c r="M38" s="29"/>
      <c r="N38" s="29"/>
      <c r="O38" s="29"/>
      <c r="P38" s="52"/>
      <c r="Q38" s="29"/>
      <c r="R38" s="29"/>
      <c r="S38" s="30"/>
      <c r="T38" s="31">
        <f t="shared" si="0"/>
        <v>0</v>
      </c>
      <c r="U38" s="31">
        <f t="shared" si="1"/>
        <v>0</v>
      </c>
      <c r="W38" s="53"/>
      <c r="X38" s="53"/>
      <c r="Y38" s="53"/>
      <c r="Z38" s="53"/>
      <c r="AA38" s="53"/>
      <c r="AB38" s="53"/>
      <c r="AC38" s="53"/>
      <c r="AD38" s="53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  <c r="BO38" s="35"/>
      <c r="BP38" s="35"/>
      <c r="BQ38" s="35"/>
      <c r="BR38" s="35"/>
      <c r="BS38" s="35"/>
      <c r="BT38" s="35"/>
      <c r="BU38" s="35"/>
      <c r="BV38" s="35"/>
      <c r="BW38" s="35"/>
      <c r="BX38" s="35"/>
      <c r="BY38" s="35"/>
      <c r="BZ38" s="35"/>
      <c r="CA38" s="35"/>
      <c r="CB38" s="35"/>
      <c r="CC38" s="35"/>
      <c r="CD38" s="35"/>
      <c r="CE38" s="35"/>
      <c r="CF38" s="35"/>
      <c r="CG38" s="35"/>
      <c r="CH38" s="35"/>
    </row>
    <row r="39" spans="12:86" x14ac:dyDescent="0.25">
      <c r="L39" s="51"/>
      <c r="M39" s="29"/>
      <c r="N39" s="29"/>
      <c r="O39" s="29"/>
      <c r="P39" s="52"/>
      <c r="Q39" s="29"/>
      <c r="R39" s="29"/>
      <c r="S39" s="30"/>
      <c r="T39" s="31">
        <f t="shared" si="0"/>
        <v>0</v>
      </c>
      <c r="U39" s="31">
        <f t="shared" si="1"/>
        <v>0</v>
      </c>
      <c r="W39" s="53"/>
      <c r="X39" s="53"/>
      <c r="Y39" s="53"/>
      <c r="Z39" s="53"/>
      <c r="AA39" s="53"/>
      <c r="AB39" s="53"/>
      <c r="AC39" s="53"/>
      <c r="AD39" s="53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  <c r="BW39" s="35"/>
      <c r="BX39" s="35"/>
      <c r="BY39" s="35"/>
      <c r="BZ39" s="35"/>
      <c r="CA39" s="35"/>
      <c r="CB39" s="35"/>
      <c r="CC39" s="35"/>
      <c r="CD39" s="35"/>
      <c r="CE39" s="35"/>
      <c r="CF39" s="35"/>
      <c r="CG39" s="35"/>
      <c r="CH39" s="35"/>
    </row>
    <row r="40" spans="12:86" x14ac:dyDescent="0.25">
      <c r="L40" s="51"/>
      <c r="M40" s="29"/>
      <c r="N40" s="29"/>
      <c r="O40" s="29"/>
      <c r="P40" s="52"/>
      <c r="Q40" s="29"/>
      <c r="R40" s="29"/>
      <c r="S40" s="30"/>
      <c r="T40" s="31">
        <f t="shared" si="0"/>
        <v>0</v>
      </c>
      <c r="U40" s="31">
        <f t="shared" si="1"/>
        <v>0</v>
      </c>
      <c r="W40" s="53"/>
      <c r="X40" s="53"/>
      <c r="Y40" s="53"/>
      <c r="Z40" s="53"/>
      <c r="AA40" s="53"/>
      <c r="AB40" s="53"/>
      <c r="AC40" s="53"/>
      <c r="AD40" s="53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  <c r="BP40" s="35"/>
      <c r="BQ40" s="35"/>
      <c r="BR40" s="35"/>
      <c r="BS40" s="35"/>
      <c r="BT40" s="35"/>
      <c r="BU40" s="35"/>
      <c r="BV40" s="35"/>
      <c r="BW40" s="35"/>
      <c r="BX40" s="35"/>
      <c r="BY40" s="35"/>
      <c r="BZ40" s="35"/>
      <c r="CA40" s="35"/>
      <c r="CB40" s="35"/>
      <c r="CC40" s="35"/>
      <c r="CD40" s="35"/>
      <c r="CE40" s="35"/>
      <c r="CF40" s="35"/>
      <c r="CG40" s="35"/>
      <c r="CH40" s="35"/>
    </row>
    <row r="41" spans="12:86" x14ac:dyDescent="0.25">
      <c r="L41" s="51"/>
      <c r="M41" s="29"/>
      <c r="N41" s="29"/>
      <c r="O41" s="29"/>
      <c r="P41" s="52"/>
      <c r="Q41" s="29"/>
      <c r="R41" s="29"/>
      <c r="S41" s="30"/>
      <c r="T41" s="31">
        <f t="shared" si="0"/>
        <v>0</v>
      </c>
      <c r="U41" s="31">
        <f t="shared" si="1"/>
        <v>0</v>
      </c>
      <c r="W41" s="53"/>
      <c r="X41" s="53"/>
      <c r="Y41" s="53"/>
      <c r="Z41" s="53"/>
      <c r="AA41" s="53"/>
      <c r="AB41" s="53"/>
      <c r="AC41" s="53"/>
      <c r="AD41" s="53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  <c r="BP41" s="35"/>
      <c r="BQ41" s="35"/>
      <c r="BR41" s="35"/>
      <c r="BS41" s="35"/>
      <c r="BT41" s="35"/>
      <c r="BU41" s="35"/>
      <c r="BV41" s="35"/>
      <c r="BW41" s="35"/>
      <c r="BX41" s="35"/>
      <c r="BY41" s="35"/>
      <c r="BZ41" s="35"/>
      <c r="CA41" s="35"/>
      <c r="CB41" s="35"/>
      <c r="CC41" s="35"/>
      <c r="CD41" s="35"/>
      <c r="CE41" s="35"/>
      <c r="CF41" s="35"/>
      <c r="CG41" s="35"/>
      <c r="CH41" s="35"/>
    </row>
    <row r="42" spans="12:86" x14ac:dyDescent="0.25">
      <c r="L42" s="51"/>
      <c r="M42" s="29"/>
      <c r="N42" s="29"/>
      <c r="O42" s="29"/>
      <c r="P42" s="52"/>
      <c r="Q42" s="29"/>
      <c r="R42" s="29"/>
      <c r="S42" s="30"/>
      <c r="T42" s="31">
        <f t="shared" si="0"/>
        <v>0</v>
      </c>
      <c r="U42" s="31">
        <f t="shared" si="1"/>
        <v>0</v>
      </c>
      <c r="W42" s="53"/>
      <c r="X42" s="53"/>
      <c r="Y42" s="53"/>
      <c r="Z42" s="53"/>
      <c r="AA42" s="53"/>
      <c r="AB42" s="53"/>
      <c r="AC42" s="53"/>
      <c r="AD42" s="53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35"/>
      <c r="BX42" s="35"/>
      <c r="BY42" s="35"/>
      <c r="BZ42" s="35"/>
      <c r="CA42" s="35"/>
      <c r="CB42" s="35"/>
      <c r="CC42" s="35"/>
      <c r="CD42" s="35"/>
      <c r="CE42" s="35"/>
      <c r="CF42" s="35"/>
      <c r="CG42" s="35"/>
      <c r="CH42" s="35"/>
    </row>
  </sheetData>
  <mergeCells count="68">
    <mergeCell ref="H15:H16"/>
    <mergeCell ref="E15:E16"/>
    <mergeCell ref="CE3:CF3"/>
    <mergeCell ref="CG3:CH3"/>
    <mergeCell ref="N4:O4"/>
    <mergeCell ref="G15:G16"/>
    <mergeCell ref="I15:I16"/>
    <mergeCell ref="BU3:BV3"/>
    <mergeCell ref="BW3:BX3"/>
    <mergeCell ref="BY3:BZ3"/>
    <mergeCell ref="CA3:CB3"/>
    <mergeCell ref="CC3:CD3"/>
    <mergeCell ref="BK3:BL3"/>
    <mergeCell ref="BM3:BN3"/>
    <mergeCell ref="BO3:BP3"/>
    <mergeCell ref="BQ3:BR3"/>
    <mergeCell ref="A15:A16"/>
    <mergeCell ref="B15:B16"/>
    <mergeCell ref="C15:C16"/>
    <mergeCell ref="D15:D16"/>
    <mergeCell ref="F15:F16"/>
    <mergeCell ref="BS3:BT3"/>
    <mergeCell ref="BA3:BB3"/>
    <mergeCell ref="BC3:BD3"/>
    <mergeCell ref="BE3:BF3"/>
    <mergeCell ref="BG3:BH3"/>
    <mergeCell ref="BI3:BJ3"/>
    <mergeCell ref="AQ3:AR3"/>
    <mergeCell ref="AS3:AT3"/>
    <mergeCell ref="AU3:AV3"/>
    <mergeCell ref="AW3:AX3"/>
    <mergeCell ref="AY3:AZ3"/>
    <mergeCell ref="AG3:AH3"/>
    <mergeCell ref="AI3:AJ3"/>
    <mergeCell ref="AK3:AL3"/>
    <mergeCell ref="AM3:AN3"/>
    <mergeCell ref="AO3:AP3"/>
    <mergeCell ref="W3:X3"/>
    <mergeCell ref="Y3:Z3"/>
    <mergeCell ref="AA3:AB3"/>
    <mergeCell ref="AC3:AD3"/>
    <mergeCell ref="AE3:AF3"/>
    <mergeCell ref="BO2:BR2"/>
    <mergeCell ref="BS2:BV2"/>
    <mergeCell ref="BW2:BZ2"/>
    <mergeCell ref="CA2:CD2"/>
    <mergeCell ref="CE2:CH2"/>
    <mergeCell ref="BS1:BZ1"/>
    <mergeCell ref="CA1:CH1"/>
    <mergeCell ref="Q2:R3"/>
    <mergeCell ref="T2:U2"/>
    <mergeCell ref="W2:Z2"/>
    <mergeCell ref="AA2:AD2"/>
    <mergeCell ref="AE2:AH2"/>
    <mergeCell ref="AI2:AL2"/>
    <mergeCell ref="AM2:AP2"/>
    <mergeCell ref="AQ2:AT2"/>
    <mergeCell ref="AU2:AX2"/>
    <mergeCell ref="AY2:BB2"/>
    <mergeCell ref="BC2:BF2"/>
    <mergeCell ref="BG2:BJ2"/>
    <mergeCell ref="W1:AD1"/>
    <mergeCell ref="BK2:BN2"/>
    <mergeCell ref="AE1:AL1"/>
    <mergeCell ref="AM1:AT1"/>
    <mergeCell ref="AU1:BB1"/>
    <mergeCell ref="BC1:BJ1"/>
    <mergeCell ref="BK1:BR1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Recherche</vt:lpstr>
      <vt:lpstr>Analyse</vt:lpstr>
      <vt:lpstr>BDD</vt:lpstr>
      <vt:lpstr>DISTANCES</vt:lpstr>
      <vt:lpstr>FLUX</vt:lpstr>
      <vt:lpstr>Fournisseurs</vt:lpstr>
      <vt:lpstr>Ports</vt:lpstr>
      <vt:lpstr>Type_Container</vt:lpstr>
      <vt:lpstr>VILLES1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Phulpin</dc:creator>
  <cp:lastModifiedBy>Micot, Nicolas            UTC CCS</cp:lastModifiedBy>
  <cp:revision>1</cp:revision>
  <cp:lastPrinted>2019-07-11T12:38:55Z</cp:lastPrinted>
  <dcterms:created xsi:type="dcterms:W3CDTF">2006-09-16T00:00:00Z</dcterms:created>
  <dcterms:modified xsi:type="dcterms:W3CDTF">2019-07-11T14:26:38Z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