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135" windowWidth="14370" windowHeight="7635" tabRatio="666" firstSheet="1" activeTab="9"/>
  </bookViews>
  <sheets>
    <sheet name="Paramètres Cotation" sheetId="14" state="hidden" r:id="rId1"/>
    <sheet name="Conso" sheetId="20" r:id="rId2"/>
    <sheet name="Risk N°1" sheetId="71" r:id="rId3"/>
    <sheet name="Paramètres" sheetId="17" state="hidden" r:id="rId4"/>
    <sheet name="Tableau des risques brut" sheetId="1" r:id="rId5"/>
    <sheet name="Tableau des risques net" sheetId="15" r:id="rId6"/>
    <sheet name="Procédure" sheetId="18" state="hidden" r:id="rId7"/>
    <sheet name="Annexes" sheetId="19" state="hidden" r:id="rId8"/>
    <sheet name="Scoring " sheetId="70" state="hidden" r:id="rId9"/>
    <sheet name="Cartographie des risques global" sheetId="3" r:id="rId10"/>
    <sheet name="Cartographies séparées BrutNet" sheetId="66" state="hidden" r:id="rId11"/>
    <sheet name="Criticité" sheetId="69" state="hidden" r:id="rId12"/>
    <sheet name="Notes" sheetId="72" r:id="rId13"/>
  </sheets>
  <functionGroups builtInGroupCount="17"/>
  <externalReferences>
    <externalReference r:id="rId14"/>
  </externalReferences>
  <definedNames>
    <definedName name="_" localSheetId="10">'Cartographies séparées BrutNet'!$F$8</definedName>
    <definedName name="_">'Cartographie des risques global'!$F$8</definedName>
    <definedName name="_xlnm._FilterDatabase" localSheetId="7" hidden="1">Annexes!$A$54:$H$54</definedName>
    <definedName name="_xlnm._FilterDatabase" localSheetId="1" hidden="1">Conso!$A$1:$AQ$54</definedName>
    <definedName name="_xlnm._FilterDatabase" localSheetId="4" hidden="1">'Tableau des risques brut'!$A$1:$G$1</definedName>
    <definedName name="_xlnm._FilterDatabase" localSheetId="5" hidden="1">'Tableau des risques net'!$A$1:$BW$40</definedName>
    <definedName name="ADP">Paramètres!$D$27:$D$29</definedName>
    <definedName name="Autres">Paramètres!$E$27</definedName>
    <definedName name="Choix">Paramètres!$G$11:$G$12</definedName>
    <definedName name="Choix_2">Paramètres!$C$32</definedName>
    <definedName name="Classeur1_1" localSheetId="7">Annexes!$A$55:$F$129</definedName>
    <definedName name="Client_Image_Réputation">Paramètres!$P$4:$P$9</definedName>
    <definedName name="Conformité_Réglementaire">Paramètres!$N$4:$N$6</definedName>
    <definedName name="Conséquence">Paramètres!$N$3:$Q$3</definedName>
    <definedName name="Cotation_DMR">'Scoring '!$D$56:$D$59</definedName>
    <definedName name="Cotation_DMR2">'Scoring '!$B$56:$C$59</definedName>
    <definedName name="Cotation_Gravité_Brute">'Scoring '!$D$99:$D$102</definedName>
    <definedName name="Cotation_Gravité_Brute2">'Scoring '!$B$99:$C$102</definedName>
    <definedName name="criticité">'Paramètres Cotation'!$A$11:$A$16</definedName>
    <definedName name="CriticiteBrut1">'Tableau des risques brut'!$F$2:$F$109</definedName>
    <definedName name="CriticiteBrut10">'Tableau des risques brut'!#REF!</definedName>
    <definedName name="CriticiteBrut11">'Tableau des risques brut'!#REF!</definedName>
    <definedName name="CriticiteBrut12">'Tableau des risques brut'!#REF!</definedName>
    <definedName name="CriticiteBrut13">'Tableau des risques brut'!#REF!</definedName>
    <definedName name="CriticiteBrut14">'Tableau des risques brut'!#REF!</definedName>
    <definedName name="CriticiteBrut15">'Tableau des risques brut'!#REF!</definedName>
    <definedName name="CriticiteBrut16">'Tableau des risques brut'!#REF!</definedName>
    <definedName name="CriticiteBrut2">'Tableau des risques brut'!#REF!</definedName>
    <definedName name="CriticiteBrut3">'Tableau des risques brut'!#REF!</definedName>
    <definedName name="CriticiteBrut4">'Tableau des risques brut'!#REF!</definedName>
    <definedName name="CriticiteBrut5">'Tableau des risques brut'!#REF!</definedName>
    <definedName name="CriticiteBrut6">'Tableau des risques brut'!#REF!</definedName>
    <definedName name="CriticiteBrut7">'Tableau des risques brut'!#REF!</definedName>
    <definedName name="CriticiteBrut8">'Tableau des risques brut'!#REF!</definedName>
    <definedName name="CriticiteBrut9">'Tableau des risques brut'!#REF!</definedName>
    <definedName name="CriticiteNet1">'Tableau des risques net'!$BG$3:$BG$112</definedName>
    <definedName name="CriticiteNet10">'Tableau des risques net'!$BM$3:$BM$112</definedName>
    <definedName name="CriticiteNet11">'Tableau des risques net'!$BQ$3:$BQ$112</definedName>
    <definedName name="CriticiteNet12">'Tableau des risques net'!$BR$3:$BR$112</definedName>
    <definedName name="CriticiteNet13">'Tableau des risques net'!$BT$3:$BT$112</definedName>
    <definedName name="CriticiteNet14">'Tableau des risques net'!$BV$3:$BV$112</definedName>
    <definedName name="CriticiteNet15">'Tableau des risques net'!$BN$3:$BN$112</definedName>
    <definedName name="CriticiteNet16">'Tableau des risques net'!$BS$3:$BS$112</definedName>
    <definedName name="CriticiteNet2">'Tableau des risques net'!$BH$3:$BH$112</definedName>
    <definedName name="CriticiteNet3">'Tableau des risques net'!$BI$3:$BI$112</definedName>
    <definedName name="CriticiteNet4">'Tableau des risques net'!$BJ$3:$BJ$112</definedName>
    <definedName name="CriticiteNet5">'Tableau des risques net'!$BL$3:$BL$112</definedName>
    <definedName name="CriticiteNet6">'Tableau des risques net'!$BO$3:$BO$112</definedName>
    <definedName name="CriticiteNet7">'Tableau des risques net'!$BP$3:$BP$112</definedName>
    <definedName name="CriticiteNet8">'Tableau des risques net'!$BK$3:$BK$112</definedName>
    <definedName name="CriticiteNet9">'Tableau des risques net'!$BU$3:$BU$112</definedName>
    <definedName name="csqrisk">Paramètres!$N$3:$Q$3</definedName>
    <definedName name="Direction_Action_Sociale_Culturelle.">Paramètres!$O$25</definedName>
    <definedName name="Direction_du_Cabinet.">Paramètres!$K$25:$K$27</definedName>
    <definedName name="Direction_Finance_Risques.">Paramètres!$Q$25:$Q$28</definedName>
    <definedName name="Direction_Instances_Juridique_Institutionnel.">Paramètres!$P$25</definedName>
    <definedName name="Direction_Relation_Adhérent.">Paramètres!$J$25:$J$26</definedName>
    <definedName name="Direction_Relation_Adhérent.Act">Paramètres!$L$39:$L$40</definedName>
    <definedName name="Direction_Relation_Adhérent.Ctrl">Paramètres!$L$57:$L$59</definedName>
    <definedName name="Direction_Relation_Adhérent.PM">Paramètres!$L$64:$L$67</definedName>
    <definedName name="Direction_Relation_Adhérent.PO">Paramètres!$L$72:$L$73</definedName>
    <definedName name="Direction_Relation_Adhérent.Risk">Paramètres!$L$48:$L$50</definedName>
    <definedName name="Direction_Relation_Clients.">Paramètres!$L$25:$L$26</definedName>
    <definedName name="Direction_Relation_Prestations_Clients.">Paramètres!$M$25:$M$27</definedName>
    <definedName name="Direction_Relation_Prestations_Clients.Act">Paramètres!$M$39:$M$41</definedName>
    <definedName name="Direction_Relation_Prestations_Clients.Ctrl">Paramètres!$M$57:$M$58</definedName>
    <definedName name="Direction_Relation_Prestations_Clients.PM">Paramètres!$M$64:$M$67</definedName>
    <definedName name="Direction_Relation_Prestations_Clients.PO">Paramètres!$M$72:$M$73</definedName>
    <definedName name="Direction_Relation_Prestations_Clients.Risk">Paramètres!$M$48:$M$49</definedName>
    <definedName name="Direction_Réseau_Clients_Marketing_Communication.">Paramètres!$N$25:$N$30</definedName>
    <definedName name="Direction_Ressources_Humaines.">Paramètres!$S$25</definedName>
    <definedName name="Direction_SI_Moyens__Généraux.">Paramètres!$T$25:$T$28</definedName>
    <definedName name="Direction_Technique_Stratégie_Assurentielle.">Paramètres!$R$25</definedName>
    <definedName name="Directions">Paramètres!$I$21:$I$31</definedName>
    <definedName name="DMR">'Paramètres Cotation'!$C$2:$C$5</definedName>
    <definedName name="DMR_Homme">'Scoring '!$B$64:$C$67</definedName>
    <definedName name="DMR_Procedure">'Scoring '!$B$76:$C$79</definedName>
    <definedName name="DMR_Reglementaire">'Scoring '!$B$83:$C$86</definedName>
    <definedName name="DMR_SI">'Scoring '!$B$70:$C$73</definedName>
    <definedName name="Domaine">Paramètres!$C$26:$F$26</definedName>
    <definedName name="Externes">Paramètres!$I$4:$I$10</definedName>
    <definedName name="Financier">Paramètres!$O$4:$O$8</definedName>
    <definedName name="Imp">'Paramètres Cotation'!$D$2:$D$7</definedName>
    <definedName name="Impact_Brut">'Scoring '!$D$11:$D$16</definedName>
    <definedName name="Impact_Brut2">'Scoring '!$B$11:$C$16</definedName>
    <definedName name="IMPACT1" localSheetId="5">'Tableau des risques net'!$C$3:$C$112</definedName>
    <definedName name="IMPACT2" localSheetId="5">'Tableau des risques net'!$D$3:$D$112</definedName>
    <definedName name="IMPACT3" localSheetId="5">'Tableau des risques net'!$H$3:$H$112</definedName>
    <definedName name="Impacts_Clients">'Scoring '!$B$28:$C$33</definedName>
    <definedName name="Impacts_Conformité">'Scoring '!$B$37:$C$42</definedName>
    <definedName name="Impacts_Financiers">'Scoring '!$B$20:$C$25</definedName>
    <definedName name="Impacts_Stratégie">'Scoring '!$B$46:$C$51</definedName>
    <definedName name="Impp">Paramètres!$D$2:$D$7</definedName>
    <definedName name="_xlnm.Print_Titles" localSheetId="4">'Tableau des risques brut'!$1:$1</definedName>
    <definedName name="_xlnm.Print_Titles" localSheetId="5">'Tableau des risques net'!$1:$2</definedName>
    <definedName name="MATURITE1" localSheetId="5">'Tableau des risques net'!$BC$3:$BC$112</definedName>
    <definedName name="MATURITE2" localSheetId="5">'Tableau des risques net'!$BD$3:$BD$112</definedName>
    <definedName name="MATURITE3" localSheetId="5">'Tableau des risques net'!$BF$3:$BF$112</definedName>
    <definedName name="Nature_perte">Paramètres!$G$16:$G$21</definedName>
    <definedName name="Nom_Risk_Net">'Tableau des risques net'!$BW$3:$BW$42</definedName>
    <definedName name="NUMERO_RISQUE_BRUT">'Tableau des risques brut'!$A$2:$A$109</definedName>
    <definedName name="NUMERO_RISQUE_CRIT">'Tableau des risques brut'!$G$2:$G$41</definedName>
    <definedName name="NUMERO_RISQUE_NET">'Tableau des risques net'!$A$3:$A$112</definedName>
    <definedName name="origine_de_détection">Paramètres!$H$2:$H$5</definedName>
    <definedName name="Pilotage">Paramètres!$M$4:$M$9</definedName>
    <definedName name="Prévoyance">Paramètres!$D$27</definedName>
    <definedName name="Priorité">Paramètres!$E$2:$E$4</definedName>
    <definedName name="Proba">'Paramètres Cotation'!$A$2:$A$7</definedName>
    <definedName name="Proba_Brut">'Scoring '!$D$3:$D$8</definedName>
    <definedName name="Proba_Brut2">'Scoring '!$B$3:$C$8</definedName>
    <definedName name="PROBABILITE1" localSheetId="5">'Tableau des risques net'!$I$3:$I$112</definedName>
    <definedName name="PROBABILITE2" localSheetId="5">'Tableau des risques net'!$J$3:$J$112</definedName>
    <definedName name="PROBABILITE3" localSheetId="5">'Tableau des risques net'!$N$3:$N$112</definedName>
    <definedName name="Processus_Procédure">Paramètres!$K$4:$K$6</definedName>
    <definedName name="RB">'Paramètres Cotation'!$B$2:$B$5</definedName>
    <definedName name="Ressources_Humaines">Paramètres!$J$4:$J$8</definedName>
    <definedName name="Retraite">Paramètres!$C$27:$C$28</definedName>
    <definedName name="Risk_Nom_Criticite">'Tableau des risques brut'!$G$3:$G$41</definedName>
    <definedName name="RisqueBrut1">'Tableau des risques brut'!$C$2:$C$109</definedName>
    <definedName name="RisqueBrut10">'Tableau des risques brut'!#REF!</definedName>
    <definedName name="RisqueBrut11">'Tableau des risques brut'!#REF!</definedName>
    <definedName name="RisqueBrut12">'Tableau des risques brut'!#REF!</definedName>
    <definedName name="RisqueBrut13">'Tableau des risques brut'!#REF!</definedName>
    <definedName name="RisqueBrut14">'Tableau des risques brut'!#REF!</definedName>
    <definedName name="RisqueBrut15">'Tableau des risques brut'!#REF!</definedName>
    <definedName name="RisqueBrut16">'Tableau des risques brut'!#REF!</definedName>
    <definedName name="RisqueBrut17">'Tableau des risques brut'!#REF!</definedName>
    <definedName name="RisqueBrut18">'Tableau des risques brut'!#REF!</definedName>
    <definedName name="RisqueBrut19">'Tableau des risques brut'!#REF!</definedName>
    <definedName name="RisqueBrut2">'Tableau des risques brut'!#REF!</definedName>
    <definedName name="RisqueBrut20">'Tableau des risques brut'!#REF!</definedName>
    <definedName name="RisqueBrut21">'Tableau des risques brut'!#REF!</definedName>
    <definedName name="RisqueBrut22">'Tableau des risques brut'!#REF!</definedName>
    <definedName name="RisqueBrut23">'Tableau des risques brut'!#REF!</definedName>
    <definedName name="RisqueBrut24">'Tableau des risques brut'!#REF!</definedName>
    <definedName name="RisqueBrut25">'Tableau des risques brut'!#REF!</definedName>
    <definedName name="RisqueBrut26">'Tableau des risques brut'!#REF!</definedName>
    <definedName name="RisqueBrut27">'Tableau des risques brut'!#REF!</definedName>
    <definedName name="RisqueBrut28">'Tableau des risques brut'!#REF!</definedName>
    <definedName name="RisqueBrut29">'Tableau des risques brut'!#REF!</definedName>
    <definedName name="RisqueBrut3">'Tableau des risques brut'!#REF!</definedName>
    <definedName name="RisqueBrut30" localSheetId="5">'Tableau des risques net'!$AR$3:$AR$112</definedName>
    <definedName name="RisqueBrut30">'Tableau des risques brut'!#REF!</definedName>
    <definedName name="RisqueBrut31">'Tableau des risques brut'!#REF!</definedName>
    <definedName name="RisqueBrut32">'Tableau des risques brut'!#REF!</definedName>
    <definedName name="RisqueBrut33">'Tableau des risques brut'!#REF!</definedName>
    <definedName name="RisqueBrut34">'Tableau des risques brut'!#REF!</definedName>
    <definedName name="RisqueBrut35">'Tableau des risques brut'!#REF!</definedName>
    <definedName name="RisqueBrut36">'Tableau des risques brut'!#REF!</definedName>
    <definedName name="RisqueBrut4">'Tableau des risques brut'!#REF!</definedName>
    <definedName name="RisqueBrut5">'Tableau des risques brut'!#REF!</definedName>
    <definedName name="RisqueBrut6">'Tableau des risques brut'!#REF!</definedName>
    <definedName name="RisqueBrut7">'Tableau des risques brut'!#REF!</definedName>
    <definedName name="RisqueBrut8">'Tableau des risques brut'!#REF!</definedName>
    <definedName name="RisqueBrut9">'Tableau des risques brut'!#REF!</definedName>
    <definedName name="RisqueNet1">'Tableau des risques net'!$O$3:$O$112</definedName>
    <definedName name="RisqueNet10">'Tableau des risques net'!$X$3:$X$112</definedName>
    <definedName name="RisqueNet11">'Tableau des risques net'!$Y$3:$Y$112</definedName>
    <definedName name="RisqueNet12">'Tableau des risques net'!$Z$3:$Z$112</definedName>
    <definedName name="RisqueNet13">'Tableau des risques net'!$AA$3:$AA$112</definedName>
    <definedName name="RisqueNet14">'Tableau des risques net'!$AB$3:$AB$112</definedName>
    <definedName name="RisqueNet15">'Tableau des risques net'!$AC$3:$AC$112</definedName>
    <definedName name="RisqueNet16">'Tableau des risques net'!$AD$3:$AD$112</definedName>
    <definedName name="RisqueNet17">'Tableau des risques net'!$AE$3:$AE$112</definedName>
    <definedName name="RisqueNet18">'Tableau des risques net'!$AF$3:$AF$112</definedName>
    <definedName name="RisqueNet19">'Tableau des risques net'!$AG$3:$AG$112</definedName>
    <definedName name="RisqueNet2">'Tableau des risques net'!$P$3:$P$112</definedName>
    <definedName name="RisqueNet20">'Tableau des risques net'!$AH$3:$AH$112</definedName>
    <definedName name="RisqueNet21">'Tableau des risques net'!$AI$3:$AI$112</definedName>
    <definedName name="RisqueNet22">'Tableau des risques net'!$AJ$3:$AJ$112</definedName>
    <definedName name="RisqueNet23">'Tableau des risques net'!$AK$3:$AK$112</definedName>
    <definedName name="RisqueNet24">'Tableau des risques net'!$AL$3:$AL$112</definedName>
    <definedName name="RisqueNet25">'Tableau des risques net'!$AM$3:$AM$112</definedName>
    <definedName name="RisqueNet26">'Tableau des risques net'!$AN$3:$AN$112</definedName>
    <definedName name="RisqueNet27">'Tableau des risques net'!$AO$3:$AO$112</definedName>
    <definedName name="RisqueNet28">'Tableau des risques net'!$AP$3:$AP$112</definedName>
    <definedName name="RisqueNet29">'Tableau des risques net'!$AQ$3:$AQ$112</definedName>
    <definedName name="RisqueNet3">'Tableau des risques net'!$Q$3:$Q$112</definedName>
    <definedName name="RisqueNet30">'Tableau des risques net'!$AR$3:$AR$112</definedName>
    <definedName name="RisqueNet31">'Tableau des risques net'!$AS$3:$AS$112</definedName>
    <definedName name="RisqueNet32">'Tableau des risques net'!$AT$3:$AT$112</definedName>
    <definedName name="RisqueNet33">'Tableau des risques net'!$AU$3:$AU$112</definedName>
    <definedName name="RisqueNet34">'Tableau des risques net'!$AV$3:$AV$112</definedName>
    <definedName name="RisqueNet35">'Tableau des risques net'!$AW$3:$AW$112</definedName>
    <definedName name="RisqueNet36">'Tableau des risques net'!$AX$3:$AX$112</definedName>
    <definedName name="RisqueNet4">'Tableau des risques net'!$R$3:$R$112</definedName>
    <definedName name="RisqueNet5">'Tableau des risques net'!$S$3:$S$112</definedName>
    <definedName name="RisqueNet6">'Tableau des risques net'!$T$3:$T$112</definedName>
    <definedName name="RisqueNet7">'Tableau des risques net'!$U$3:$U$112</definedName>
    <definedName name="RisqueNet8">'Tableau des risques net'!$V$3:$V$112</definedName>
    <definedName name="RisqueNet9">'Tableau des risques net'!$W$3:$W$112</definedName>
    <definedName name="Scoring">Annexes!$C$34</definedName>
    <definedName name="SI">Paramètres!$L$4:$L$7</definedName>
    <definedName name="Stratégique">Paramètres!$Q$4:$Q$7</definedName>
    <definedName name="Toutes">Paramètres!$F$27</definedName>
    <definedName name="_xlnm.Print_Area" localSheetId="9">'Cartographie des risques global'!$A$1:$T$14</definedName>
    <definedName name="_xlnm.Print_Area" localSheetId="10">'Cartographies séparées BrutNet'!$A$1:$L$17</definedName>
    <definedName name="_xlnm.Print_Area" localSheetId="11">Criticité!$A$1:$I$13</definedName>
  </definedNames>
  <calcPr calcId="145621"/>
</workbook>
</file>

<file path=xl/calcChain.xml><?xml version="1.0" encoding="utf-8"?>
<calcChain xmlns="http://schemas.openxmlformats.org/spreadsheetml/2006/main">
  <c r="F42" i="71" l="1"/>
  <c r="F41" i="71"/>
  <c r="F40" i="71"/>
  <c r="F39" i="71"/>
  <c r="AC41" i="20"/>
  <c r="AC42" i="20"/>
  <c r="AC43" i="20"/>
  <c r="AC44" i="20"/>
  <c r="AC45" i="20"/>
  <c r="AC46" i="20"/>
  <c r="AC47" i="20"/>
  <c r="AC48" i="20"/>
  <c r="AC49" i="20"/>
  <c r="AC50" i="20"/>
  <c r="AC51" i="20"/>
  <c r="AC52" i="20"/>
  <c r="AC53" i="20"/>
  <c r="AC54" i="20"/>
  <c r="A3" i="20"/>
  <c r="B41" i="20"/>
  <c r="C41" i="20"/>
  <c r="D41" i="20"/>
  <c r="E41" i="20"/>
  <c r="F41" i="20"/>
  <c r="G41" i="20"/>
  <c r="H41" i="20"/>
  <c r="I41" i="20"/>
  <c r="J41" i="20"/>
  <c r="K41" i="20"/>
  <c r="L41" i="20"/>
  <c r="M41" i="20"/>
  <c r="N41" i="20"/>
  <c r="O41" i="20"/>
  <c r="P41" i="20"/>
  <c r="Q41" i="20"/>
  <c r="R41" i="20"/>
  <c r="S41" i="20"/>
  <c r="T41" i="20"/>
  <c r="U41" i="20"/>
  <c r="V41" i="20"/>
  <c r="W41" i="20"/>
  <c r="X41" i="20"/>
  <c r="Y41" i="20"/>
  <c r="Z41" i="20"/>
  <c r="AA41" i="20"/>
  <c r="B42" i="20"/>
  <c r="C42" i="20"/>
  <c r="D42" i="20"/>
  <c r="E42" i="20"/>
  <c r="F42" i="20"/>
  <c r="G42" i="20"/>
  <c r="H42" i="20"/>
  <c r="I42" i="20"/>
  <c r="J42" i="20"/>
  <c r="K42" i="20"/>
  <c r="L42" i="20"/>
  <c r="M42" i="20"/>
  <c r="N42" i="20"/>
  <c r="O42" i="20"/>
  <c r="P42" i="20"/>
  <c r="Q42" i="20"/>
  <c r="R42" i="20"/>
  <c r="S42" i="20"/>
  <c r="T42" i="20"/>
  <c r="U42" i="20"/>
  <c r="V42" i="20"/>
  <c r="W42" i="20"/>
  <c r="X42" i="20"/>
  <c r="Y42" i="20"/>
  <c r="Z42" i="20"/>
  <c r="AA42" i="20"/>
  <c r="B43" i="20"/>
  <c r="C43" i="20"/>
  <c r="D43" i="20"/>
  <c r="E43" i="20"/>
  <c r="F43" i="20"/>
  <c r="G43" i="20"/>
  <c r="H43" i="20"/>
  <c r="I43" i="20"/>
  <c r="J43" i="20"/>
  <c r="K43" i="20"/>
  <c r="L43" i="20"/>
  <c r="M43" i="20"/>
  <c r="N43" i="20"/>
  <c r="O43" i="20"/>
  <c r="P43" i="20"/>
  <c r="Q43" i="20"/>
  <c r="R43" i="20"/>
  <c r="S43" i="20"/>
  <c r="T43" i="20"/>
  <c r="U43" i="20"/>
  <c r="V43" i="20"/>
  <c r="W43" i="20"/>
  <c r="X43" i="20"/>
  <c r="Y43" i="20"/>
  <c r="Z43" i="20"/>
  <c r="AA43" i="20"/>
  <c r="B44" i="20"/>
  <c r="C44" i="20"/>
  <c r="D44" i="20"/>
  <c r="E44" i="20"/>
  <c r="F44" i="20"/>
  <c r="G44" i="20"/>
  <c r="H44" i="20"/>
  <c r="I44" i="20"/>
  <c r="J44" i="20"/>
  <c r="K44" i="20"/>
  <c r="L44" i="20"/>
  <c r="M44" i="20"/>
  <c r="N44" i="20"/>
  <c r="O44" i="20"/>
  <c r="P44" i="20"/>
  <c r="Q44" i="20"/>
  <c r="R44" i="20"/>
  <c r="S44" i="20"/>
  <c r="T44" i="20"/>
  <c r="U44" i="20"/>
  <c r="V44" i="20"/>
  <c r="W44" i="20"/>
  <c r="X44" i="20"/>
  <c r="Y44" i="20"/>
  <c r="Z44" i="20"/>
  <c r="AA44" i="20"/>
  <c r="B45" i="20"/>
  <c r="C45" i="20"/>
  <c r="D45" i="20"/>
  <c r="E45" i="20"/>
  <c r="F45" i="20"/>
  <c r="G45" i="20"/>
  <c r="H45" i="20"/>
  <c r="I45" i="20"/>
  <c r="J45" i="20"/>
  <c r="K45" i="20"/>
  <c r="L45" i="20"/>
  <c r="M45" i="20"/>
  <c r="N45" i="20"/>
  <c r="O45" i="20"/>
  <c r="P45" i="20"/>
  <c r="Q45" i="20"/>
  <c r="R45" i="20"/>
  <c r="S45" i="20"/>
  <c r="T45" i="20"/>
  <c r="U45" i="20"/>
  <c r="V45" i="20"/>
  <c r="W45" i="20"/>
  <c r="X45" i="20"/>
  <c r="Y45" i="20"/>
  <c r="Z45" i="20"/>
  <c r="AA45" i="20"/>
  <c r="B46" i="20"/>
  <c r="C46" i="20"/>
  <c r="D46" i="20"/>
  <c r="E46" i="20"/>
  <c r="F46" i="20"/>
  <c r="G46" i="20"/>
  <c r="H46" i="20"/>
  <c r="I46" i="20"/>
  <c r="J46" i="20"/>
  <c r="K46" i="20"/>
  <c r="L46" i="20"/>
  <c r="M46" i="20"/>
  <c r="N46" i="20"/>
  <c r="O46" i="20"/>
  <c r="P46" i="20"/>
  <c r="Q46" i="20"/>
  <c r="R46" i="20"/>
  <c r="S46" i="20"/>
  <c r="T46" i="20"/>
  <c r="U46" i="20"/>
  <c r="V46" i="20"/>
  <c r="W46" i="20"/>
  <c r="X46" i="20"/>
  <c r="Y46" i="20"/>
  <c r="Z46" i="20"/>
  <c r="AA46" i="20"/>
  <c r="B47" i="20"/>
  <c r="C47" i="20"/>
  <c r="D47" i="20"/>
  <c r="E47" i="20"/>
  <c r="F47" i="20"/>
  <c r="G47" i="20"/>
  <c r="H47" i="20"/>
  <c r="I47" i="20"/>
  <c r="J47" i="20"/>
  <c r="K47" i="20"/>
  <c r="L47" i="20"/>
  <c r="M47" i="20"/>
  <c r="N47" i="20"/>
  <c r="O47" i="20"/>
  <c r="P47" i="20"/>
  <c r="Q47" i="20"/>
  <c r="R47" i="20"/>
  <c r="S47" i="20"/>
  <c r="T47" i="20"/>
  <c r="U47" i="20"/>
  <c r="V47" i="20"/>
  <c r="W47" i="20"/>
  <c r="X47" i="20"/>
  <c r="Y47" i="20"/>
  <c r="Z47" i="20"/>
  <c r="AA47" i="20"/>
  <c r="B48" i="20"/>
  <c r="C48" i="20"/>
  <c r="D48" i="20"/>
  <c r="E48" i="20"/>
  <c r="F48" i="20"/>
  <c r="G48" i="20"/>
  <c r="H48" i="20"/>
  <c r="I48" i="20"/>
  <c r="J48" i="20"/>
  <c r="K48" i="20"/>
  <c r="L48" i="20"/>
  <c r="M48" i="20"/>
  <c r="N48" i="20"/>
  <c r="O48" i="20"/>
  <c r="P48" i="20"/>
  <c r="Q48" i="20"/>
  <c r="R48" i="20"/>
  <c r="S48" i="20"/>
  <c r="T48" i="20"/>
  <c r="U48" i="20"/>
  <c r="V48" i="20"/>
  <c r="W48" i="20"/>
  <c r="X48" i="20"/>
  <c r="Y48" i="20"/>
  <c r="Z48" i="20"/>
  <c r="AA48" i="20"/>
  <c r="B49" i="20"/>
  <c r="C49" i="20"/>
  <c r="D49" i="20"/>
  <c r="E49" i="20"/>
  <c r="F49" i="20"/>
  <c r="G49" i="20"/>
  <c r="H49" i="20"/>
  <c r="I49" i="20"/>
  <c r="J49" i="20"/>
  <c r="K49" i="20"/>
  <c r="L49" i="20"/>
  <c r="M49" i="20"/>
  <c r="N49" i="20"/>
  <c r="O49" i="20"/>
  <c r="P49" i="20"/>
  <c r="Q49" i="20"/>
  <c r="R49" i="20"/>
  <c r="S49" i="20"/>
  <c r="T49" i="20"/>
  <c r="U49" i="20"/>
  <c r="V49" i="20"/>
  <c r="W49" i="20"/>
  <c r="X49" i="20"/>
  <c r="Y49" i="20"/>
  <c r="Z49" i="20"/>
  <c r="AA49" i="20"/>
  <c r="B50" i="20"/>
  <c r="C50" i="20"/>
  <c r="D50" i="20"/>
  <c r="E50" i="20"/>
  <c r="F50" i="20"/>
  <c r="G50" i="20"/>
  <c r="H50" i="20"/>
  <c r="I50" i="20"/>
  <c r="J50" i="20"/>
  <c r="K50" i="20"/>
  <c r="L50" i="20"/>
  <c r="M50" i="20"/>
  <c r="N50" i="20"/>
  <c r="O50" i="20"/>
  <c r="P50" i="20"/>
  <c r="Q50" i="20"/>
  <c r="R50" i="20"/>
  <c r="S50" i="20"/>
  <c r="T50" i="20"/>
  <c r="U50" i="20"/>
  <c r="V50" i="20"/>
  <c r="W50" i="20"/>
  <c r="X50" i="20"/>
  <c r="Y50" i="20"/>
  <c r="Z50" i="20"/>
  <c r="AA50" i="20"/>
  <c r="B51" i="20"/>
  <c r="C51" i="20"/>
  <c r="D51" i="20"/>
  <c r="E51" i="20"/>
  <c r="F51" i="20"/>
  <c r="G51" i="20"/>
  <c r="H51" i="20"/>
  <c r="I51" i="20"/>
  <c r="J51" i="20"/>
  <c r="K51" i="20"/>
  <c r="L51" i="20"/>
  <c r="M51" i="20"/>
  <c r="N51" i="20"/>
  <c r="O51" i="20"/>
  <c r="P51" i="20"/>
  <c r="Q51" i="20"/>
  <c r="R51" i="20"/>
  <c r="S51" i="20"/>
  <c r="T51" i="20"/>
  <c r="U51" i="20"/>
  <c r="V51" i="20"/>
  <c r="W51" i="20"/>
  <c r="X51" i="20"/>
  <c r="Y51" i="20"/>
  <c r="Z51" i="20"/>
  <c r="AA51" i="20"/>
  <c r="B52" i="20"/>
  <c r="C52" i="20"/>
  <c r="D52" i="20"/>
  <c r="E52" i="20"/>
  <c r="F52" i="20"/>
  <c r="G52" i="20"/>
  <c r="H52" i="20"/>
  <c r="I52" i="20"/>
  <c r="J52" i="20"/>
  <c r="K52" i="20"/>
  <c r="L52" i="20"/>
  <c r="M52" i="20"/>
  <c r="N52" i="20"/>
  <c r="O52" i="20"/>
  <c r="P52" i="20"/>
  <c r="Q52" i="20"/>
  <c r="R52" i="20"/>
  <c r="S52" i="20"/>
  <c r="T52" i="20"/>
  <c r="U52" i="20"/>
  <c r="V52" i="20"/>
  <c r="W52" i="20"/>
  <c r="X52" i="20"/>
  <c r="Y52" i="20"/>
  <c r="Z52" i="20"/>
  <c r="AA52" i="20"/>
  <c r="B53" i="20"/>
  <c r="C53" i="20"/>
  <c r="D53" i="20"/>
  <c r="E53" i="20"/>
  <c r="F53" i="20"/>
  <c r="G53" i="20"/>
  <c r="H53" i="20"/>
  <c r="I53" i="20"/>
  <c r="J53" i="20"/>
  <c r="K53" i="20"/>
  <c r="L53" i="20"/>
  <c r="M53" i="20"/>
  <c r="N53" i="20"/>
  <c r="O53" i="20"/>
  <c r="P53" i="20"/>
  <c r="Q53" i="20"/>
  <c r="R53" i="20"/>
  <c r="S53" i="20"/>
  <c r="T53" i="20"/>
  <c r="U53" i="20"/>
  <c r="V53" i="20"/>
  <c r="W53" i="20"/>
  <c r="X53" i="20"/>
  <c r="Y53" i="20"/>
  <c r="Z53" i="20"/>
  <c r="AA53" i="20"/>
  <c r="B54" i="20"/>
  <c r="C54" i="20"/>
  <c r="D54" i="20"/>
  <c r="E54" i="20"/>
  <c r="F54" i="20"/>
  <c r="G54" i="20"/>
  <c r="H54" i="20"/>
  <c r="I54" i="20"/>
  <c r="J54" i="20"/>
  <c r="K54" i="20"/>
  <c r="L54" i="20"/>
  <c r="M54" i="20"/>
  <c r="N54" i="20"/>
  <c r="O54" i="20"/>
  <c r="P54" i="20"/>
  <c r="Q54" i="20"/>
  <c r="R54" i="20"/>
  <c r="S54" i="20"/>
  <c r="T54" i="20"/>
  <c r="U54" i="20"/>
  <c r="V54" i="20"/>
  <c r="W54" i="20"/>
  <c r="X54" i="20"/>
  <c r="Y54" i="20"/>
  <c r="Z54" i="20"/>
  <c r="AA54" i="20"/>
  <c r="F30" i="71"/>
  <c r="F29" i="71"/>
  <c r="F28" i="71"/>
  <c r="F27" i="71"/>
  <c r="G8" i="71" l="1"/>
  <c r="H8" i="71"/>
  <c r="G9" i="71"/>
  <c r="AQ54" i="20" l="1"/>
  <c r="F45" i="71" l="1"/>
  <c r="F44" i="71"/>
  <c r="F37" i="71"/>
  <c r="F25" i="71"/>
  <c r="F23" i="71"/>
  <c r="B4" i="71"/>
  <c r="A2" i="20" s="1"/>
  <c r="H2" i="71"/>
  <c r="G2" i="71"/>
  <c r="AK41" i="20" l="1"/>
  <c r="AK42" i="20"/>
  <c r="AK43" i="20"/>
  <c r="AK44" i="20"/>
  <c r="AK45" i="20"/>
  <c r="AK46" i="20"/>
  <c r="AK47" i="20"/>
  <c r="AK48" i="20"/>
  <c r="AK49" i="20"/>
  <c r="AK50" i="20"/>
  <c r="AK51" i="20"/>
  <c r="AK52" i="20"/>
  <c r="AK53" i="20"/>
  <c r="AK54" i="20"/>
  <c r="AJ41" i="20"/>
  <c r="AJ42" i="20"/>
  <c r="AJ43" i="20"/>
  <c r="AJ44" i="20"/>
  <c r="AJ45" i="20"/>
  <c r="AJ46" i="20"/>
  <c r="AJ47" i="20"/>
  <c r="AJ48" i="20"/>
  <c r="AJ49" i="20"/>
  <c r="AJ50" i="20"/>
  <c r="AJ51" i="20"/>
  <c r="AJ52" i="20"/>
  <c r="AJ53" i="20"/>
  <c r="AJ54" i="20"/>
  <c r="AI41" i="20"/>
  <c r="AI42" i="20"/>
  <c r="AI43" i="20"/>
  <c r="AI44" i="20"/>
  <c r="AI45" i="20"/>
  <c r="AI46" i="20"/>
  <c r="AI47" i="20"/>
  <c r="AI48" i="20"/>
  <c r="AI49" i="20"/>
  <c r="AI50" i="20"/>
  <c r="AI51" i="20"/>
  <c r="AI52" i="20"/>
  <c r="AI53" i="20"/>
  <c r="AI54" i="20"/>
  <c r="AB41" i="20"/>
  <c r="AB42" i="20"/>
  <c r="AB43" i="20"/>
  <c r="AB44" i="20"/>
  <c r="AB45" i="20"/>
  <c r="AB46" i="20"/>
  <c r="AB47" i="20"/>
  <c r="AB48" i="20"/>
  <c r="AB49" i="20"/>
  <c r="AB50" i="20"/>
  <c r="AB51" i="20"/>
  <c r="AB52" i="20"/>
  <c r="AB53" i="20"/>
  <c r="AB54" i="20"/>
  <c r="H8" i="20"/>
  <c r="G8" i="20"/>
  <c r="J16" i="20"/>
  <c r="Y14" i="20"/>
  <c r="T8" i="20"/>
  <c r="S8" i="20"/>
  <c r="Z3" i="20"/>
  <c r="Y3" i="20"/>
  <c r="T7" i="20"/>
  <c r="I6" i="20"/>
  <c r="H24" i="20"/>
  <c r="G24" i="20"/>
  <c r="M10" i="20"/>
  <c r="U10" i="20"/>
  <c r="T24" i="20"/>
  <c r="S24" i="20"/>
  <c r="Q12" i="20"/>
  <c r="I12" i="20"/>
  <c r="R39" i="20"/>
  <c r="AH26" i="20"/>
  <c r="C27" i="20"/>
  <c r="AC38" i="20"/>
  <c r="P5" i="20"/>
  <c r="F36" i="20"/>
  <c r="L22" i="20"/>
  <c r="AC14" i="20"/>
  <c r="T3" i="20"/>
  <c r="Q30" i="20"/>
  <c r="P20" i="20"/>
  <c r="O20" i="20"/>
  <c r="H40" i="20"/>
  <c r="O39" i="20"/>
  <c r="B21" i="20"/>
  <c r="AA20" i="20"/>
  <c r="H16" i="20"/>
  <c r="G16" i="20"/>
  <c r="J32" i="20"/>
  <c r="Y30" i="20"/>
  <c r="P36" i="20"/>
  <c r="O36" i="20"/>
  <c r="V16" i="20"/>
  <c r="D17" i="20"/>
  <c r="B37" i="20"/>
  <c r="AA36" i="20"/>
  <c r="R18" i="20"/>
  <c r="Z18" i="20"/>
  <c r="Y12" i="20"/>
  <c r="I25" i="20"/>
  <c r="S9" i="20"/>
  <c r="N27" i="20"/>
  <c r="S23" i="20"/>
  <c r="N25" i="20"/>
  <c r="M25" i="20"/>
  <c r="S15" i="20"/>
  <c r="K15" i="20"/>
  <c r="Z25" i="20"/>
  <c r="Y25" i="20"/>
  <c r="F21" i="20"/>
  <c r="E21" i="20"/>
  <c r="X40" i="20"/>
  <c r="AC18" i="20"/>
  <c r="AC17" i="20"/>
  <c r="B4" i="20"/>
  <c r="AC31" i="20"/>
  <c r="AC30" i="20"/>
  <c r="AC29" i="20"/>
  <c r="Z4" i="20"/>
  <c r="O3" i="20"/>
  <c r="D10" i="20"/>
  <c r="T9" i="20"/>
  <c r="E35" i="20"/>
  <c r="AA21" i="20"/>
  <c r="J37" i="20"/>
  <c r="X19" i="20"/>
  <c r="G18" i="20"/>
  <c r="Z24" i="20"/>
  <c r="L36" i="20"/>
  <c r="O17" i="20"/>
  <c r="J26" i="20"/>
  <c r="O38" i="20"/>
  <c r="D25" i="20"/>
  <c r="F37" i="20"/>
  <c r="J9" i="20"/>
  <c r="C5" i="20"/>
  <c r="L38" i="20"/>
  <c r="I19" i="20"/>
  <c r="U19" i="20"/>
  <c r="H30" i="20"/>
  <c r="K23" i="20"/>
  <c r="W17" i="20"/>
  <c r="Y10" i="20"/>
  <c r="S28" i="20"/>
  <c r="AC22" i="20"/>
  <c r="S13" i="20"/>
  <c r="C24" i="20"/>
  <c r="G7" i="20"/>
  <c r="H26" i="20"/>
  <c r="U18" i="20"/>
  <c r="P30" i="20"/>
  <c r="AA18" i="20"/>
  <c r="S30" i="20"/>
  <c r="F15" i="20"/>
  <c r="Q11" i="20"/>
  <c r="Z16" i="20"/>
  <c r="D37" i="20"/>
  <c r="I10" i="20"/>
  <c r="K39" i="20"/>
  <c r="AA23" i="20"/>
  <c r="B15" i="20"/>
  <c r="AH34" i="20"/>
  <c r="K26" i="20"/>
  <c r="H29" i="20"/>
  <c r="N3" i="20"/>
  <c r="AA29" i="20"/>
  <c r="F13" i="20"/>
  <c r="R13" i="20"/>
  <c r="P17" i="20"/>
  <c r="E30" i="20"/>
  <c r="I32" i="20"/>
  <c r="H11" i="20"/>
  <c r="Y5" i="20"/>
  <c r="N31" i="20"/>
  <c r="B14" i="20"/>
  <c r="Q8" i="20"/>
  <c r="D19" i="20"/>
  <c r="L4" i="20"/>
  <c r="B16" i="20"/>
  <c r="D18" i="20"/>
  <c r="C18" i="20"/>
  <c r="B36" i="20"/>
  <c r="Q34" i="20"/>
  <c r="P18" i="20"/>
  <c r="O18" i="20"/>
  <c r="V13" i="20"/>
  <c r="U13" i="20"/>
  <c r="L27" i="20"/>
  <c r="AA25" i="20"/>
  <c r="D34" i="20"/>
  <c r="C34" i="20"/>
  <c r="Z6" i="20"/>
  <c r="H7" i="20"/>
  <c r="P34" i="20"/>
  <c r="O34" i="20"/>
  <c r="V8" i="20"/>
  <c r="D9" i="20"/>
  <c r="I38" i="20"/>
  <c r="K20" i="20"/>
  <c r="AC23" i="20"/>
  <c r="P22" i="20"/>
  <c r="K3" i="20"/>
  <c r="Z21" i="20"/>
  <c r="K22" i="20"/>
  <c r="R21" i="20"/>
  <c r="B32" i="20"/>
  <c r="W29" i="20"/>
  <c r="L30" i="20"/>
  <c r="K30" i="20"/>
  <c r="Z27" i="20"/>
  <c r="Y27" i="20"/>
  <c r="G25" i="20"/>
  <c r="O25" i="20"/>
  <c r="L28" i="20"/>
  <c r="K28" i="20"/>
  <c r="R23" i="20"/>
  <c r="Q23" i="20"/>
  <c r="AA7" i="20"/>
  <c r="P4" i="20"/>
  <c r="O4" i="20"/>
  <c r="Z8" i="20"/>
  <c r="O7" i="20"/>
  <c r="B5" i="20"/>
  <c r="AA4" i="20"/>
  <c r="X9" i="20"/>
  <c r="M8" i="20"/>
  <c r="Z19" i="20"/>
  <c r="AH25" i="20"/>
  <c r="AH11" i="20"/>
  <c r="K29" i="20"/>
  <c r="AC37" i="20"/>
  <c r="E4" i="20"/>
  <c r="U31" i="20"/>
  <c r="AC35" i="20"/>
  <c r="AC13" i="20"/>
  <c r="O29" i="20"/>
  <c r="AH21" i="20"/>
  <c r="AH22" i="20"/>
  <c r="AC4" i="20"/>
  <c r="AH40" i="20"/>
  <c r="AH9" i="20"/>
  <c r="AH10" i="20"/>
  <c r="AC28" i="20"/>
  <c r="Z35" i="20"/>
  <c r="Y35" i="20"/>
  <c r="J14" i="20"/>
  <c r="X16" i="20"/>
  <c r="W16" i="20"/>
  <c r="P33" i="20"/>
  <c r="E32" i="20"/>
  <c r="J17" i="20"/>
  <c r="I17" i="20"/>
  <c r="N34" i="20"/>
  <c r="C33" i="20"/>
  <c r="U29" i="20"/>
  <c r="J25" i="20"/>
  <c r="Z36" i="20"/>
  <c r="C39" i="20"/>
  <c r="M27" i="20"/>
  <c r="V5" i="20"/>
  <c r="U5" i="20"/>
  <c r="L11" i="20"/>
  <c r="AA9" i="20"/>
  <c r="H6" i="20"/>
  <c r="G6" i="20"/>
  <c r="AH5" i="20"/>
  <c r="AH6" i="20"/>
  <c r="AC36" i="20"/>
  <c r="AH8" i="20"/>
  <c r="V21" i="20"/>
  <c r="U21" i="20"/>
  <c r="AH12" i="20"/>
  <c r="U40" i="20"/>
  <c r="H22" i="20"/>
  <c r="G22" i="20"/>
  <c r="AC27" i="20"/>
  <c r="C3" i="20"/>
  <c r="B20" i="20"/>
  <c r="F35" i="20"/>
  <c r="C15" i="20"/>
  <c r="P23" i="20"/>
  <c r="I37" i="20"/>
  <c r="F20" i="20"/>
  <c r="P12" i="20"/>
  <c r="V37" i="20"/>
  <c r="U37" i="20"/>
  <c r="B22" i="20"/>
  <c r="T21" i="20"/>
  <c r="H38" i="20"/>
  <c r="G38" i="20"/>
  <c r="N33" i="20"/>
  <c r="M33" i="20"/>
  <c r="N4" i="20"/>
  <c r="L14" i="20"/>
  <c r="K14" i="20"/>
  <c r="R28" i="20"/>
  <c r="G27" i="20"/>
  <c r="X14" i="20"/>
  <c r="W14" i="20"/>
  <c r="P29" i="20"/>
  <c r="E28" i="20"/>
  <c r="Y19" i="20"/>
  <c r="L20" i="20"/>
  <c r="V30" i="20"/>
  <c r="K27" i="20"/>
  <c r="O22" i="20"/>
  <c r="AA3" i="20"/>
  <c r="W7" i="20"/>
  <c r="E40" i="20"/>
  <c r="Q21" i="20"/>
  <c r="U4" i="20"/>
  <c r="T10" i="20"/>
  <c r="S10" i="20"/>
  <c r="H21" i="20"/>
  <c r="W19" i="20"/>
  <c r="F11" i="20"/>
  <c r="E11" i="20"/>
  <c r="L6" i="20"/>
  <c r="K6" i="20"/>
  <c r="R12" i="20"/>
  <c r="G11" i="20"/>
  <c r="T26" i="20"/>
  <c r="S26" i="20"/>
  <c r="Q20" i="20"/>
  <c r="I20" i="20"/>
  <c r="F27" i="20"/>
  <c r="E27" i="20"/>
  <c r="M22" i="20"/>
  <c r="E22" i="20"/>
  <c r="Y32" i="20"/>
  <c r="Q5" i="20"/>
  <c r="U39" i="20"/>
  <c r="V7" i="20"/>
  <c r="L15" i="20"/>
  <c r="R15" i="20"/>
  <c r="Q15" i="20"/>
  <c r="D31" i="20"/>
  <c r="S29" i="20"/>
  <c r="D16" i="20"/>
  <c r="C16" i="20"/>
  <c r="J11" i="20"/>
  <c r="I11" i="20"/>
  <c r="N22" i="20"/>
  <c r="C21" i="20"/>
  <c r="R31" i="20"/>
  <c r="Q31" i="20"/>
  <c r="C40" i="20"/>
  <c r="Q39" i="20"/>
  <c r="D32" i="20"/>
  <c r="C32" i="20"/>
  <c r="AA40" i="20"/>
  <c r="O40" i="20"/>
  <c r="Q18" i="20"/>
  <c r="M15" i="20"/>
  <c r="X23" i="20"/>
  <c r="R17" i="20"/>
  <c r="D35" i="20"/>
  <c r="X10" i="20"/>
  <c r="O12" i="20"/>
  <c r="T16" i="20"/>
  <c r="X25" i="20"/>
  <c r="G17" i="20"/>
  <c r="W18" i="20"/>
  <c r="E36" i="20"/>
  <c r="P7" i="20"/>
  <c r="AA27" i="20"/>
  <c r="N6" i="20"/>
  <c r="L7" i="20"/>
  <c r="J19" i="20"/>
  <c r="V19" i="20"/>
  <c r="AH35" i="20"/>
  <c r="K32" i="20"/>
  <c r="G32" i="20"/>
  <c r="F38" i="20"/>
  <c r="C4" i="20"/>
  <c r="Q28" i="20"/>
  <c r="I27" i="20"/>
  <c r="K4" i="20"/>
  <c r="O37" i="20"/>
  <c r="P6" i="20"/>
  <c r="Z12" i="20"/>
  <c r="N36" i="20"/>
  <c r="B19" i="20"/>
  <c r="AA10" i="20"/>
  <c r="F16" i="20"/>
  <c r="T17" i="20"/>
  <c r="AA26" i="20"/>
  <c r="U26" i="20"/>
  <c r="N26" i="20"/>
  <c r="W12" i="20"/>
  <c r="Z40" i="20"/>
  <c r="L24" i="20"/>
  <c r="S25" i="20"/>
  <c r="D14" i="20"/>
  <c r="K34" i="20"/>
  <c r="N8" i="20"/>
  <c r="E6" i="20"/>
  <c r="E25" i="20"/>
  <c r="U24" i="20"/>
  <c r="W8" i="20"/>
  <c r="E29" i="20"/>
  <c r="K35" i="20"/>
  <c r="D26" i="20"/>
  <c r="AA6" i="20"/>
  <c r="M7" i="20"/>
  <c r="R5" i="20"/>
  <c r="AA13" i="20"/>
  <c r="F12" i="20"/>
  <c r="AA30" i="20"/>
  <c r="T23" i="20"/>
  <c r="R24" i="20"/>
  <c r="L23" i="20"/>
  <c r="K40" i="20"/>
  <c r="K36" i="20"/>
  <c r="P38" i="20"/>
  <c r="Y21" i="20"/>
  <c r="I3" i="20"/>
  <c r="F24" i="20"/>
  <c r="AA37" i="20"/>
  <c r="M32" i="20"/>
  <c r="Z13" i="20"/>
  <c r="N17" i="20"/>
  <c r="T35" i="20"/>
  <c r="G26" i="20"/>
  <c r="C25" i="20"/>
  <c r="AA12" i="20"/>
  <c r="J39" i="20"/>
  <c r="S20" i="20"/>
  <c r="J8" i="20"/>
  <c r="Q37" i="20"/>
  <c r="O8" i="20"/>
  <c r="O30" i="20"/>
  <c r="F26" i="20"/>
  <c r="F29" i="20"/>
  <c r="AA31" i="20"/>
  <c r="H25" i="20"/>
  <c r="G37" i="20"/>
  <c r="V23" i="20"/>
  <c r="L5" i="20"/>
  <c r="K33" i="20"/>
  <c r="T40" i="20"/>
  <c r="R6" i="20"/>
  <c r="E31" i="20"/>
  <c r="W37" i="20"/>
  <c r="Y20" i="20"/>
  <c r="R35" i="20"/>
  <c r="S32" i="20"/>
  <c r="C12" i="20"/>
  <c r="I7" i="20"/>
  <c r="K25" i="20"/>
  <c r="I29" i="20"/>
  <c r="T22" i="20"/>
  <c r="G9" i="20"/>
  <c r="U32" i="20"/>
  <c r="D27" i="20"/>
  <c r="W5" i="20"/>
  <c r="S18" i="20"/>
  <c r="AA38" i="20"/>
  <c r="M39" i="20"/>
  <c r="G30" i="20"/>
  <c r="L33" i="20"/>
  <c r="X6" i="20"/>
  <c r="U36" i="20"/>
  <c r="B8" i="20"/>
  <c r="T36" i="20"/>
  <c r="I8" i="20"/>
  <c r="Y33" i="20"/>
  <c r="U20" i="20"/>
  <c r="D36" i="20"/>
  <c r="Z14" i="20"/>
  <c r="O14" i="20"/>
  <c r="AH13" i="20"/>
  <c r="E5" i="20"/>
  <c r="AC40" i="20"/>
  <c r="O28" i="20"/>
  <c r="V18" i="20"/>
  <c r="T19" i="20"/>
  <c r="H17" i="20"/>
  <c r="X39" i="20"/>
  <c r="V11" i="20"/>
  <c r="G5" i="20"/>
  <c r="X17" i="20"/>
  <c r="K8" i="20"/>
  <c r="V4" i="20"/>
  <c r="W38" i="20"/>
  <c r="Y26" i="20"/>
  <c r="AC5" i="20"/>
  <c r="AC7" i="20"/>
  <c r="C28" i="20"/>
  <c r="W34" i="20"/>
  <c r="U6" i="20"/>
  <c r="U30" i="20"/>
  <c r="W4" i="20"/>
  <c r="C20" i="20"/>
  <c r="L34" i="20"/>
  <c r="K31" i="20"/>
  <c r="K11" i="20"/>
  <c r="K9" i="20"/>
  <c r="J24" i="20"/>
  <c r="E3" i="20"/>
  <c r="P35" i="20"/>
  <c r="X36" i="20"/>
  <c r="Q10" i="20"/>
  <c r="AA16" i="20"/>
  <c r="F9" i="20"/>
  <c r="V36" i="20"/>
  <c r="C8" i="20"/>
  <c r="D33" i="20"/>
  <c r="Y31" i="20"/>
  <c r="K10" i="20"/>
  <c r="C29" i="20"/>
  <c r="AH32" i="20"/>
  <c r="U28" i="20"/>
  <c r="H23" i="20"/>
  <c r="F40" i="20"/>
  <c r="F34" i="20"/>
  <c r="AH27" i="20"/>
  <c r="AC25" i="20"/>
  <c r="F28" i="20"/>
  <c r="Y39" i="20"/>
  <c r="E14" i="20"/>
  <c r="W21" i="20"/>
  <c r="W22" i="20"/>
  <c r="D28" i="20"/>
  <c r="Q3" i="20"/>
  <c r="K24" i="20"/>
  <c r="C35" i="20"/>
  <c r="C26" i="20"/>
  <c r="X13" i="20"/>
  <c r="V14" i="20"/>
  <c r="D11" i="20"/>
  <c r="J35" i="20"/>
  <c r="V35" i="20"/>
  <c r="E38" i="20"/>
  <c r="I22" i="20"/>
  <c r="G23" i="20"/>
  <c r="U14" i="20"/>
  <c r="O23" i="20"/>
  <c r="B26" i="20"/>
  <c r="P37" i="20"/>
  <c r="E37" i="20"/>
  <c r="V3" i="20"/>
  <c r="N38" i="20"/>
  <c r="AH20" i="20"/>
  <c r="P26" i="20"/>
  <c r="T27" i="20"/>
  <c r="N24" i="20"/>
  <c r="I34" i="20"/>
  <c r="O11" i="20"/>
  <c r="B11" i="20"/>
  <c r="F30" i="20"/>
  <c r="M26" i="20"/>
  <c r="J22" i="20"/>
  <c r="O24" i="20"/>
  <c r="B30" i="20"/>
  <c r="F8" i="20"/>
  <c r="B40" i="20"/>
  <c r="Q13" i="20"/>
  <c r="M30" i="20"/>
  <c r="D29" i="20"/>
  <c r="AH39" i="20"/>
  <c r="M31" i="20"/>
  <c r="AA8" i="20"/>
  <c r="R25" i="20"/>
  <c r="B29" i="20"/>
  <c r="J6" i="20"/>
  <c r="N11" i="20"/>
  <c r="V22" i="20"/>
  <c r="V32" i="20"/>
  <c r="X28" i="20"/>
  <c r="Y15" i="20"/>
  <c r="O19" i="20"/>
  <c r="R11" i="20"/>
  <c r="E33" i="20"/>
  <c r="P3" i="20"/>
  <c r="L40" i="20"/>
  <c r="S22" i="20"/>
  <c r="T15" i="20"/>
  <c r="W10" i="20"/>
  <c r="B23" i="20"/>
  <c r="N23" i="20"/>
  <c r="H37" i="20"/>
  <c r="R26" i="20"/>
  <c r="N28" i="20"/>
  <c r="W15" i="20"/>
  <c r="T11" i="20"/>
  <c r="W6" i="20"/>
  <c r="D4" i="20"/>
  <c r="I28" i="20"/>
  <c r="AH4" i="20"/>
  <c r="H14" i="20"/>
  <c r="F22" i="20"/>
  <c r="E10" i="20"/>
  <c r="K16" i="20"/>
  <c r="G31" i="20"/>
  <c r="W25" i="20"/>
  <c r="X20" i="20"/>
  <c r="X32" i="20"/>
  <c r="J33" i="20"/>
  <c r="S27" i="20"/>
  <c r="K17" i="20"/>
  <c r="X30" i="20"/>
  <c r="E18" i="20"/>
  <c r="M12" i="20"/>
  <c r="K13" i="20"/>
  <c r="O35" i="20"/>
  <c r="I35" i="20"/>
  <c r="U35" i="20"/>
  <c r="Z11" i="20"/>
  <c r="L12" i="20"/>
  <c r="C10" i="20"/>
  <c r="Q17" i="20"/>
  <c r="R14" i="20"/>
  <c r="M24" i="20"/>
  <c r="V24" i="20"/>
  <c r="H19" i="20"/>
  <c r="U3" i="20"/>
  <c r="C37" i="20"/>
  <c r="P11" i="20"/>
  <c r="O26" i="20"/>
  <c r="Q6" i="20"/>
  <c r="D24" i="20"/>
  <c r="Y36" i="20"/>
  <c r="M18" i="20"/>
  <c r="T30" i="20"/>
  <c r="Z5" i="20"/>
  <c r="O15" i="20"/>
  <c r="X12" i="20"/>
  <c r="G3" i="20"/>
  <c r="Q25" i="20"/>
  <c r="W27" i="20"/>
  <c r="F25" i="20"/>
  <c r="X8" i="20"/>
  <c r="R29" i="20"/>
  <c r="O10" i="20"/>
  <c r="AC34" i="20"/>
  <c r="Y4" i="20"/>
  <c r="Q33" i="20"/>
  <c r="J27" i="20"/>
  <c r="I9" i="20"/>
  <c r="Q14" i="20"/>
  <c r="F31" i="20"/>
  <c r="U38" i="20"/>
  <c r="AC21" i="20"/>
  <c r="W28" i="20"/>
  <c r="F5" i="20"/>
  <c r="X34" i="20"/>
  <c r="Y23" i="20"/>
  <c r="V26" i="20"/>
  <c r="AH17" i="20"/>
  <c r="O27" i="20"/>
  <c r="S21" i="20"/>
  <c r="R34" i="20"/>
  <c r="AA14" i="20"/>
  <c r="AA22" i="20"/>
  <c r="M23" i="20"/>
  <c r="W35" i="20"/>
  <c r="Z26" i="20"/>
  <c r="AH37" i="20"/>
  <c r="L32" i="20"/>
  <c r="H32" i="20"/>
  <c r="J12" i="20"/>
  <c r="W30" i="20"/>
  <c r="B7" i="20"/>
  <c r="N7" i="20"/>
  <c r="V29" i="20"/>
  <c r="U7" i="20"/>
  <c r="X11" i="20"/>
  <c r="B31" i="20"/>
  <c r="Y11" i="20"/>
  <c r="K12" i="20"/>
  <c r="N15" i="20"/>
  <c r="S33" i="20"/>
  <c r="S16" i="20"/>
  <c r="X18" i="20"/>
  <c r="J13" i="20"/>
  <c r="J3" i="20"/>
  <c r="K38" i="20"/>
  <c r="L39" i="20"/>
  <c r="H34" i="20"/>
  <c r="AC24" i="20"/>
  <c r="M35" i="20"/>
  <c r="R8" i="20"/>
  <c r="O6" i="20"/>
  <c r="J4" i="20"/>
  <c r="U8" i="20"/>
  <c r="N13" i="20"/>
  <c r="X26" i="20"/>
  <c r="Z39" i="20"/>
  <c r="P19" i="20"/>
  <c r="D22" i="20"/>
  <c r="Z37" i="20"/>
  <c r="E13" i="20"/>
  <c r="E16" i="20"/>
  <c r="Q29" i="20"/>
  <c r="T12" i="20"/>
  <c r="H5" i="20"/>
  <c r="C17" i="20"/>
  <c r="M16" i="20"/>
  <c r="D15" i="20"/>
  <c r="AA28" i="20"/>
  <c r="AA39" i="20"/>
  <c r="M11" i="20"/>
  <c r="K21" i="20"/>
  <c r="L31" i="20"/>
  <c r="Z15" i="20"/>
  <c r="W40" i="20"/>
  <c r="B10" i="20"/>
  <c r="R19" i="20"/>
  <c r="H3" i="20"/>
  <c r="N35" i="20"/>
  <c r="X31" i="20"/>
  <c r="J30" i="20"/>
  <c r="R4" i="20"/>
  <c r="Z17" i="20"/>
  <c r="O5" i="20"/>
  <c r="T18" i="20"/>
  <c r="B39" i="20"/>
  <c r="N39" i="20"/>
  <c r="Q32" i="20"/>
  <c r="AH23" i="20"/>
  <c r="AH31" i="20"/>
  <c r="AH7" i="20"/>
  <c r="Y13" i="20"/>
  <c r="J40" i="20"/>
  <c r="V34" i="20"/>
  <c r="G14" i="20"/>
  <c r="L21" i="20"/>
  <c r="L16" i="20"/>
  <c r="R32" i="20"/>
  <c r="L8" i="20"/>
  <c r="T38" i="20"/>
  <c r="W20" i="20"/>
  <c r="AC16" i="20"/>
  <c r="P28" i="20"/>
  <c r="M9" i="20"/>
  <c r="Y9" i="20"/>
  <c r="P10" i="20"/>
  <c r="W23" i="20"/>
  <c r="W3" i="20"/>
  <c r="T13" i="20"/>
  <c r="U23" i="20"/>
  <c r="J38" i="20"/>
  <c r="C23" i="20"/>
  <c r="E19" i="20"/>
  <c r="AH16" i="20"/>
  <c r="J21" i="20"/>
  <c r="AH36" i="20"/>
  <c r="N19" i="20"/>
  <c r="K7" i="20"/>
  <c r="Q19" i="20"/>
  <c r="H9" i="20"/>
  <c r="O9" i="20"/>
  <c r="Z30" i="20"/>
  <c r="AC26" i="20"/>
  <c r="E8" i="20"/>
  <c r="Z28" i="20"/>
  <c r="O31" i="20"/>
  <c r="Z38" i="20"/>
  <c r="G13" i="20"/>
  <c r="N10" i="20"/>
  <c r="V9" i="20"/>
  <c r="Y16" i="20"/>
  <c r="F23" i="20"/>
  <c r="X7" i="20"/>
  <c r="R20" i="20"/>
  <c r="L9" i="20"/>
  <c r="J20" i="20"/>
  <c r="P24" i="20"/>
  <c r="N12" i="20"/>
  <c r="W11" i="20"/>
  <c r="X35" i="20"/>
  <c r="S7" i="20"/>
  <c r="C38" i="20"/>
  <c r="C31" i="20"/>
  <c r="I24" i="20"/>
  <c r="S19" i="20"/>
  <c r="P8" i="20"/>
  <c r="AA17" i="20"/>
  <c r="AA35" i="20"/>
  <c r="X15" i="20"/>
  <c r="N5" i="20"/>
  <c r="S3" i="20"/>
  <c r="W13" i="20"/>
  <c r="F17" i="20"/>
  <c r="I36" i="20"/>
  <c r="V20" i="20"/>
  <c r="M3" i="20"/>
  <c r="C6" i="20"/>
  <c r="T28" i="20"/>
  <c r="W9" i="20"/>
  <c r="T29" i="20"/>
  <c r="N9" i="20"/>
  <c r="Q40" i="20"/>
  <c r="U11" i="20"/>
  <c r="D5" i="20"/>
  <c r="F19" i="20"/>
  <c r="Q24" i="20"/>
  <c r="I40" i="20"/>
  <c r="S39" i="20"/>
  <c r="AC3" i="20"/>
  <c r="V28" i="20"/>
  <c r="D12" i="20"/>
  <c r="Y28" i="20"/>
  <c r="U34" i="20"/>
  <c r="I23" i="20"/>
  <c r="R16" i="20"/>
  <c r="B6" i="20"/>
  <c r="AH3" i="20"/>
  <c r="X5" i="20"/>
  <c r="V25" i="20"/>
  <c r="Z22" i="20"/>
  <c r="G34" i="20"/>
  <c r="I39" i="20"/>
  <c r="J15" i="20"/>
  <c r="F7" i="20"/>
  <c r="B3" i="20"/>
  <c r="T33" i="20"/>
  <c r="Z31" i="20"/>
  <c r="T32" i="20"/>
  <c r="F33" i="20"/>
  <c r="I13" i="20"/>
  <c r="L29" i="20"/>
  <c r="Y17" i="20"/>
  <c r="AC9" i="20"/>
  <c r="S31" i="20"/>
  <c r="E39" i="20"/>
  <c r="Z32" i="20"/>
  <c r="E24" i="20"/>
  <c r="X24" i="20"/>
  <c r="I5" i="20"/>
  <c r="I31" i="20"/>
  <c r="T31" i="20"/>
  <c r="T4" i="20"/>
  <c r="Y34" i="20"/>
  <c r="M40" i="20"/>
  <c r="T34" i="20"/>
  <c r="G10" i="20"/>
  <c r="H12" i="20"/>
  <c r="W26" i="20"/>
  <c r="H20" i="20"/>
  <c r="Q4" i="20"/>
  <c r="AA15" i="20"/>
  <c r="F4" i="20"/>
  <c r="S38" i="20"/>
  <c r="V31" i="20"/>
  <c r="U27" i="20"/>
  <c r="B34" i="20"/>
  <c r="E15" i="20"/>
  <c r="R36" i="20"/>
  <c r="Y40" i="20"/>
  <c r="V33" i="20"/>
  <c r="D20" i="20"/>
  <c r="H28" i="20"/>
  <c r="AA11" i="20"/>
  <c r="G15" i="20"/>
  <c r="M14" i="20"/>
  <c r="W36" i="20"/>
  <c r="X22" i="20"/>
  <c r="O13" i="20"/>
  <c r="N29" i="20"/>
  <c r="W39" i="20"/>
  <c r="AC32" i="20"/>
  <c r="W33" i="20"/>
  <c r="Y29" i="20"/>
  <c r="B18" i="20"/>
  <c r="D30" i="20"/>
  <c r="R40" i="20"/>
  <c r="B28" i="20"/>
  <c r="R10" i="20"/>
  <c r="D38" i="20"/>
  <c r="X37" i="20"/>
  <c r="L3" i="20"/>
  <c r="G20" i="20"/>
  <c r="E9" i="20"/>
  <c r="G35" i="20"/>
  <c r="Q38" i="20"/>
  <c r="V40" i="20"/>
  <c r="AC19" i="20"/>
  <c r="U12" i="20"/>
  <c r="H35" i="20"/>
  <c r="N20" i="20"/>
  <c r="X33" i="20"/>
  <c r="U22" i="20"/>
  <c r="L18" i="20"/>
  <c r="U25" i="20"/>
  <c r="M38" i="20"/>
  <c r="L19" i="20"/>
  <c r="P39" i="20"/>
  <c r="J31" i="20"/>
  <c r="N37" i="20"/>
  <c r="M21" i="20"/>
  <c r="E12" i="20"/>
  <c r="C30" i="20"/>
  <c r="I26" i="20"/>
  <c r="D21" i="20"/>
  <c r="AH14" i="20"/>
  <c r="Z9" i="20"/>
  <c r="S12" i="20"/>
  <c r="N18" i="20"/>
  <c r="Y8" i="20"/>
  <c r="X38" i="20"/>
  <c r="AC6" i="20"/>
  <c r="H31" i="20"/>
  <c r="J7" i="20"/>
  <c r="AH19" i="20"/>
  <c r="AH29" i="20"/>
  <c r="U15" i="20"/>
  <c r="P25" i="20"/>
  <c r="J5" i="20"/>
  <c r="B12" i="20"/>
  <c r="AC39" i="20"/>
  <c r="AA33" i="20"/>
  <c r="U33" i="20"/>
  <c r="Q22" i="20"/>
  <c r="B13" i="20"/>
  <c r="S4" i="20"/>
  <c r="R37" i="20"/>
  <c r="S11" i="20"/>
  <c r="AA34" i="20"/>
  <c r="G21" i="20"/>
  <c r="O16" i="20"/>
  <c r="E34" i="20"/>
  <c r="R38" i="20"/>
  <c r="N16" i="20"/>
  <c r="D7" i="20"/>
  <c r="L17" i="20"/>
  <c r="I14" i="20"/>
  <c r="AH33" i="20"/>
  <c r="T14" i="20"/>
  <c r="S37" i="20"/>
  <c r="H27" i="20"/>
  <c r="V10" i="20"/>
  <c r="G12" i="20"/>
  <c r="F3" i="20"/>
  <c r="C9" i="20"/>
  <c r="J23" i="20"/>
  <c r="D13" i="20"/>
  <c r="AH18" i="20"/>
  <c r="N40" i="20"/>
  <c r="G19" i="20"/>
  <c r="D8" i="20"/>
  <c r="V12" i="20"/>
  <c r="L25" i="20"/>
  <c r="F39" i="20"/>
  <c r="G40" i="20"/>
  <c r="F18" i="20"/>
  <c r="E17" i="20"/>
  <c r="P21" i="20"/>
  <c r="E26" i="20"/>
  <c r="G36" i="20"/>
  <c r="E7" i="20"/>
  <c r="AC20" i="20"/>
  <c r="L37" i="20"/>
  <c r="Q7" i="20"/>
  <c r="C36" i="20"/>
  <c r="W32" i="20"/>
  <c r="I18" i="20"/>
  <c r="J36" i="20"/>
  <c r="B9" i="20"/>
  <c r="R7" i="20"/>
  <c r="J28" i="20"/>
  <c r="I21" i="20"/>
  <c r="D6" i="20"/>
  <c r="C7" i="20"/>
  <c r="F32" i="20"/>
  <c r="G28" i="20"/>
  <c r="T6" i="20"/>
  <c r="J18" i="20"/>
  <c r="S35" i="20"/>
  <c r="Q16" i="20"/>
  <c r="Y7" i="20"/>
  <c r="X3" i="20"/>
  <c r="Y22" i="20"/>
  <c r="H13" i="20"/>
  <c r="Z23" i="20"/>
  <c r="O32" i="20"/>
  <c r="V15" i="20"/>
  <c r="T20" i="20"/>
  <c r="U16" i="20"/>
  <c r="AA5" i="20"/>
  <c r="M29" i="20"/>
  <c r="Z29" i="20"/>
  <c r="T25" i="20"/>
  <c r="J10" i="20"/>
  <c r="S5" i="20"/>
  <c r="H4" i="20"/>
  <c r="S40" i="20"/>
  <c r="V39" i="20"/>
  <c r="S14" i="20"/>
  <c r="J34" i="20"/>
  <c r="P27" i="20"/>
  <c r="B38" i="20"/>
  <c r="C13" i="20"/>
  <c r="F6" i="20"/>
  <c r="Y37" i="20"/>
  <c r="U9" i="20"/>
  <c r="I30" i="20"/>
  <c r="AA32" i="20"/>
  <c r="R27" i="20"/>
  <c r="T5" i="20"/>
  <c r="P13" i="20"/>
  <c r="B24" i="20"/>
  <c r="AC11" i="20"/>
  <c r="N30" i="20"/>
  <c r="AC10" i="20"/>
  <c r="P40" i="20"/>
  <c r="Q26" i="20"/>
  <c r="U17" i="20"/>
  <c r="X29" i="20"/>
  <c r="M19" i="20"/>
  <c r="L10" i="20"/>
  <c r="Z33" i="20"/>
  <c r="H15" i="20"/>
  <c r="I33" i="20"/>
  <c r="AH38" i="20"/>
  <c r="AC33" i="20"/>
  <c r="R33" i="20"/>
  <c r="M17" i="20"/>
  <c r="Y24" i="20"/>
  <c r="D3" i="20"/>
  <c r="F10" i="20"/>
  <c r="H18" i="20"/>
  <c r="M28" i="20"/>
  <c r="D39" i="20"/>
  <c r="I15" i="20"/>
  <c r="V6" i="20"/>
  <c r="G4" i="20"/>
  <c r="P31" i="20"/>
  <c r="AH28" i="20"/>
  <c r="H10" i="20"/>
  <c r="B17" i="20"/>
  <c r="M4" i="20"/>
  <c r="B27" i="20"/>
  <c r="Y38" i="20"/>
  <c r="L26" i="20"/>
  <c r="E23" i="20"/>
  <c r="AH15" i="20"/>
  <c r="B25" i="20"/>
  <c r="M20" i="20"/>
  <c r="N21" i="20"/>
  <c r="Z7" i="20"/>
  <c r="H36" i="20"/>
  <c r="T39" i="20"/>
  <c r="D23" i="20"/>
  <c r="V38" i="20"/>
  <c r="R22" i="20"/>
  <c r="P9" i="20"/>
  <c r="J29" i="20"/>
  <c r="B35" i="20"/>
  <c r="G29" i="20"/>
  <c r="B33" i="20"/>
  <c r="W31" i="20"/>
  <c r="P16" i="20"/>
  <c r="Q35" i="20"/>
  <c r="L13" i="20"/>
  <c r="I16" i="20"/>
  <c r="Q27" i="20"/>
  <c r="L35" i="20"/>
  <c r="G39" i="20"/>
  <c r="S6" i="20"/>
  <c r="Z34" i="20"/>
  <c r="C19" i="20"/>
  <c r="Z10" i="20"/>
  <c r="Q9" i="20"/>
  <c r="V27" i="20"/>
  <c r="T37" i="20"/>
  <c r="X21" i="20"/>
  <c r="M37" i="20"/>
  <c r="K37" i="20"/>
  <c r="Z20" i="20"/>
  <c r="M13" i="20"/>
  <c r="S36" i="20"/>
  <c r="Y6" i="20"/>
  <c r="AA19" i="20"/>
  <c r="C14" i="20"/>
  <c r="X27" i="20"/>
  <c r="F14" i="20"/>
  <c r="P15" i="20"/>
  <c r="AC8" i="20"/>
  <c r="W24" i="20"/>
  <c r="AA24" i="20"/>
  <c r="R3" i="20"/>
  <c r="AH24" i="20"/>
  <c r="AC12" i="20"/>
  <c r="N32" i="20"/>
  <c r="D40" i="20"/>
  <c r="K18" i="20"/>
  <c r="I4" i="20"/>
  <c r="Q36" i="20"/>
  <c r="AC15" i="20"/>
  <c r="O33" i="20"/>
  <c r="K19" i="20"/>
  <c r="AI2" i="20"/>
  <c r="X4" i="20"/>
  <c r="Y18" i="20"/>
  <c r="E20" i="20"/>
  <c r="S17" i="20"/>
  <c r="C11" i="20"/>
  <c r="P32" i="20"/>
  <c r="C22" i="20"/>
  <c r="H39" i="20"/>
  <c r="H33" i="20"/>
  <c r="R30" i="20"/>
  <c r="G33" i="20"/>
  <c r="M36" i="20"/>
  <c r="N14" i="20"/>
  <c r="AH30" i="20"/>
  <c r="O21" i="20"/>
  <c r="R9" i="20"/>
  <c r="M6" i="20"/>
  <c r="M5" i="20"/>
  <c r="M34" i="20"/>
  <c r="P14" i="20"/>
  <c r="S34" i="20"/>
  <c r="V17" i="20"/>
  <c r="K5" i="20"/>
  <c r="X2" i="20"/>
  <c r="AB2" i="20"/>
  <c r="G2" i="20"/>
  <c r="N2" i="20"/>
  <c r="E2" i="20"/>
  <c r="T2" i="20"/>
  <c r="V2" i="20"/>
  <c r="AA2" i="20"/>
  <c r="P2" i="20"/>
  <c r="W2" i="20"/>
  <c r="R2" i="20"/>
  <c r="AC2" i="20"/>
  <c r="Y2" i="20"/>
  <c r="U2" i="20"/>
  <c r="B2" i="20"/>
  <c r="J2" i="20"/>
  <c r="M2" i="20"/>
  <c r="F2" i="20"/>
  <c r="Q2" i="20"/>
  <c r="K2" i="20"/>
  <c r="H2" i="20"/>
  <c r="S2" i="20"/>
  <c r="D2" i="20"/>
  <c r="O2" i="20"/>
  <c r="C2" i="20"/>
  <c r="Z2" i="20"/>
  <c r="I2" i="20"/>
  <c r="AH2" i="20"/>
  <c r="L2" i="20"/>
  <c r="E3" i="1" l="1"/>
  <c r="D3" i="1"/>
  <c r="C3" i="1"/>
  <c r="B41" i="15"/>
  <c r="B42" i="15"/>
  <c r="B41" i="1"/>
  <c r="B40" i="1"/>
  <c r="B40" i="15"/>
  <c r="B39" i="15"/>
  <c r="B38" i="15"/>
  <c r="B37" i="15"/>
  <c r="B36" i="15"/>
  <c r="B35" i="15"/>
  <c r="B34" i="15"/>
  <c r="B33" i="15"/>
  <c r="B32" i="15"/>
  <c r="B31" i="15"/>
  <c r="B30" i="15"/>
  <c r="B29" i="15"/>
  <c r="B28" i="15"/>
  <c r="B27" i="15"/>
  <c r="B26" i="15"/>
  <c r="B25" i="15"/>
  <c r="B24" i="15"/>
  <c r="B23" i="15"/>
  <c r="B22" i="15"/>
  <c r="B21" i="15"/>
  <c r="B20" i="15"/>
  <c r="B19" i="15"/>
  <c r="B18" i="15"/>
  <c r="B17" i="15"/>
  <c r="B16" i="15"/>
  <c r="B15" i="15"/>
  <c r="B14" i="15"/>
  <c r="B13" i="15"/>
  <c r="B12" i="15"/>
  <c r="B11" i="15"/>
  <c r="B10" i="15"/>
  <c r="B9" i="15"/>
  <c r="B8" i="15"/>
  <c r="B7" i="15"/>
  <c r="B6" i="15"/>
  <c r="B5" i="15"/>
  <c r="B4" i="15"/>
  <c r="B39" i="1"/>
  <c r="B38" i="1"/>
  <c r="B37" i="1"/>
  <c r="B36" i="1"/>
  <c r="B35" i="1"/>
  <c r="B34" i="1"/>
  <c r="B33" i="1"/>
  <c r="B32" i="1"/>
  <c r="B31" i="1"/>
  <c r="B30" i="1"/>
  <c r="B29" i="1"/>
  <c r="B28" i="1"/>
  <c r="B27" i="1"/>
  <c r="B26" i="1"/>
  <c r="B25" i="1"/>
  <c r="B24" i="1"/>
  <c r="B23" i="1"/>
  <c r="B22" i="1"/>
  <c r="B21" i="1"/>
  <c r="B20" i="1"/>
  <c r="B19" i="1"/>
  <c r="B18" i="1"/>
  <c r="B17" i="1"/>
  <c r="B16" i="1"/>
  <c r="B15" i="1"/>
  <c r="B14" i="1"/>
  <c r="B13" i="1"/>
  <c r="B11" i="1"/>
  <c r="B12" i="1"/>
  <c r="B10" i="1"/>
  <c r="B9" i="1"/>
  <c r="B8" i="1"/>
  <c r="B7" i="1"/>
  <c r="B6" i="1"/>
  <c r="B5" i="1"/>
  <c r="AP41" i="20" l="1"/>
  <c r="AL20" i="20"/>
  <c r="AO32" i="20"/>
  <c r="AE11" i="20"/>
  <c r="AK15" i="20"/>
  <c r="AF27" i="20"/>
  <c r="AB23" i="20"/>
  <c r="AK4" i="20"/>
  <c r="AK36" i="20"/>
  <c r="AG27" i="20"/>
  <c r="AI16" i="20"/>
  <c r="AO40" i="20"/>
  <c r="AM20" i="20"/>
  <c r="AN14" i="20"/>
  <c r="AN37" i="20"/>
  <c r="AD15" i="20"/>
  <c r="AB31" i="20"/>
  <c r="AD16" i="20"/>
  <c r="AB7" i="20"/>
  <c r="AB25" i="20"/>
  <c r="AE30" i="20"/>
  <c r="AP27" i="20"/>
  <c r="AD17" i="20"/>
  <c r="AK17" i="20"/>
  <c r="AE32" i="20"/>
  <c r="AG4" i="20"/>
  <c r="AI11" i="20"/>
  <c r="AN20" i="20"/>
  <c r="AN3" i="20"/>
  <c r="AB13" i="20"/>
  <c r="AJ14" i="20"/>
  <c r="AF35" i="20"/>
  <c r="AF5" i="20"/>
  <c r="AB32" i="20"/>
  <c r="AN36" i="20"/>
  <c r="AJ40" i="20"/>
  <c r="AP10" i="20"/>
  <c r="AP26" i="20"/>
  <c r="AK39" i="20"/>
  <c r="AF21" i="20"/>
  <c r="AP38" i="20"/>
  <c r="AN19" i="20"/>
  <c r="AK13" i="20"/>
  <c r="AE19" i="20"/>
  <c r="AE10" i="20"/>
  <c r="AK16" i="20"/>
  <c r="AO14" i="20"/>
  <c r="AL38" i="20"/>
  <c r="AI19" i="20"/>
  <c r="AD23" i="20"/>
  <c r="AL18" i="20"/>
  <c r="AP28" i="20"/>
  <c r="AJ33" i="20"/>
  <c r="AB4" i="20"/>
  <c r="AE3" i="20"/>
  <c r="AE18" i="20"/>
  <c r="AJ6" i="20"/>
  <c r="AL7" i="20"/>
  <c r="AD20" i="20"/>
  <c r="AD27" i="20"/>
  <c r="AD35" i="20"/>
  <c r="AJ34" i="20"/>
  <c r="AO34" i="20"/>
  <c r="AN40" i="20"/>
  <c r="AL25" i="20"/>
  <c r="AI32" i="20"/>
  <c r="AM12" i="20"/>
  <c r="AL19" i="20"/>
  <c r="AK31" i="20"/>
  <c r="AJ29" i="20"/>
  <c r="AE28" i="20"/>
  <c r="AP30" i="20"/>
  <c r="AM24" i="20"/>
  <c r="AE38" i="20"/>
  <c r="AK40" i="20"/>
  <c r="AK21" i="20"/>
  <c r="AB27" i="20"/>
  <c r="AL8" i="20"/>
  <c r="AM3" i="20"/>
  <c r="AI7" i="20"/>
  <c r="AF22" i="20"/>
  <c r="AI39" i="20"/>
  <c r="AO15" i="20"/>
  <c r="AB15" i="20"/>
  <c r="AN27" i="20"/>
  <c r="AG38" i="20"/>
  <c r="AN25" i="20"/>
  <c r="AN34" i="20"/>
  <c r="AK23" i="20"/>
  <c r="AP23" i="20"/>
  <c r="AG37" i="20"/>
  <c r="AG24" i="20"/>
  <c r="AB33" i="20"/>
  <c r="AP8" i="20"/>
  <c r="AB26" i="20"/>
  <c r="AN23" i="20"/>
  <c r="AO13" i="20"/>
  <c r="AG16" i="20"/>
  <c r="AL23" i="20"/>
  <c r="AE5" i="20"/>
  <c r="AG32" i="20"/>
  <c r="AF19" i="20"/>
  <c r="AB12" i="20"/>
  <c r="AJ5" i="20"/>
  <c r="AB21" i="20"/>
  <c r="AP12" i="20"/>
  <c r="AP4" i="20"/>
  <c r="AG8" i="20"/>
  <c r="AM32" i="20"/>
  <c r="AG29" i="20"/>
  <c r="AL17" i="20"/>
  <c r="AE37" i="20"/>
  <c r="AJ28" i="20"/>
  <c r="AE31" i="20"/>
  <c r="AE7" i="20"/>
  <c r="AM26" i="20"/>
  <c r="AI30" i="20"/>
  <c r="AM18" i="20"/>
  <c r="AE22" i="20"/>
  <c r="AK3" i="20"/>
  <c r="AE27" i="20"/>
  <c r="AB8" i="20"/>
  <c r="AN4" i="20"/>
  <c r="AJ12" i="20"/>
  <c r="AE39" i="20"/>
  <c r="AL5" i="20"/>
  <c r="AI25" i="20"/>
  <c r="AI31" i="20"/>
  <c r="AE26" i="20"/>
  <c r="AG34" i="20"/>
  <c r="AE15" i="20"/>
  <c r="AP37" i="20"/>
  <c r="AK37" i="20"/>
  <c r="AK14" i="20"/>
  <c r="AJ22" i="20"/>
  <c r="AG39" i="20"/>
  <c r="AL6" i="20"/>
  <c r="AI28" i="20"/>
  <c r="AN39" i="20"/>
  <c r="AL3" i="20"/>
  <c r="AL11" i="20"/>
  <c r="AB16" i="20"/>
  <c r="AK29" i="20"/>
  <c r="AP18" i="20"/>
  <c r="AE40" i="20"/>
  <c r="AE16" i="20"/>
  <c r="AP35" i="20"/>
  <c r="AM25" i="20"/>
  <c r="AK22" i="20"/>
  <c r="AL35" i="20"/>
  <c r="AK26" i="20"/>
  <c r="AO17" i="20"/>
  <c r="AJ20" i="20"/>
  <c r="AP3" i="20"/>
  <c r="AK35" i="20"/>
  <c r="AN10" i="20"/>
  <c r="AI13" i="20"/>
  <c r="AG17" i="20"/>
  <c r="AM33" i="20"/>
  <c r="AP21" i="20"/>
  <c r="AM8" i="20"/>
  <c r="AI4" i="20"/>
  <c r="AF38" i="20"/>
  <c r="AF7" i="20"/>
  <c r="AD26" i="20"/>
  <c r="AM31" i="20"/>
  <c r="AL30" i="20"/>
  <c r="AD25" i="20"/>
  <c r="AK34" i="20"/>
  <c r="AB30" i="20"/>
  <c r="AM22" i="20"/>
  <c r="AG30" i="20"/>
  <c r="AB37" i="20"/>
  <c r="AG22" i="20"/>
  <c r="AB38" i="20"/>
  <c r="AM4" i="20"/>
  <c r="AD30" i="20"/>
  <c r="AJ18" i="20"/>
  <c r="AJ27" i="20"/>
  <c r="AI17" i="20"/>
  <c r="AN15" i="20"/>
  <c r="AB36" i="20"/>
  <c r="AO31" i="20"/>
  <c r="AE9" i="20"/>
  <c r="AM10" i="20"/>
  <c r="AO35" i="20"/>
  <c r="AE14" i="20"/>
  <c r="AO38" i="20"/>
  <c r="AD11" i="20"/>
  <c r="AD39" i="20"/>
  <c r="AP14" i="20"/>
  <c r="AE34" i="20"/>
  <c r="AD31" i="20"/>
  <c r="AN32" i="20"/>
  <c r="AN8" i="20"/>
  <c r="AG3" i="20"/>
  <c r="AK12" i="20"/>
  <c r="AL34" i="20"/>
  <c r="AG9" i="20"/>
  <c r="AN33" i="20"/>
  <c r="AN7" i="20"/>
  <c r="AL21" i="20"/>
  <c r="AE33" i="20"/>
  <c r="AF31" i="20"/>
  <c r="AG14" i="20"/>
  <c r="AL4" i="20"/>
  <c r="AF15" i="20"/>
  <c r="AO24" i="20"/>
  <c r="AD28" i="20"/>
  <c r="AI37" i="20"/>
  <c r="AN17" i="20"/>
  <c r="AL13" i="20"/>
  <c r="AG10" i="20"/>
  <c r="AP32" i="20"/>
  <c r="AF37" i="20"/>
  <c r="AJ24" i="20"/>
  <c r="AJ17" i="20"/>
  <c r="AP19" i="20"/>
  <c r="AD40" i="20"/>
  <c r="AK30" i="20"/>
  <c r="AI34" i="20"/>
  <c r="AJ21" i="20"/>
  <c r="AF39" i="20"/>
  <c r="AI38" i="20"/>
  <c r="AK18" i="20"/>
  <c r="AM11" i="20"/>
  <c r="AK19" i="20"/>
  <c r="AL32" i="20"/>
  <c r="AB14" i="20"/>
  <c r="AK7" i="20"/>
  <c r="AK11" i="20"/>
  <c r="AM34" i="20"/>
  <c r="AL12" i="20"/>
  <c r="AJ36" i="20"/>
  <c r="AD32" i="20"/>
  <c r="AL39" i="20"/>
  <c r="AE17" i="20"/>
  <c r="AJ25" i="20"/>
  <c r="AM16" i="20"/>
  <c r="AE13" i="20"/>
  <c r="AF25" i="20"/>
  <c r="AB18" i="20"/>
  <c r="AP11" i="20"/>
  <c r="AM23" i="20"/>
  <c r="AJ10" i="20"/>
  <c r="AJ37" i="20"/>
  <c r="AO30" i="20"/>
  <c r="AM37" i="20"/>
  <c r="AG25" i="20"/>
  <c r="AG7" i="20"/>
  <c r="AM39" i="20"/>
  <c r="AL29" i="20"/>
  <c r="AL15" i="20"/>
  <c r="AN9" i="20"/>
  <c r="AL9" i="20"/>
  <c r="AD36" i="20"/>
  <c r="AP24" i="20"/>
  <c r="AK27" i="20"/>
  <c r="AE8" i="20"/>
  <c r="AG28" i="20"/>
  <c r="AE36" i="20"/>
  <c r="AB24" i="20"/>
  <c r="AJ30" i="20"/>
  <c r="AB39" i="20"/>
  <c r="AG20" i="20"/>
  <c r="AL28" i="20"/>
  <c r="AF26" i="20"/>
  <c r="AM21" i="20"/>
  <c r="AD4" i="20"/>
  <c r="AO27" i="20"/>
  <c r="AM13" i="20"/>
  <c r="AP31" i="20"/>
  <c r="AO5" i="20"/>
  <c r="AG12" i="20"/>
  <c r="AM36" i="20"/>
  <c r="AD29" i="20"/>
  <c r="AD8" i="20"/>
  <c r="AO26" i="20"/>
  <c r="AD14" i="20"/>
  <c r="AO10" i="20"/>
  <c r="AE12" i="20"/>
  <c r="AJ23" i="20"/>
  <c r="AF34" i="20"/>
  <c r="AB9" i="20"/>
  <c r="AJ3" i="20"/>
  <c r="AI40" i="20"/>
  <c r="AG23" i="20"/>
  <c r="AO8" i="20"/>
  <c r="AP13" i="20"/>
  <c r="AJ13" i="20"/>
  <c r="AM9" i="20"/>
  <c r="AJ16" i="20"/>
  <c r="AM5" i="20"/>
  <c r="AI5" i="20"/>
  <c r="AB20" i="20"/>
  <c r="AD19" i="20"/>
  <c r="AD13" i="20"/>
  <c r="AI33" i="20"/>
  <c r="AD3" i="20"/>
  <c r="AI29" i="20"/>
  <c r="AJ38" i="20"/>
  <c r="AF3" i="20"/>
  <c r="AO11" i="20"/>
  <c r="AP15" i="20"/>
  <c r="AB28" i="20"/>
  <c r="AI10" i="20"/>
  <c r="AG36" i="20"/>
  <c r="AL24" i="20"/>
  <c r="AB17" i="20"/>
  <c r="AI3" i="20"/>
  <c r="AO29" i="20"/>
  <c r="AD6" i="20"/>
  <c r="AF16" i="20"/>
  <c r="AP25" i="20"/>
  <c r="AD37" i="20"/>
  <c r="AF9" i="20"/>
  <c r="AI23" i="20"/>
  <c r="AF30" i="20"/>
  <c r="AO20" i="20"/>
  <c r="AO28" i="20"/>
  <c r="AG33" i="20"/>
  <c r="AN35" i="20"/>
  <c r="AO36" i="20"/>
  <c r="AB6" i="20"/>
  <c r="AI20" i="20"/>
  <c r="AF18" i="20"/>
  <c r="AL37" i="20"/>
  <c r="AN11" i="20"/>
  <c r="AF28" i="20"/>
  <c r="AJ15" i="20"/>
  <c r="AM14" i="20"/>
  <c r="AP6" i="20"/>
  <c r="AO16" i="20"/>
  <c r="AJ7" i="20"/>
  <c r="AK8" i="20"/>
  <c r="AD18" i="20"/>
  <c r="AK25" i="20"/>
  <c r="AL27" i="20"/>
  <c r="AM28" i="20"/>
  <c r="AI12" i="20"/>
  <c r="AD33" i="20"/>
  <c r="AK24" i="20"/>
  <c r="AO9" i="20"/>
  <c r="AO12" i="20"/>
  <c r="AM30" i="20"/>
  <c r="AI14" i="20"/>
  <c r="AL14" i="20"/>
  <c r="AP9" i="20"/>
  <c r="AI18" i="20"/>
  <c r="AB3" i="20"/>
  <c r="AP17" i="20"/>
  <c r="AO25" i="20"/>
  <c r="AE29" i="20"/>
  <c r="AF24" i="20"/>
  <c r="AF29" i="20"/>
  <c r="AF13" i="20"/>
  <c r="AL31" i="20"/>
  <c r="AL33" i="20"/>
  <c r="AN30" i="20"/>
  <c r="AN12" i="20"/>
  <c r="AO7" i="20"/>
  <c r="AO37" i="20"/>
  <c r="AG19" i="20"/>
  <c r="AL36" i="20"/>
  <c r="AB5" i="20"/>
  <c r="AG40" i="20"/>
  <c r="AI27" i="20"/>
  <c r="AI24" i="20"/>
  <c r="AP29" i="20"/>
  <c r="AK32" i="20"/>
  <c r="AE35" i="20"/>
  <c r="AF14" i="20"/>
  <c r="AN5" i="20"/>
  <c r="AB29" i="20"/>
  <c r="AB10" i="20"/>
  <c r="AE25" i="20"/>
  <c r="AE24" i="20"/>
  <c r="AF17" i="20"/>
  <c r="AD22" i="20"/>
  <c r="AN6" i="20"/>
  <c r="AM38" i="20"/>
  <c r="AJ4" i="20"/>
  <c r="AD12" i="20"/>
  <c r="AF6" i="20"/>
  <c r="AF10" i="20"/>
  <c r="AI8" i="20"/>
  <c r="AK20" i="20"/>
  <c r="AL40" i="20"/>
  <c r="AD9" i="20"/>
  <c r="AD7" i="20"/>
  <c r="AB35" i="20"/>
  <c r="AF4" i="20"/>
  <c r="AK5" i="20"/>
  <c r="AL26" i="20"/>
  <c r="AE20" i="20"/>
  <c r="AK9" i="20"/>
  <c r="AB19" i="20"/>
  <c r="AJ35" i="20"/>
  <c r="AO19" i="20"/>
  <c r="AI22" i="20"/>
  <c r="AJ11" i="20"/>
  <c r="AE21" i="20"/>
  <c r="AG13" i="20"/>
  <c r="AM6" i="20"/>
  <c r="AB22" i="20"/>
  <c r="AO4" i="20"/>
  <c r="AB40" i="20"/>
  <c r="AF23" i="20"/>
  <c r="AO3" i="20"/>
  <c r="AD24" i="20"/>
  <c r="AM17" i="20"/>
  <c r="AE6" i="20"/>
  <c r="AN28" i="20"/>
  <c r="AL10" i="20"/>
  <c r="AO22" i="20"/>
  <c r="AP34" i="20"/>
  <c r="AF36" i="20"/>
  <c r="AG18" i="20"/>
  <c r="AJ39" i="20"/>
  <c r="AP5" i="20"/>
  <c r="AJ9" i="20"/>
  <c r="AG6" i="20"/>
  <c r="AO33" i="20"/>
  <c r="AN22" i="20"/>
  <c r="AD10" i="20"/>
  <c r="AN13" i="20"/>
  <c r="AN31" i="20"/>
  <c r="AI6" i="20"/>
  <c r="AI21" i="20"/>
  <c r="AD34" i="20"/>
  <c r="AF32" i="20"/>
  <c r="AG31" i="20"/>
  <c r="AK6" i="20"/>
  <c r="AJ26" i="20"/>
  <c r="AO39" i="20"/>
  <c r="AJ8" i="20"/>
  <c r="AF40" i="20"/>
  <c r="AF20" i="20"/>
  <c r="AM7" i="20"/>
  <c r="AN18" i="20"/>
  <c r="AI26" i="20"/>
  <c r="AE23" i="20"/>
  <c r="AI9" i="20"/>
  <c r="AK28" i="20"/>
  <c r="AD38" i="20"/>
  <c r="AK38" i="20"/>
  <c r="AM35" i="20"/>
  <c r="AN21" i="20"/>
  <c r="AP20" i="20"/>
  <c r="AI36" i="20"/>
  <c r="AO6" i="20"/>
  <c r="AG11" i="20"/>
  <c r="AP39" i="20"/>
  <c r="AP16" i="20"/>
  <c r="AG35" i="20"/>
  <c r="AK10" i="20"/>
  <c r="AG5" i="20"/>
  <c r="AG26" i="20"/>
  <c r="AL16" i="20"/>
  <c r="AM29" i="20"/>
  <c r="AM15" i="20"/>
  <c r="AD21" i="20"/>
  <c r="AG15" i="20"/>
  <c r="AJ32" i="20"/>
  <c r="AF33" i="20"/>
  <c r="AP33" i="20"/>
  <c r="AF11" i="20"/>
  <c r="AJ31" i="20"/>
  <c r="AN16" i="20"/>
  <c r="AN29" i="20"/>
  <c r="AD5" i="20"/>
  <c r="AI35" i="20"/>
  <c r="AJ19" i="20"/>
  <c r="AP40" i="20"/>
  <c r="AO18" i="20"/>
  <c r="AL22" i="20"/>
  <c r="AM19" i="20"/>
  <c r="AK33" i="20"/>
  <c r="AO21" i="20"/>
  <c r="AN26" i="20"/>
  <c r="AB34" i="20"/>
  <c r="AG21" i="20"/>
  <c r="AP7" i="20"/>
  <c r="AP22" i="20"/>
  <c r="AP36" i="20"/>
  <c r="AN38" i="20"/>
  <c r="AO23" i="20"/>
  <c r="AM40" i="20"/>
  <c r="AM27" i="20"/>
  <c r="AF12" i="20"/>
  <c r="AB11" i="20"/>
  <c r="AI15" i="20"/>
  <c r="AN24" i="20"/>
  <c r="AE4" i="20"/>
  <c r="AF8" i="20"/>
  <c r="D9" i="1" l="1"/>
  <c r="D12" i="1"/>
  <c r="D19" i="1"/>
  <c r="D6" i="1"/>
  <c r="D35" i="1"/>
  <c r="D22" i="1"/>
  <c r="D15" i="1"/>
  <c r="D13" i="1"/>
  <c r="D4" i="1"/>
  <c r="D27" i="1"/>
  <c r="D34" i="1"/>
  <c r="D16" i="1"/>
  <c r="D28" i="1"/>
  <c r="D7" i="1"/>
  <c r="D18" i="1"/>
  <c r="D37" i="1"/>
  <c r="D5" i="1"/>
  <c r="D29" i="1"/>
  <c r="D39" i="1"/>
  <c r="D38" i="1"/>
  <c r="D31" i="1"/>
  <c r="D21" i="1"/>
  <c r="D41" i="1"/>
  <c r="D33" i="1"/>
  <c r="D23" i="1"/>
  <c r="D10" i="1"/>
  <c r="D14" i="1"/>
  <c r="D20" i="1"/>
  <c r="D26" i="1"/>
  <c r="D8" i="1"/>
  <c r="D36" i="1"/>
  <c r="D32" i="1"/>
  <c r="D17" i="1"/>
  <c r="D40" i="1"/>
  <c r="D25" i="1"/>
  <c r="D24" i="1"/>
  <c r="D11" i="1"/>
  <c r="D30" i="1"/>
  <c r="E16" i="1"/>
  <c r="E31" i="1"/>
  <c r="F31" i="1" s="1"/>
  <c r="E25" i="1"/>
  <c r="E28" i="1"/>
  <c r="E36" i="1"/>
  <c r="E39" i="1"/>
  <c r="E19" i="1"/>
  <c r="E35" i="1"/>
  <c r="E15" i="1"/>
  <c r="E13" i="1"/>
  <c r="E38" i="1"/>
  <c r="E40" i="1"/>
  <c r="E8" i="1"/>
  <c r="E37" i="1"/>
  <c r="E21" i="1"/>
  <c r="F21" i="1" s="1"/>
  <c r="E10" i="1"/>
  <c r="E27" i="1"/>
  <c r="F27" i="1" s="1"/>
  <c r="E33" i="1"/>
  <c r="E24" i="1"/>
  <c r="E4" i="1"/>
  <c r="E22" i="1"/>
  <c r="E7" i="1"/>
  <c r="E11" i="1"/>
  <c r="E18" i="1"/>
  <c r="E20" i="1"/>
  <c r="E30" i="1"/>
  <c r="E34" i="1"/>
  <c r="E6" i="1"/>
  <c r="E5" i="1"/>
  <c r="E41" i="1"/>
  <c r="E14" i="1"/>
  <c r="E23" i="1"/>
  <c r="E12" i="1"/>
  <c r="E9" i="1"/>
  <c r="E29" i="1"/>
  <c r="E17" i="1"/>
  <c r="E32" i="1"/>
  <c r="E26" i="1"/>
  <c r="C9" i="1"/>
  <c r="C12" i="1"/>
  <c r="C19" i="1"/>
  <c r="C6" i="1"/>
  <c r="C35" i="1"/>
  <c r="C22" i="1"/>
  <c r="C15" i="1"/>
  <c r="C13" i="1"/>
  <c r="C4" i="1"/>
  <c r="C27" i="1"/>
  <c r="C34" i="1"/>
  <c r="C16" i="1"/>
  <c r="C28" i="1"/>
  <c r="C7" i="1"/>
  <c r="C18" i="1"/>
  <c r="C37" i="1"/>
  <c r="C5" i="1"/>
  <c r="C29" i="1"/>
  <c r="C39" i="1"/>
  <c r="C38" i="1"/>
  <c r="C31" i="1"/>
  <c r="C21" i="1"/>
  <c r="C41" i="1"/>
  <c r="C33" i="1"/>
  <c r="C23" i="1"/>
  <c r="C10" i="1"/>
  <c r="C14" i="1"/>
  <c r="C20" i="1"/>
  <c r="C26" i="1"/>
  <c r="F8" i="1"/>
  <c r="C8" i="1"/>
  <c r="C36" i="1"/>
  <c r="C32" i="1"/>
  <c r="C17" i="1"/>
  <c r="C40" i="1"/>
  <c r="C25" i="1"/>
  <c r="C24" i="1"/>
  <c r="C11" i="1"/>
  <c r="F30" i="1"/>
  <c r="C30" i="1"/>
  <c r="M14" i="15"/>
  <c r="N14" i="15"/>
  <c r="I14" i="15"/>
  <c r="J14" i="15"/>
  <c r="L14" i="15"/>
  <c r="K14" i="15"/>
  <c r="M39" i="15"/>
  <c r="N39" i="15"/>
  <c r="I39" i="15"/>
  <c r="K39" i="15"/>
  <c r="L39" i="15"/>
  <c r="J39" i="15"/>
  <c r="H5" i="15"/>
  <c r="C5" i="15"/>
  <c r="D5" i="15"/>
  <c r="F5" i="15"/>
  <c r="E5" i="15"/>
  <c r="G5" i="15"/>
  <c r="BF17" i="15"/>
  <c r="BC17" i="15"/>
  <c r="BE17" i="15"/>
  <c r="BD17" i="15"/>
  <c r="M12" i="15"/>
  <c r="N12" i="15"/>
  <c r="J12" i="15"/>
  <c r="I12" i="15"/>
  <c r="L12" i="15"/>
  <c r="K12" i="15"/>
  <c r="F34" i="15"/>
  <c r="G34" i="15"/>
  <c r="D34" i="15"/>
  <c r="E34" i="15"/>
  <c r="C34" i="15"/>
  <c r="H34" i="15"/>
  <c r="BF32" i="15"/>
  <c r="BD32" i="15"/>
  <c r="BC32" i="15"/>
  <c r="BE32" i="15"/>
  <c r="BE26" i="15"/>
  <c r="BD26" i="15"/>
  <c r="BC26" i="15"/>
  <c r="BF26" i="15"/>
  <c r="BF29" i="15"/>
  <c r="BE29" i="15"/>
  <c r="BC29" i="15"/>
  <c r="BD29" i="15"/>
  <c r="M30" i="15"/>
  <c r="N30" i="15"/>
  <c r="I30" i="15"/>
  <c r="J30" i="15"/>
  <c r="K30" i="15"/>
  <c r="L30" i="15"/>
  <c r="L27" i="15"/>
  <c r="J27" i="15"/>
  <c r="I27" i="15"/>
  <c r="M27" i="15"/>
  <c r="N27" i="15"/>
  <c r="K27" i="15"/>
  <c r="M38" i="15"/>
  <c r="N38" i="15"/>
  <c r="L38" i="15"/>
  <c r="J38" i="15"/>
  <c r="K38" i="15"/>
  <c r="I38" i="15"/>
  <c r="D35" i="15"/>
  <c r="F35" i="15"/>
  <c r="C35" i="15"/>
  <c r="E35" i="15"/>
  <c r="G35" i="15"/>
  <c r="H35" i="15"/>
  <c r="E13" i="15"/>
  <c r="C13" i="15"/>
  <c r="F13" i="15"/>
  <c r="D13" i="15"/>
  <c r="G13" i="15"/>
  <c r="H13" i="15"/>
  <c r="C9" i="15"/>
  <c r="F9" i="15"/>
  <c r="H9" i="15"/>
  <c r="G9" i="15"/>
  <c r="E9" i="15"/>
  <c r="D9" i="15"/>
  <c r="M7" i="15"/>
  <c r="N7" i="15"/>
  <c r="J7" i="15"/>
  <c r="L7" i="15"/>
  <c r="K7" i="15"/>
  <c r="I7" i="15"/>
  <c r="H21" i="15"/>
  <c r="G21" i="15"/>
  <c r="C21" i="15"/>
  <c r="F21" i="15"/>
  <c r="E21" i="15"/>
  <c r="D21" i="15"/>
  <c r="M21" i="15"/>
  <c r="N21" i="15"/>
  <c r="L21" i="15"/>
  <c r="K21" i="15"/>
  <c r="J21" i="15"/>
  <c r="I21" i="15"/>
  <c r="BF37" i="15"/>
  <c r="BD37" i="15"/>
  <c r="BC37" i="15"/>
  <c r="BE37" i="15"/>
  <c r="H20" i="15"/>
  <c r="D20" i="15"/>
  <c r="F20" i="15"/>
  <c r="G20" i="15"/>
  <c r="E20" i="15"/>
  <c r="C20" i="15"/>
  <c r="BF40" i="15"/>
  <c r="BE40" i="15"/>
  <c r="BD40" i="15"/>
  <c r="BC40" i="15"/>
  <c r="BF20" i="15"/>
  <c r="BE20" i="15"/>
  <c r="BD20" i="15"/>
  <c r="BC20" i="15"/>
  <c r="L23" i="15"/>
  <c r="J23" i="15"/>
  <c r="I23" i="15"/>
  <c r="M23" i="15"/>
  <c r="N23" i="15"/>
  <c r="K23" i="15"/>
  <c r="M33" i="15"/>
  <c r="N33" i="15"/>
  <c r="K33" i="15"/>
  <c r="J33" i="15"/>
  <c r="I33" i="15"/>
  <c r="L33" i="15"/>
  <c r="BF36" i="15"/>
  <c r="BE36" i="15"/>
  <c r="BC36" i="15"/>
  <c r="BD36" i="15"/>
  <c r="BF16" i="15"/>
  <c r="BE16" i="15"/>
  <c r="BC16" i="15"/>
  <c r="BD16" i="15"/>
  <c r="H32" i="15"/>
  <c r="F32" i="15"/>
  <c r="G32" i="15"/>
  <c r="D32" i="15"/>
  <c r="E32" i="15"/>
  <c r="C32" i="15"/>
  <c r="I34" i="15"/>
  <c r="L34" i="15"/>
  <c r="M34" i="15"/>
  <c r="N34" i="15"/>
  <c r="J34" i="15"/>
  <c r="K34" i="15"/>
  <c r="M19" i="15"/>
  <c r="N19" i="15"/>
  <c r="I19" i="15"/>
  <c r="J19" i="15"/>
  <c r="K19" i="15"/>
  <c r="L19" i="15"/>
  <c r="F26" i="15"/>
  <c r="G26" i="15"/>
  <c r="D26" i="15"/>
  <c r="E26" i="15"/>
  <c r="C26" i="15"/>
  <c r="H26" i="15"/>
  <c r="I26" i="15"/>
  <c r="L26" i="15"/>
  <c r="N26" i="15"/>
  <c r="J26" i="15"/>
  <c r="K26" i="15"/>
  <c r="M26" i="15"/>
  <c r="F25" i="15"/>
  <c r="D25" i="15"/>
  <c r="G25" i="15"/>
  <c r="C25" i="15"/>
  <c r="E25" i="15"/>
  <c r="H25" i="15"/>
  <c r="BF14" i="15"/>
  <c r="BC14" i="15"/>
  <c r="BE14" i="15"/>
  <c r="BD14" i="15"/>
  <c r="F27" i="15"/>
  <c r="C27" i="15"/>
  <c r="G27" i="15"/>
  <c r="H27" i="15"/>
  <c r="E27" i="15"/>
  <c r="D27" i="15"/>
  <c r="BF39" i="15"/>
  <c r="BE39" i="15"/>
  <c r="BD39" i="15"/>
  <c r="BC39" i="15"/>
  <c r="G12" i="15"/>
  <c r="F12" i="15"/>
  <c r="E12" i="15"/>
  <c r="H12" i="15"/>
  <c r="D12" i="15"/>
  <c r="C12" i="15"/>
  <c r="H10" i="15"/>
  <c r="F10" i="15"/>
  <c r="G10" i="15"/>
  <c r="C10" i="15"/>
  <c r="D10" i="15"/>
  <c r="E10" i="15"/>
  <c r="M9" i="15"/>
  <c r="N9" i="15"/>
  <c r="L9" i="15"/>
  <c r="K9" i="15"/>
  <c r="J9" i="15"/>
  <c r="I9" i="15"/>
  <c r="BF41" i="15"/>
  <c r="BD41" i="15"/>
  <c r="BC41" i="15"/>
  <c r="BE41" i="15"/>
  <c r="BF9" i="15"/>
  <c r="BE9" i="15"/>
  <c r="BC9" i="15"/>
  <c r="BD9" i="15"/>
  <c r="M17" i="15"/>
  <c r="N17" i="15"/>
  <c r="I17" i="15"/>
  <c r="L17" i="15"/>
  <c r="J17" i="15"/>
  <c r="K17" i="15"/>
  <c r="BF38" i="15"/>
  <c r="BE38" i="15"/>
  <c r="BD38" i="15"/>
  <c r="BC38" i="15"/>
  <c r="F23" i="15"/>
  <c r="C23" i="15"/>
  <c r="G23" i="15"/>
  <c r="H23" i="15"/>
  <c r="E23" i="15"/>
  <c r="D23" i="15"/>
  <c r="G42" i="15"/>
  <c r="C42" i="15"/>
  <c r="F42" i="15"/>
  <c r="D42" i="15"/>
  <c r="H42" i="15"/>
  <c r="E42" i="15"/>
  <c r="G40" i="15"/>
  <c r="F40" i="15"/>
  <c r="D40" i="15"/>
  <c r="E40" i="15"/>
  <c r="C40" i="15"/>
  <c r="H40" i="15"/>
  <c r="BE22" i="15"/>
  <c r="BD22" i="15"/>
  <c r="BC22" i="15"/>
  <c r="BF22" i="15"/>
  <c r="H30" i="15"/>
  <c r="D30" i="15"/>
  <c r="F30" i="15"/>
  <c r="G30" i="15"/>
  <c r="E30" i="15"/>
  <c r="C30" i="15"/>
  <c r="E14" i="15"/>
  <c r="G14" i="15"/>
  <c r="F14" i="15"/>
  <c r="C14" i="15"/>
  <c r="D14" i="15"/>
  <c r="H14" i="15"/>
  <c r="BF11" i="15"/>
  <c r="BC11" i="15"/>
  <c r="BE11" i="15"/>
  <c r="BD11" i="15"/>
  <c r="M31" i="15"/>
  <c r="N31" i="15"/>
  <c r="L31" i="15"/>
  <c r="J31" i="15"/>
  <c r="I31" i="15"/>
  <c r="K31" i="15"/>
  <c r="H33" i="15"/>
  <c r="F33" i="15"/>
  <c r="G33" i="15"/>
  <c r="C33" i="15"/>
  <c r="D33" i="15"/>
  <c r="E33" i="15"/>
  <c r="BF28" i="15"/>
  <c r="BE28" i="15"/>
  <c r="BD28" i="15"/>
  <c r="BC28" i="15"/>
  <c r="BE34" i="15"/>
  <c r="BF34" i="15"/>
  <c r="BD34" i="15"/>
  <c r="BC34" i="15"/>
  <c r="BC25" i="15"/>
  <c r="BE25" i="15"/>
  <c r="BD25" i="15"/>
  <c r="BF25" i="15"/>
  <c r="M10" i="15"/>
  <c r="N10" i="15"/>
  <c r="J10" i="15"/>
  <c r="I10" i="15"/>
  <c r="K10" i="15"/>
  <c r="L10" i="15"/>
  <c r="M36" i="15"/>
  <c r="N36" i="15"/>
  <c r="K36" i="15"/>
  <c r="I36" i="15"/>
  <c r="L36" i="15"/>
  <c r="J36" i="15"/>
  <c r="M28" i="15"/>
  <c r="N28" i="15"/>
  <c r="L28" i="15"/>
  <c r="J28" i="15"/>
  <c r="K28" i="15"/>
  <c r="I28" i="15"/>
  <c r="C8" i="15"/>
  <c r="F8" i="15"/>
  <c r="H8" i="15"/>
  <c r="E8" i="15"/>
  <c r="D8" i="15"/>
  <c r="G8" i="15"/>
  <c r="M8" i="15"/>
  <c r="N8" i="15"/>
  <c r="I8" i="15"/>
  <c r="L8" i="15"/>
  <c r="J8" i="15"/>
  <c r="K8" i="15"/>
  <c r="BC23" i="15"/>
  <c r="BE23" i="15"/>
  <c r="BD23" i="15"/>
  <c r="BF23" i="15"/>
  <c r="BF8" i="15"/>
  <c r="BE8" i="15"/>
  <c r="BD8" i="15"/>
  <c r="BC8" i="15"/>
  <c r="BF12" i="15"/>
  <c r="BE12" i="15"/>
  <c r="BC12" i="15"/>
  <c r="BD12" i="15"/>
  <c r="BF19" i="15"/>
  <c r="BC19" i="15"/>
  <c r="BE19" i="15"/>
  <c r="BD19" i="15"/>
  <c r="M29" i="15"/>
  <c r="N29" i="15"/>
  <c r="L29" i="15"/>
  <c r="K29" i="15"/>
  <c r="J29" i="15"/>
  <c r="I29" i="15"/>
  <c r="M35" i="15"/>
  <c r="N35" i="15"/>
  <c r="J35" i="15"/>
  <c r="L35" i="15"/>
  <c r="K35" i="15"/>
  <c r="I35" i="15"/>
  <c r="M20" i="15"/>
  <c r="N20" i="15"/>
  <c r="I20" i="15"/>
  <c r="J20" i="15"/>
  <c r="K20" i="15"/>
  <c r="L20" i="15"/>
  <c r="M40" i="15"/>
  <c r="N40" i="15"/>
  <c r="K40" i="15"/>
  <c r="I40" i="15"/>
  <c r="J40" i="15"/>
  <c r="L40" i="15"/>
  <c r="BF21" i="15"/>
  <c r="BE21" i="15"/>
  <c r="BC21" i="15"/>
  <c r="BD21" i="15"/>
  <c r="M11" i="15"/>
  <c r="N11" i="15"/>
  <c r="L11" i="15"/>
  <c r="J11" i="15"/>
  <c r="K11" i="15"/>
  <c r="I11" i="15"/>
  <c r="BF31" i="15"/>
  <c r="BC31" i="15"/>
  <c r="BD31" i="15"/>
  <c r="BE31" i="15"/>
  <c r="M41" i="15"/>
  <c r="N41" i="15"/>
  <c r="L41" i="15"/>
  <c r="I41" i="15"/>
  <c r="J41" i="15"/>
  <c r="K41" i="15"/>
  <c r="BF35" i="15"/>
  <c r="BC35" i="15"/>
  <c r="BD35" i="15"/>
  <c r="BE35" i="15"/>
  <c r="H18" i="15"/>
  <c r="F18" i="15"/>
  <c r="G18" i="15"/>
  <c r="D18" i="15"/>
  <c r="E18" i="15"/>
  <c r="C18" i="15"/>
  <c r="H36" i="15"/>
  <c r="F36" i="15"/>
  <c r="G36" i="15"/>
  <c r="C36" i="15"/>
  <c r="D36" i="15"/>
  <c r="E36" i="15"/>
  <c r="D15" i="15"/>
  <c r="G15" i="15"/>
  <c r="F15" i="15"/>
  <c r="C15" i="15"/>
  <c r="H15" i="15"/>
  <c r="E15" i="15"/>
  <c r="BF7" i="15"/>
  <c r="BC7" i="15"/>
  <c r="BE7" i="15"/>
  <c r="BD7" i="15"/>
  <c r="M18" i="15"/>
  <c r="N18" i="15"/>
  <c r="L18" i="15"/>
  <c r="I18" i="15"/>
  <c r="J18" i="15"/>
  <c r="K18" i="15"/>
  <c r="G41" i="15"/>
  <c r="D41" i="15"/>
  <c r="E41" i="15"/>
  <c r="C41" i="15"/>
  <c r="H41" i="15"/>
  <c r="F41" i="15"/>
  <c r="M15" i="15"/>
  <c r="N15" i="15"/>
  <c r="L15" i="15"/>
  <c r="J15" i="15"/>
  <c r="I15" i="15"/>
  <c r="K15" i="15"/>
  <c r="BF6" i="15"/>
  <c r="BE6" i="15"/>
  <c r="BD6" i="15"/>
  <c r="BC6" i="15"/>
  <c r="M42" i="15"/>
  <c r="N42" i="15"/>
  <c r="K42" i="15"/>
  <c r="I42" i="15"/>
  <c r="L42" i="15"/>
  <c r="J42" i="15"/>
  <c r="BF42" i="15"/>
  <c r="BD42" i="15"/>
  <c r="BE42" i="15"/>
  <c r="BC42" i="15"/>
  <c r="M5" i="15"/>
  <c r="J5" i="15"/>
  <c r="K5" i="15"/>
  <c r="I5" i="15"/>
  <c r="N5" i="15"/>
  <c r="L5" i="15"/>
  <c r="BF15" i="15"/>
  <c r="BD15" i="15"/>
  <c r="BC15" i="15"/>
  <c r="BE15" i="15"/>
  <c r="M16" i="15"/>
  <c r="N16" i="15"/>
  <c r="K16" i="15"/>
  <c r="I16" i="15"/>
  <c r="L16" i="15"/>
  <c r="J16" i="15"/>
  <c r="L25" i="15"/>
  <c r="J25" i="15"/>
  <c r="I25" i="15"/>
  <c r="M25" i="15"/>
  <c r="N25" i="15"/>
  <c r="K25" i="15"/>
  <c r="G37" i="15"/>
  <c r="D37" i="15"/>
  <c r="E37" i="15"/>
  <c r="C37" i="15"/>
  <c r="H37" i="15"/>
  <c r="F37" i="15"/>
  <c r="M13" i="15"/>
  <c r="N13" i="15"/>
  <c r="L13" i="15"/>
  <c r="J13" i="15"/>
  <c r="I13" i="15"/>
  <c r="K13" i="15"/>
  <c r="BE24" i="15"/>
  <c r="BD24" i="15"/>
  <c r="BC24" i="15"/>
  <c r="BF24" i="15"/>
  <c r="I22" i="15"/>
  <c r="L22" i="15"/>
  <c r="N22" i="15"/>
  <c r="J22" i="15"/>
  <c r="K22" i="15"/>
  <c r="M22" i="15"/>
  <c r="BF13" i="15"/>
  <c r="BE13" i="15"/>
  <c r="BC13" i="15"/>
  <c r="BD13" i="15"/>
  <c r="M37" i="15"/>
  <c r="N37" i="15"/>
  <c r="L37" i="15"/>
  <c r="I37" i="15"/>
  <c r="J37" i="15"/>
  <c r="K37" i="15"/>
  <c r="H28" i="15"/>
  <c r="F28" i="15"/>
  <c r="D28" i="15"/>
  <c r="E28" i="15"/>
  <c r="G28" i="15"/>
  <c r="C28" i="15"/>
  <c r="H19" i="15"/>
  <c r="F19" i="15"/>
  <c r="G19" i="15"/>
  <c r="D19" i="15"/>
  <c r="E19" i="15"/>
  <c r="C19" i="15"/>
  <c r="H11" i="15"/>
  <c r="D11" i="15"/>
  <c r="F11" i="15"/>
  <c r="E11" i="15"/>
  <c r="G11" i="15"/>
  <c r="C11" i="15"/>
  <c r="F24" i="15"/>
  <c r="G24" i="15"/>
  <c r="D24" i="15"/>
  <c r="E24" i="15"/>
  <c r="C24" i="15"/>
  <c r="H24" i="15"/>
  <c r="D7" i="15"/>
  <c r="F7" i="15"/>
  <c r="C7" i="15"/>
  <c r="G7" i="15"/>
  <c r="H7" i="15"/>
  <c r="E7" i="15"/>
  <c r="D31" i="15"/>
  <c r="G31" i="15"/>
  <c r="F31" i="15"/>
  <c r="C31" i="15"/>
  <c r="H31" i="15"/>
  <c r="E31" i="15"/>
  <c r="F22" i="15"/>
  <c r="G22" i="15"/>
  <c r="D22" i="15"/>
  <c r="E22" i="15"/>
  <c r="C22" i="15"/>
  <c r="H22" i="15"/>
  <c r="BF10" i="15"/>
  <c r="BE10" i="15"/>
  <c r="BC10" i="15"/>
  <c r="BD10" i="15"/>
  <c r="BF30" i="15"/>
  <c r="BD30" i="15"/>
  <c r="BE30" i="15"/>
  <c r="BC30" i="15"/>
  <c r="M32" i="15"/>
  <c r="N32" i="15"/>
  <c r="L32" i="15"/>
  <c r="I32" i="15"/>
  <c r="J32" i="15"/>
  <c r="K32" i="15"/>
  <c r="BF18" i="15"/>
  <c r="BE18" i="15"/>
  <c r="BD18" i="15"/>
  <c r="BC18" i="15"/>
  <c r="M6" i="15"/>
  <c r="N6" i="15"/>
  <c r="I6" i="15"/>
  <c r="J6" i="15"/>
  <c r="K6" i="15"/>
  <c r="L6" i="15"/>
  <c r="I24" i="15"/>
  <c r="L24" i="15"/>
  <c r="N24" i="15"/>
  <c r="J24" i="15"/>
  <c r="K24" i="15"/>
  <c r="M24" i="15"/>
  <c r="G38" i="15"/>
  <c r="D38" i="15"/>
  <c r="E38" i="15"/>
  <c r="C38" i="15"/>
  <c r="H38" i="15"/>
  <c r="F38" i="15"/>
  <c r="C16" i="15"/>
  <c r="F16" i="15"/>
  <c r="H16" i="15"/>
  <c r="E16" i="15"/>
  <c r="D16" i="15"/>
  <c r="G16" i="15"/>
  <c r="E6" i="15"/>
  <c r="H6" i="15"/>
  <c r="F6" i="15"/>
  <c r="C6" i="15"/>
  <c r="G6" i="15"/>
  <c r="D6" i="15"/>
  <c r="G39" i="15"/>
  <c r="H39" i="15"/>
  <c r="F39" i="15"/>
  <c r="D39" i="15"/>
  <c r="E39" i="15"/>
  <c r="C39" i="15"/>
  <c r="H29" i="15"/>
  <c r="C29" i="15"/>
  <c r="F29" i="15"/>
  <c r="D29" i="15"/>
  <c r="G29" i="15"/>
  <c r="E29" i="15"/>
  <c r="C17" i="15"/>
  <c r="F17" i="15"/>
  <c r="H17" i="15"/>
  <c r="G17" i="15"/>
  <c r="E17" i="15"/>
  <c r="D17" i="15"/>
  <c r="BF33" i="15"/>
  <c r="BC33" i="15"/>
  <c r="BE33" i="15"/>
  <c r="BD33" i="15"/>
  <c r="BC27" i="15"/>
  <c r="BE27" i="15"/>
  <c r="BD27" i="15"/>
  <c r="BF27" i="15"/>
  <c r="AP42" i="20"/>
  <c r="E10" i="3" l="1"/>
  <c r="F36" i="1"/>
  <c r="F8" i="3"/>
  <c r="E8" i="3"/>
  <c r="F9" i="3"/>
  <c r="E9" i="3"/>
  <c r="F10" i="3"/>
  <c r="F19" i="1"/>
  <c r="F37" i="1"/>
  <c r="F16" i="1"/>
  <c r="AQ42" i="15"/>
  <c r="F24" i="1"/>
  <c r="F38" i="1"/>
  <c r="F25" i="1"/>
  <c r="F23" i="1"/>
  <c r="F28" i="1"/>
  <c r="F13" i="1"/>
  <c r="F17" i="1"/>
  <c r="F41" i="1"/>
  <c r="F40" i="1"/>
  <c r="F10" i="1"/>
  <c r="F32" i="1"/>
  <c r="F20" i="1"/>
  <c r="F14" i="1"/>
  <c r="F12" i="1"/>
  <c r="F29" i="1"/>
  <c r="F22" i="1"/>
  <c r="F6" i="1"/>
  <c r="F26" i="1"/>
  <c r="F7" i="1"/>
  <c r="F34" i="1"/>
  <c r="F4" i="1"/>
  <c r="F11" i="1"/>
  <c r="F33" i="1"/>
  <c r="F39" i="1"/>
  <c r="F5" i="1"/>
  <c r="F18" i="1"/>
  <c r="F15" i="1"/>
  <c r="F35" i="1"/>
  <c r="F9" i="1"/>
  <c r="AI42" i="15"/>
  <c r="AL42" i="15"/>
  <c r="T42" i="15"/>
  <c r="AA42" i="15"/>
  <c r="AG42" i="15"/>
  <c r="U42" i="15"/>
  <c r="Z42" i="15"/>
  <c r="X42" i="15"/>
  <c r="Y42" i="15"/>
  <c r="AV42" i="15"/>
  <c r="W42" i="15"/>
  <c r="V42" i="15"/>
  <c r="AR42" i="15"/>
  <c r="AX42" i="15"/>
  <c r="AP42" i="15"/>
  <c r="S42" i="15"/>
  <c r="AD42" i="15"/>
  <c r="Q42" i="15"/>
  <c r="AB42" i="15"/>
  <c r="R42" i="15"/>
  <c r="BB42" i="15"/>
  <c r="BN42" i="15" s="1"/>
  <c r="O42" i="15"/>
  <c r="AJ42" i="15"/>
  <c r="AW42" i="15"/>
  <c r="AM42" i="15"/>
  <c r="AS42" i="15"/>
  <c r="AE42" i="15"/>
  <c r="AK42" i="15"/>
  <c r="AL29" i="15"/>
  <c r="AI29" i="15"/>
  <c r="AK29" i="15"/>
  <c r="AH29" i="15"/>
  <c r="AJ29" i="15"/>
  <c r="AG29" i="15"/>
  <c r="AP6" i="15"/>
  <c r="AM6" i="15"/>
  <c r="AO6" i="15"/>
  <c r="AR6" i="15"/>
  <c r="AN6" i="15"/>
  <c r="AQ6" i="15"/>
  <c r="AT38" i="15"/>
  <c r="AV38" i="15"/>
  <c r="AW38" i="15"/>
  <c r="AX38" i="15"/>
  <c r="AU38" i="15"/>
  <c r="AS38" i="15"/>
  <c r="AG11" i="15"/>
  <c r="AK11" i="15"/>
  <c r="AL11" i="15"/>
  <c r="AH11" i="15"/>
  <c r="AJ11" i="15"/>
  <c r="AI11" i="15"/>
  <c r="AW19" i="15"/>
  <c r="AV19" i="15"/>
  <c r="AT19" i="15"/>
  <c r="AX19" i="15"/>
  <c r="AS19" i="15"/>
  <c r="AU19" i="15"/>
  <c r="AN37" i="15"/>
  <c r="AP37" i="15"/>
  <c r="AR37" i="15"/>
  <c r="AM37" i="15"/>
  <c r="AO37" i="15"/>
  <c r="AQ37" i="15"/>
  <c r="AR17" i="15"/>
  <c r="AN17" i="15"/>
  <c r="AM17" i="15"/>
  <c r="AO17" i="15"/>
  <c r="AP17" i="15"/>
  <c r="AQ17" i="15"/>
  <c r="P39" i="15"/>
  <c r="S39" i="15"/>
  <c r="R39" i="15"/>
  <c r="O39" i="15"/>
  <c r="AY39" i="15"/>
  <c r="BA39" i="15"/>
  <c r="AZ39" i="15"/>
  <c r="Q39" i="15"/>
  <c r="T39" i="15"/>
  <c r="R6" i="15"/>
  <c r="S6" i="15"/>
  <c r="P6" i="15"/>
  <c r="O6" i="15"/>
  <c r="Q6" i="15"/>
  <c r="AZ6" i="15"/>
  <c r="AY6" i="15"/>
  <c r="T6" i="15"/>
  <c r="BA6" i="15"/>
  <c r="P38" i="15"/>
  <c r="S38" i="15"/>
  <c r="BA38" i="15"/>
  <c r="AZ38" i="15"/>
  <c r="R38" i="15"/>
  <c r="O38" i="15"/>
  <c r="AY38" i="15"/>
  <c r="Q38" i="15"/>
  <c r="T38" i="15"/>
  <c r="AE22" i="15"/>
  <c r="AA22" i="15"/>
  <c r="AF22" i="15"/>
  <c r="AD22" i="15"/>
  <c r="AB22" i="15"/>
  <c r="AC22" i="15"/>
  <c r="AE24" i="15"/>
  <c r="AF24" i="15"/>
  <c r="AB24" i="15"/>
  <c r="AD24" i="15"/>
  <c r="AA24" i="15"/>
  <c r="AC24" i="15"/>
  <c r="V19" i="15"/>
  <c r="X19" i="15"/>
  <c r="W19" i="15"/>
  <c r="U19" i="15"/>
  <c r="Z19" i="15"/>
  <c r="Y19" i="15"/>
  <c r="BB19" i="15"/>
  <c r="V41" i="15"/>
  <c r="Y41" i="15"/>
  <c r="BB41" i="15"/>
  <c r="W41" i="15"/>
  <c r="U41" i="15"/>
  <c r="Z41" i="15"/>
  <c r="X41" i="15"/>
  <c r="AO15" i="15"/>
  <c r="AN15" i="15"/>
  <c r="AP15" i="15"/>
  <c r="AM15" i="15"/>
  <c r="AQ15" i="15"/>
  <c r="AR15" i="15"/>
  <c r="AO42" i="15"/>
  <c r="AC42" i="15"/>
  <c r="AZ42" i="15"/>
  <c r="BO42" i="15" s="1"/>
  <c r="BA42" i="15"/>
  <c r="BR42" i="15" s="1"/>
  <c r="AH42" i="15"/>
  <c r="V17" i="15"/>
  <c r="Y17" i="15"/>
  <c r="Z17" i="15"/>
  <c r="X17" i="15"/>
  <c r="W17" i="15"/>
  <c r="BB17" i="15"/>
  <c r="U17" i="15"/>
  <c r="AG17" i="15"/>
  <c r="AK17" i="15"/>
  <c r="AL17" i="15"/>
  <c r="AI17" i="15"/>
  <c r="AH17" i="15"/>
  <c r="AJ17" i="15"/>
  <c r="V29" i="15"/>
  <c r="U29" i="15"/>
  <c r="Z29" i="15"/>
  <c r="Y29" i="15"/>
  <c r="BB29" i="15"/>
  <c r="X29" i="15"/>
  <c r="W29" i="15"/>
  <c r="V39" i="15"/>
  <c r="Y39" i="15"/>
  <c r="Z39" i="15"/>
  <c r="X39" i="15"/>
  <c r="U39" i="15"/>
  <c r="BB39" i="15"/>
  <c r="W39" i="15"/>
  <c r="Y6" i="15"/>
  <c r="V6" i="15"/>
  <c r="BB6" i="15"/>
  <c r="W6" i="15"/>
  <c r="U6" i="15"/>
  <c r="Z6" i="15"/>
  <c r="X6" i="15"/>
  <c r="AX6" i="15"/>
  <c r="AS6" i="15"/>
  <c r="AU6" i="15"/>
  <c r="AT6" i="15"/>
  <c r="AV6" i="15"/>
  <c r="AW6" i="15"/>
  <c r="AF16" i="15"/>
  <c r="AD16" i="15"/>
  <c r="AC16" i="15"/>
  <c r="AE16" i="15"/>
  <c r="AB16" i="15"/>
  <c r="AA16" i="15"/>
  <c r="AL38" i="15"/>
  <c r="AI38" i="15"/>
  <c r="AH38" i="15"/>
  <c r="AJ38" i="15"/>
  <c r="AG38" i="15"/>
  <c r="AK38" i="15"/>
  <c r="V38" i="15"/>
  <c r="Y38" i="15"/>
  <c r="U38" i="15"/>
  <c r="Z38" i="15"/>
  <c r="X38" i="15"/>
  <c r="BB38" i="15"/>
  <c r="W38" i="15"/>
  <c r="AS22" i="15"/>
  <c r="AT22" i="15"/>
  <c r="AX22" i="15"/>
  <c r="AV22" i="15"/>
  <c r="AU22" i="15"/>
  <c r="AW22" i="15"/>
  <c r="AO22" i="15"/>
  <c r="AM22" i="15"/>
  <c r="AR22" i="15"/>
  <c r="AP22" i="15"/>
  <c r="AQ22" i="15"/>
  <c r="AN22" i="15"/>
  <c r="R31" i="15"/>
  <c r="O31" i="15"/>
  <c r="AY31" i="15"/>
  <c r="Q31" i="15"/>
  <c r="T31" i="15"/>
  <c r="P31" i="15"/>
  <c r="AZ31" i="15"/>
  <c r="BA31" i="15"/>
  <c r="S31" i="15"/>
  <c r="AO7" i="15"/>
  <c r="AP7" i="15"/>
  <c r="AN7" i="15"/>
  <c r="AM7" i="15"/>
  <c r="AQ7" i="15"/>
  <c r="AR7" i="15"/>
  <c r="AS24" i="15"/>
  <c r="AT24" i="15"/>
  <c r="AX24" i="15"/>
  <c r="AV24" i="15"/>
  <c r="AU24" i="15"/>
  <c r="AW24" i="15"/>
  <c r="AO24" i="15"/>
  <c r="AQ24" i="15"/>
  <c r="AM24" i="15"/>
  <c r="AP24" i="15"/>
  <c r="AR24" i="15"/>
  <c r="AN24" i="15"/>
  <c r="AD11" i="15"/>
  <c r="AF11" i="15"/>
  <c r="AB11" i="15"/>
  <c r="AA11" i="15"/>
  <c r="AE11" i="15"/>
  <c r="AC11" i="15"/>
  <c r="R19" i="15"/>
  <c r="Q19" i="15"/>
  <c r="P19" i="15"/>
  <c r="AZ19" i="15"/>
  <c r="O19" i="15"/>
  <c r="S19" i="15"/>
  <c r="BA19" i="15"/>
  <c r="AY19" i="15"/>
  <c r="T19" i="15"/>
  <c r="AG19" i="15"/>
  <c r="AH19" i="15"/>
  <c r="AL19" i="15"/>
  <c r="AI19" i="15"/>
  <c r="AK19" i="15"/>
  <c r="AJ19" i="15"/>
  <c r="AZ28" i="15"/>
  <c r="P28" i="15"/>
  <c r="AY28" i="15"/>
  <c r="R28" i="15"/>
  <c r="S28" i="15"/>
  <c r="BA28" i="15"/>
  <c r="T28" i="15"/>
  <c r="Q28" i="15"/>
  <c r="O28" i="15"/>
  <c r="AJ28" i="15"/>
  <c r="AI28" i="15"/>
  <c r="AL28" i="15"/>
  <c r="AG28" i="15"/>
  <c r="AH28" i="15"/>
  <c r="AK28" i="15"/>
  <c r="AL37" i="15"/>
  <c r="AI37" i="15"/>
  <c r="AK37" i="15"/>
  <c r="AG37" i="15"/>
  <c r="AH37" i="15"/>
  <c r="AJ37" i="15"/>
  <c r="V37" i="15"/>
  <c r="Y37" i="15"/>
  <c r="BB37" i="15"/>
  <c r="W37" i="15"/>
  <c r="Z37" i="15"/>
  <c r="X37" i="15"/>
  <c r="U37" i="15"/>
  <c r="P41" i="15"/>
  <c r="S41" i="15"/>
  <c r="Q41" i="15"/>
  <c r="BA41" i="15"/>
  <c r="AZ41" i="15"/>
  <c r="R41" i="15"/>
  <c r="O41" i="15"/>
  <c r="AY41" i="15"/>
  <c r="T41" i="15"/>
  <c r="R15" i="15"/>
  <c r="BA15" i="15"/>
  <c r="AY15" i="15"/>
  <c r="Q15" i="15"/>
  <c r="P15" i="15"/>
  <c r="O15" i="15"/>
  <c r="AZ15" i="15"/>
  <c r="T15" i="15"/>
  <c r="S15" i="15"/>
  <c r="AD36" i="15"/>
  <c r="AA36" i="15"/>
  <c r="AE36" i="15"/>
  <c r="AC36" i="15"/>
  <c r="AF36" i="15"/>
  <c r="AB36" i="15"/>
  <c r="AJ36" i="15"/>
  <c r="AH36" i="15"/>
  <c r="AK36" i="15"/>
  <c r="AI36" i="15"/>
  <c r="AL36" i="15"/>
  <c r="AG36" i="15"/>
  <c r="BB18" i="15"/>
  <c r="U18" i="15"/>
  <c r="V18" i="15"/>
  <c r="X18" i="15"/>
  <c r="Z18" i="15"/>
  <c r="W18" i="15"/>
  <c r="Y18" i="15"/>
  <c r="AF8" i="15"/>
  <c r="AB8" i="15"/>
  <c r="AD8" i="15"/>
  <c r="AC8" i="15"/>
  <c r="AE8" i="15"/>
  <c r="AA8" i="15"/>
  <c r="R33" i="15"/>
  <c r="T33" i="15"/>
  <c r="O33" i="15"/>
  <c r="P33" i="15"/>
  <c r="BA33" i="15"/>
  <c r="Q33" i="15"/>
  <c r="AZ33" i="15"/>
  <c r="AY33" i="15"/>
  <c r="S33" i="15"/>
  <c r="R14" i="15"/>
  <c r="S14" i="15"/>
  <c r="AY14" i="15"/>
  <c r="O14" i="15"/>
  <c r="Q14" i="15"/>
  <c r="T14" i="15"/>
  <c r="P14" i="15"/>
  <c r="AZ14" i="15"/>
  <c r="BA14" i="15"/>
  <c r="P30" i="15"/>
  <c r="AY30" i="15"/>
  <c r="R30" i="15"/>
  <c r="O30" i="15"/>
  <c r="T30" i="15"/>
  <c r="BA30" i="15"/>
  <c r="AZ30" i="15"/>
  <c r="Q30" i="15"/>
  <c r="S30" i="15"/>
  <c r="V30" i="15"/>
  <c r="X30" i="15"/>
  <c r="Z30" i="15"/>
  <c r="W30" i="15"/>
  <c r="BB30" i="15"/>
  <c r="U30" i="15"/>
  <c r="Y30" i="15"/>
  <c r="AT40" i="15"/>
  <c r="AV40" i="15"/>
  <c r="AS40" i="15"/>
  <c r="AW40" i="15"/>
  <c r="AX40" i="15"/>
  <c r="AU40" i="15"/>
  <c r="AL40" i="15"/>
  <c r="AI40" i="15"/>
  <c r="AK40" i="15"/>
  <c r="AH40" i="15"/>
  <c r="AJ40" i="15"/>
  <c r="AG40" i="15"/>
  <c r="V23" i="15"/>
  <c r="U23" i="15"/>
  <c r="Z23" i="15"/>
  <c r="Y23" i="15"/>
  <c r="W23" i="15"/>
  <c r="BB23" i="15"/>
  <c r="X23" i="15"/>
  <c r="Q23" i="15"/>
  <c r="T23" i="15"/>
  <c r="P23" i="15"/>
  <c r="AZ23" i="15"/>
  <c r="R23" i="15"/>
  <c r="O23" i="15"/>
  <c r="AY23" i="15"/>
  <c r="BA23" i="15"/>
  <c r="S23" i="15"/>
  <c r="AD10" i="15"/>
  <c r="AB10" i="15"/>
  <c r="AE10" i="15"/>
  <c r="AA10" i="15"/>
  <c r="AF10" i="15"/>
  <c r="AC10" i="15"/>
  <c r="AJ10" i="15"/>
  <c r="AK10" i="15"/>
  <c r="AH10" i="15"/>
  <c r="AI10" i="15"/>
  <c r="AL10" i="15"/>
  <c r="AG10" i="15"/>
  <c r="AT12" i="15"/>
  <c r="AV12" i="15"/>
  <c r="AU12" i="15"/>
  <c r="AS12" i="15"/>
  <c r="AW12" i="15"/>
  <c r="AX12" i="15"/>
  <c r="AX27" i="15"/>
  <c r="AS27" i="15"/>
  <c r="AV27" i="15"/>
  <c r="AW27" i="15"/>
  <c r="AT27" i="15"/>
  <c r="AU27" i="15"/>
  <c r="AV25" i="15"/>
  <c r="AT25" i="15"/>
  <c r="AU25" i="15"/>
  <c r="AW25" i="15"/>
  <c r="AX25" i="15"/>
  <c r="AS25" i="15"/>
  <c r="Z25" i="15"/>
  <c r="Y25" i="15"/>
  <c r="BB25" i="15"/>
  <c r="X25" i="15"/>
  <c r="V25" i="15"/>
  <c r="U25" i="15"/>
  <c r="W25" i="15"/>
  <c r="AS26" i="15"/>
  <c r="AT26" i="15"/>
  <c r="AX26" i="15"/>
  <c r="AV26" i="15"/>
  <c r="AU26" i="15"/>
  <c r="AW26" i="15"/>
  <c r="AO26" i="15"/>
  <c r="AM26" i="15"/>
  <c r="AR26" i="15"/>
  <c r="AP26" i="15"/>
  <c r="AQ26" i="15"/>
  <c r="AN26" i="15"/>
  <c r="AZ32" i="15"/>
  <c r="P32" i="15"/>
  <c r="O32" i="15"/>
  <c r="AY32" i="15"/>
  <c r="T32" i="15"/>
  <c r="Q32" i="15"/>
  <c r="R32" i="15"/>
  <c r="BA32" i="15"/>
  <c r="S32" i="15"/>
  <c r="AJ32" i="15"/>
  <c r="AH32" i="15"/>
  <c r="AK32" i="15"/>
  <c r="AL32" i="15"/>
  <c r="AI32" i="15"/>
  <c r="AG32" i="15"/>
  <c r="AP20" i="15"/>
  <c r="AR20" i="15"/>
  <c r="AN20" i="15"/>
  <c r="AM20" i="15"/>
  <c r="AO20" i="15"/>
  <c r="AQ20" i="15"/>
  <c r="AG21" i="15"/>
  <c r="AK21" i="15"/>
  <c r="AL21" i="15"/>
  <c r="AI21" i="15"/>
  <c r="AH21" i="15"/>
  <c r="AJ21" i="15"/>
  <c r="AR9" i="15"/>
  <c r="AO9" i="15"/>
  <c r="AN9" i="15"/>
  <c r="AP9" i="15"/>
  <c r="AQ9" i="15"/>
  <c r="AM9" i="15"/>
  <c r="V13" i="15"/>
  <c r="U13" i="15"/>
  <c r="Z13" i="15"/>
  <c r="Y13" i="15"/>
  <c r="BB13" i="15"/>
  <c r="X13" i="15"/>
  <c r="W13" i="15"/>
  <c r="AX35" i="15"/>
  <c r="AS35" i="15"/>
  <c r="AW35" i="15"/>
  <c r="AV35" i="15"/>
  <c r="AT35" i="15"/>
  <c r="AU35" i="15"/>
  <c r="AK35" i="15"/>
  <c r="AL35" i="15"/>
  <c r="AH35" i="15"/>
  <c r="AJ35" i="15"/>
  <c r="AI35" i="15"/>
  <c r="AG35" i="15"/>
  <c r="AD34" i="15"/>
  <c r="AB34" i="15"/>
  <c r="AF34" i="15"/>
  <c r="AE34" i="15"/>
  <c r="AA34" i="15"/>
  <c r="AC34" i="15"/>
  <c r="AO5" i="15"/>
  <c r="AN5" i="15"/>
  <c r="AR5" i="15"/>
  <c r="AP5" i="15"/>
  <c r="AM5" i="15"/>
  <c r="AQ5" i="15"/>
  <c r="AY5" i="15"/>
  <c r="O5" i="15"/>
  <c r="BA5" i="15"/>
  <c r="Q5" i="15"/>
  <c r="S5" i="15"/>
  <c r="R5" i="15"/>
  <c r="P5" i="15"/>
  <c r="AZ5" i="15"/>
  <c r="T5" i="15"/>
  <c r="AI22" i="15"/>
  <c r="AL22" i="15"/>
  <c r="AK22" i="15"/>
  <c r="AJ22" i="15"/>
  <c r="AH22" i="15"/>
  <c r="AG22" i="15"/>
  <c r="R7" i="15"/>
  <c r="BA7" i="15"/>
  <c r="O7" i="15"/>
  <c r="Q7" i="15"/>
  <c r="P7" i="15"/>
  <c r="T7" i="15"/>
  <c r="AZ7" i="15"/>
  <c r="S7" i="15"/>
  <c r="AY7" i="15"/>
  <c r="AU28" i="15"/>
  <c r="AS28" i="15"/>
  <c r="AW28" i="15"/>
  <c r="AX28" i="15"/>
  <c r="AV28" i="15"/>
  <c r="AT28" i="15"/>
  <c r="AF41" i="15"/>
  <c r="AE41" i="15"/>
  <c r="AD41" i="15"/>
  <c r="AB41" i="15"/>
  <c r="AC41" i="15"/>
  <c r="AA41" i="15"/>
  <c r="AI15" i="15"/>
  <c r="AH15" i="15"/>
  <c r="AK15" i="15"/>
  <c r="AJ15" i="15"/>
  <c r="AG15" i="15"/>
  <c r="AL15" i="15"/>
  <c r="BB36" i="15"/>
  <c r="U36" i="15"/>
  <c r="Y36" i="15"/>
  <c r="V36" i="15"/>
  <c r="X36" i="15"/>
  <c r="Z36" i="15"/>
  <c r="W36" i="15"/>
  <c r="AU36" i="15"/>
  <c r="AT36" i="15"/>
  <c r="AW36" i="15"/>
  <c r="AS36" i="15"/>
  <c r="AX36" i="15"/>
  <c r="AV36" i="15"/>
  <c r="AP18" i="15"/>
  <c r="AQ18" i="15"/>
  <c r="AM18" i="15"/>
  <c r="AN18" i="15"/>
  <c r="AR18" i="15"/>
  <c r="AO18" i="15"/>
  <c r="AT8" i="15"/>
  <c r="AS8" i="15"/>
  <c r="AU8" i="15"/>
  <c r="AX8" i="15"/>
  <c r="AW8" i="15"/>
  <c r="AV8" i="15"/>
  <c r="AQ33" i="15"/>
  <c r="AO33" i="15"/>
  <c r="AN33" i="15"/>
  <c r="AP33" i="15"/>
  <c r="AM33" i="15"/>
  <c r="AR33" i="15"/>
  <c r="AI14" i="15"/>
  <c r="AH14" i="15"/>
  <c r="AG14" i="15"/>
  <c r="AK14" i="15"/>
  <c r="AJ14" i="15"/>
  <c r="AL14" i="15"/>
  <c r="AB30" i="15"/>
  <c r="AA30" i="15"/>
  <c r="AC30" i="15"/>
  <c r="AF30" i="15"/>
  <c r="AD30" i="15"/>
  <c r="AE30" i="15"/>
  <c r="AU30" i="15"/>
  <c r="AX30" i="15"/>
  <c r="AV30" i="15"/>
  <c r="AS30" i="15"/>
  <c r="AT30" i="15"/>
  <c r="AW30" i="15"/>
  <c r="P40" i="15"/>
  <c r="S40" i="15"/>
  <c r="Q40" i="15"/>
  <c r="T40" i="15"/>
  <c r="BA40" i="15"/>
  <c r="AZ40" i="15"/>
  <c r="R40" i="15"/>
  <c r="O40" i="15"/>
  <c r="AY40" i="15"/>
  <c r="AN40" i="15"/>
  <c r="AP40" i="15"/>
  <c r="AR40" i="15"/>
  <c r="AO40" i="15"/>
  <c r="AQ40" i="15"/>
  <c r="AM40" i="15"/>
  <c r="AA23" i="15"/>
  <c r="AF23" i="15"/>
  <c r="AB23" i="15"/>
  <c r="AC23" i="15"/>
  <c r="AD23" i="15"/>
  <c r="AE23" i="15"/>
  <c r="AH23" i="15"/>
  <c r="AJ23" i="15"/>
  <c r="AL23" i="15"/>
  <c r="AI23" i="15"/>
  <c r="AK23" i="15"/>
  <c r="AG23" i="15"/>
  <c r="BB10" i="15"/>
  <c r="U10" i="15"/>
  <c r="Y10" i="15"/>
  <c r="V10" i="15"/>
  <c r="Z10" i="15"/>
  <c r="W10" i="15"/>
  <c r="X10" i="15"/>
  <c r="AU10" i="15"/>
  <c r="AW10" i="15"/>
  <c r="AX10" i="15"/>
  <c r="AV10" i="15"/>
  <c r="AS10" i="15"/>
  <c r="AT10" i="15"/>
  <c r="AD12" i="15"/>
  <c r="AF12" i="15"/>
  <c r="AE12" i="15"/>
  <c r="AA12" i="15"/>
  <c r="AC12" i="15"/>
  <c r="AB12" i="15"/>
  <c r="AQ27" i="15"/>
  <c r="AM27" i="15"/>
  <c r="AN27" i="15"/>
  <c r="AO27" i="15"/>
  <c r="AR27" i="15"/>
  <c r="AP27" i="15"/>
  <c r="AB25" i="15"/>
  <c r="AC25" i="15"/>
  <c r="AA25" i="15"/>
  <c r="AD25" i="15"/>
  <c r="AF25" i="15"/>
  <c r="AE25" i="15"/>
  <c r="AG25" i="15"/>
  <c r="AK25" i="15"/>
  <c r="AL25" i="15"/>
  <c r="AI25" i="15"/>
  <c r="AH25" i="15"/>
  <c r="AJ25" i="15"/>
  <c r="R26" i="15"/>
  <c r="S26" i="15"/>
  <c r="P26" i="15"/>
  <c r="O26" i="15"/>
  <c r="T26" i="15"/>
  <c r="BA26" i="15"/>
  <c r="AZ26" i="15"/>
  <c r="Q26" i="15"/>
  <c r="AY26" i="15"/>
  <c r="AI26" i="15"/>
  <c r="AL26" i="15"/>
  <c r="AK26" i="15"/>
  <c r="AJ26" i="15"/>
  <c r="AH26" i="15"/>
  <c r="AG26" i="15"/>
  <c r="AD32" i="15"/>
  <c r="AA32" i="15"/>
  <c r="AC32" i="15"/>
  <c r="AB32" i="15"/>
  <c r="AF32" i="15"/>
  <c r="AE32" i="15"/>
  <c r="AU32" i="15"/>
  <c r="AS32" i="15"/>
  <c r="AT32" i="15"/>
  <c r="AW32" i="15"/>
  <c r="AX32" i="15"/>
  <c r="AV32" i="15"/>
  <c r="AJ20" i="15"/>
  <c r="AI20" i="15"/>
  <c r="AH20" i="15"/>
  <c r="AK20" i="15"/>
  <c r="AL20" i="15"/>
  <c r="AG20" i="15"/>
  <c r="R21" i="15"/>
  <c r="T21" i="15"/>
  <c r="O21" i="15"/>
  <c r="Q21" i="15"/>
  <c r="AZ21" i="15"/>
  <c r="BA21" i="15"/>
  <c r="AY21" i="15"/>
  <c r="P21" i="15"/>
  <c r="S21" i="15"/>
  <c r="AT9" i="15"/>
  <c r="AS9" i="15"/>
  <c r="AU9" i="15"/>
  <c r="AX9" i="15"/>
  <c r="AV9" i="15"/>
  <c r="AW9" i="15"/>
  <c r="AL13" i="15"/>
  <c r="AK13" i="15"/>
  <c r="AG13" i="15"/>
  <c r="AI13" i="15"/>
  <c r="AJ13" i="15"/>
  <c r="AH13" i="15"/>
  <c r="AQ35" i="15"/>
  <c r="AN35" i="15"/>
  <c r="AP35" i="15"/>
  <c r="AO35" i="15"/>
  <c r="AM35" i="15"/>
  <c r="AR35" i="15"/>
  <c r="W35" i="15"/>
  <c r="BB35" i="15"/>
  <c r="V35" i="15"/>
  <c r="U35" i="15"/>
  <c r="Y35" i="15"/>
  <c r="Z35" i="15"/>
  <c r="X35" i="15"/>
  <c r="BB34" i="15"/>
  <c r="U34" i="15"/>
  <c r="W34" i="15"/>
  <c r="Y34" i="15"/>
  <c r="V34" i="15"/>
  <c r="X34" i="15"/>
  <c r="Z34" i="15"/>
  <c r="AC5" i="15"/>
  <c r="AD5" i="15"/>
  <c r="AA5" i="15"/>
  <c r="AF5" i="15"/>
  <c r="AB5" i="15"/>
  <c r="AE5" i="15"/>
  <c r="AU5" i="15"/>
  <c r="AS5" i="15"/>
  <c r="AV5" i="15"/>
  <c r="AW5" i="15"/>
  <c r="AT5" i="15"/>
  <c r="AX5" i="15"/>
  <c r="Q17" i="15"/>
  <c r="AZ17" i="15"/>
  <c r="S17" i="15"/>
  <c r="O17" i="15"/>
  <c r="AY17" i="15"/>
  <c r="P17" i="15"/>
  <c r="T17" i="15"/>
  <c r="BA17" i="15"/>
  <c r="R17" i="15"/>
  <c r="AT16" i="15"/>
  <c r="AS16" i="15"/>
  <c r="AU16" i="15"/>
  <c r="AX16" i="15"/>
  <c r="AW16" i="15"/>
  <c r="AV16" i="15"/>
  <c r="R22" i="15"/>
  <c r="S22" i="15"/>
  <c r="P22" i="15"/>
  <c r="T22" i="15"/>
  <c r="BA22" i="15"/>
  <c r="AZ22" i="15"/>
  <c r="Q22" i="15"/>
  <c r="O22" i="15"/>
  <c r="AY22" i="15"/>
  <c r="AI24" i="15"/>
  <c r="AL24" i="15"/>
  <c r="AG24" i="15"/>
  <c r="AJ24" i="15"/>
  <c r="AH24" i="15"/>
  <c r="AK24" i="15"/>
  <c r="AU42" i="15"/>
  <c r="AD29" i="15"/>
  <c r="AC29" i="15"/>
  <c r="AA29" i="15"/>
  <c r="AF29" i="15"/>
  <c r="AE29" i="15"/>
  <c r="AB29" i="15"/>
  <c r="AJ16" i="15"/>
  <c r="AK16" i="15"/>
  <c r="AG16" i="15"/>
  <c r="AH16" i="15"/>
  <c r="AL16" i="15"/>
  <c r="AI16" i="15"/>
  <c r="AB31" i="15"/>
  <c r="AC31" i="15"/>
  <c r="AF31" i="15"/>
  <c r="AD31" i="15"/>
  <c r="AE31" i="15"/>
  <c r="AA31" i="15"/>
  <c r="AI7" i="15"/>
  <c r="AH7" i="15"/>
  <c r="AK7" i="15"/>
  <c r="AL7" i="15"/>
  <c r="AJ7" i="15"/>
  <c r="AG7" i="15"/>
  <c r="V11" i="15"/>
  <c r="X11" i="15"/>
  <c r="U11" i="15"/>
  <c r="W11" i="15"/>
  <c r="Z11" i="15"/>
  <c r="BB11" i="15"/>
  <c r="Y11" i="15"/>
  <c r="AB15" i="15"/>
  <c r="AC15" i="15"/>
  <c r="AA15" i="15"/>
  <c r="AF15" i="15"/>
  <c r="AD15" i="15"/>
  <c r="AE15" i="15"/>
  <c r="AZ36" i="15"/>
  <c r="P36" i="15"/>
  <c r="R36" i="15"/>
  <c r="BA36" i="15"/>
  <c r="O36" i="15"/>
  <c r="AY36" i="15"/>
  <c r="S36" i="15"/>
  <c r="T36" i="15"/>
  <c r="Q36" i="15"/>
  <c r="AZ18" i="15"/>
  <c r="AY18" i="15"/>
  <c r="S18" i="15"/>
  <c r="O18" i="15"/>
  <c r="BA18" i="15"/>
  <c r="T18" i="15"/>
  <c r="R18" i="15"/>
  <c r="P18" i="15"/>
  <c r="Q18" i="15"/>
  <c r="AJ18" i="15"/>
  <c r="AH18" i="15"/>
  <c r="AI18" i="15"/>
  <c r="AK18" i="15"/>
  <c r="AL18" i="15"/>
  <c r="AG18" i="15"/>
  <c r="AP8" i="15"/>
  <c r="AR8" i="15"/>
  <c r="AN8" i="15"/>
  <c r="AO8" i="15"/>
  <c r="AQ8" i="15"/>
  <c r="AM8" i="15"/>
  <c r="AJ8" i="15"/>
  <c r="AI8" i="15"/>
  <c r="AG8" i="15"/>
  <c r="AH8" i="15"/>
  <c r="AK8" i="15"/>
  <c r="AL8" i="15"/>
  <c r="AB33" i="15"/>
  <c r="AC33" i="15"/>
  <c r="AA33" i="15"/>
  <c r="AD33" i="15"/>
  <c r="AF33" i="15"/>
  <c r="AE33" i="15"/>
  <c r="AG33" i="15"/>
  <c r="AK33" i="15"/>
  <c r="AI33" i="15"/>
  <c r="AH33" i="15"/>
  <c r="AJ33" i="15"/>
  <c r="AL33" i="15"/>
  <c r="AX14" i="15"/>
  <c r="AS14" i="15"/>
  <c r="AU14" i="15"/>
  <c r="AW14" i="15"/>
  <c r="AT14" i="15"/>
  <c r="AV14" i="15"/>
  <c r="AP14" i="15"/>
  <c r="AR14" i="15"/>
  <c r="AN14" i="15"/>
  <c r="AO14" i="15"/>
  <c r="AM14" i="15"/>
  <c r="AQ14" i="15"/>
  <c r="AN30" i="15"/>
  <c r="AO30" i="15"/>
  <c r="AM30" i="15"/>
  <c r="AR30" i="15"/>
  <c r="AP30" i="15"/>
  <c r="AQ30" i="15"/>
  <c r="AF40" i="15"/>
  <c r="AE40" i="15"/>
  <c r="AD40" i="15"/>
  <c r="AB40" i="15"/>
  <c r="AC40" i="15"/>
  <c r="AA40" i="15"/>
  <c r="AW23" i="15"/>
  <c r="AV23" i="15"/>
  <c r="AX23" i="15"/>
  <c r="AS23" i="15"/>
  <c r="AT23" i="15"/>
  <c r="AU23" i="15"/>
  <c r="AZ10" i="15"/>
  <c r="AY10" i="15"/>
  <c r="R10" i="15"/>
  <c r="S10" i="15"/>
  <c r="BA10" i="15"/>
  <c r="T10" i="15"/>
  <c r="P10" i="15"/>
  <c r="Q10" i="15"/>
  <c r="O10" i="15"/>
  <c r="R12" i="15"/>
  <c r="P12" i="15"/>
  <c r="BA12" i="15"/>
  <c r="O12" i="15"/>
  <c r="AY12" i="15"/>
  <c r="S12" i="15"/>
  <c r="AZ12" i="15"/>
  <c r="Q12" i="15"/>
  <c r="T12" i="15"/>
  <c r="AJ12" i="15"/>
  <c r="AK12" i="15"/>
  <c r="AH12" i="15"/>
  <c r="AI12" i="15"/>
  <c r="AL12" i="15"/>
  <c r="AG12" i="15"/>
  <c r="W27" i="15"/>
  <c r="Z27" i="15"/>
  <c r="Y27" i="15"/>
  <c r="X27" i="15"/>
  <c r="V27" i="15"/>
  <c r="BB27" i="15"/>
  <c r="U27" i="15"/>
  <c r="R27" i="15"/>
  <c r="O27" i="15"/>
  <c r="AY27" i="15"/>
  <c r="P27" i="15"/>
  <c r="AZ27" i="15"/>
  <c r="Q27" i="15"/>
  <c r="BA27" i="15"/>
  <c r="S27" i="15"/>
  <c r="T27" i="15"/>
  <c r="R25" i="15"/>
  <c r="T25" i="15"/>
  <c r="O25" i="15"/>
  <c r="Q25" i="15"/>
  <c r="AZ25" i="15"/>
  <c r="BA25" i="15"/>
  <c r="AY25" i="15"/>
  <c r="P25" i="15"/>
  <c r="S25" i="15"/>
  <c r="AE26" i="15"/>
  <c r="AA26" i="15"/>
  <c r="AC26" i="15"/>
  <c r="AF26" i="15"/>
  <c r="AD26" i="15"/>
  <c r="AB26" i="15"/>
  <c r="BB32" i="15"/>
  <c r="U32" i="15"/>
  <c r="V32" i="15"/>
  <c r="X32" i="15"/>
  <c r="Z32" i="15"/>
  <c r="W32" i="15"/>
  <c r="Y32" i="15"/>
  <c r="AZ20" i="15"/>
  <c r="P20" i="15"/>
  <c r="S20" i="15"/>
  <c r="O20" i="15"/>
  <c r="AY20" i="15"/>
  <c r="T20" i="15"/>
  <c r="Q20" i="15"/>
  <c r="R20" i="15"/>
  <c r="BA20" i="15"/>
  <c r="BB20" i="15"/>
  <c r="U20" i="15"/>
  <c r="V20" i="15"/>
  <c r="X20" i="15"/>
  <c r="Z20" i="15"/>
  <c r="W20" i="15"/>
  <c r="Y20" i="15"/>
  <c r="Z21" i="15"/>
  <c r="Y21" i="15"/>
  <c r="BB21" i="15"/>
  <c r="X21" i="15"/>
  <c r="V21" i="15"/>
  <c r="U21" i="15"/>
  <c r="W21" i="15"/>
  <c r="AQ21" i="15"/>
  <c r="AP21" i="15"/>
  <c r="AO21" i="15"/>
  <c r="AM21" i="15"/>
  <c r="AN21" i="15"/>
  <c r="AR21" i="15"/>
  <c r="V9" i="15"/>
  <c r="Y9" i="15"/>
  <c r="W9" i="15"/>
  <c r="Z9" i="15"/>
  <c r="X9" i="15"/>
  <c r="BB9" i="15"/>
  <c r="U9" i="15"/>
  <c r="AG9" i="15"/>
  <c r="AI9" i="15"/>
  <c r="AK9" i="15"/>
  <c r="AH9" i="15"/>
  <c r="AJ9" i="15"/>
  <c r="AL9" i="15"/>
  <c r="AT13" i="15"/>
  <c r="AU13" i="15"/>
  <c r="AX13" i="15"/>
  <c r="AS13" i="15"/>
  <c r="AW13" i="15"/>
  <c r="AV13" i="15"/>
  <c r="AY13" i="15"/>
  <c r="BA13" i="15"/>
  <c r="R13" i="15"/>
  <c r="T13" i="15"/>
  <c r="AZ13" i="15"/>
  <c r="O13" i="15"/>
  <c r="Q13" i="15"/>
  <c r="S13" i="15"/>
  <c r="P13" i="15"/>
  <c r="AB35" i="15"/>
  <c r="AC35" i="15"/>
  <c r="AD35" i="15"/>
  <c r="AA35" i="15"/>
  <c r="AF35" i="15"/>
  <c r="AE35" i="15"/>
  <c r="AU34" i="15"/>
  <c r="AS34" i="15"/>
  <c r="AT34" i="15"/>
  <c r="AW34" i="15"/>
  <c r="AX34" i="15"/>
  <c r="AV34" i="15"/>
  <c r="AP34" i="15"/>
  <c r="AQ34" i="15"/>
  <c r="AO34" i="15"/>
  <c r="AM34" i="15"/>
  <c r="AN34" i="15"/>
  <c r="AR34" i="15"/>
  <c r="AH5" i="15"/>
  <c r="AG5" i="15"/>
  <c r="AL5" i="15"/>
  <c r="AK5" i="15"/>
  <c r="AJ5" i="15"/>
  <c r="AI5" i="15"/>
  <c r="AD17" i="15"/>
  <c r="AC17" i="15"/>
  <c r="AB17" i="15"/>
  <c r="AA17" i="15"/>
  <c r="AE17" i="15"/>
  <c r="AF17" i="15"/>
  <c r="AL39" i="15"/>
  <c r="AI39" i="15"/>
  <c r="AG39" i="15"/>
  <c r="AH39" i="15"/>
  <c r="AJ39" i="15"/>
  <c r="AK39" i="15"/>
  <c r="AB6" i="15"/>
  <c r="AE6" i="15"/>
  <c r="AA6" i="15"/>
  <c r="AD6" i="15"/>
  <c r="AF6" i="15"/>
  <c r="AC6" i="15"/>
  <c r="AN38" i="15"/>
  <c r="AM38" i="15"/>
  <c r="AP38" i="15"/>
  <c r="AO38" i="15"/>
  <c r="AQ38" i="15"/>
  <c r="AR38" i="15"/>
  <c r="AK31" i="15"/>
  <c r="AH31" i="15"/>
  <c r="AJ31" i="15"/>
  <c r="AL31" i="15"/>
  <c r="AI31" i="15"/>
  <c r="AG31" i="15"/>
  <c r="R24" i="15"/>
  <c r="S24" i="15"/>
  <c r="BA24" i="15"/>
  <c r="O24" i="15"/>
  <c r="T24" i="15"/>
  <c r="Q24" i="15"/>
  <c r="AZ24" i="15"/>
  <c r="P24" i="15"/>
  <c r="AY24" i="15"/>
  <c r="AD19" i="15"/>
  <c r="AE19" i="15"/>
  <c r="AF19" i="15"/>
  <c r="AB19" i="15"/>
  <c r="AC19" i="15"/>
  <c r="AA19" i="15"/>
  <c r="AP28" i="15"/>
  <c r="AR28" i="15"/>
  <c r="AO28" i="15"/>
  <c r="AQ28" i="15"/>
  <c r="AM28" i="15"/>
  <c r="AN28" i="15"/>
  <c r="AT37" i="15"/>
  <c r="AV37" i="15"/>
  <c r="AX37" i="15"/>
  <c r="AS37" i="15"/>
  <c r="AW37" i="15"/>
  <c r="AU37" i="15"/>
  <c r="AY42" i="15"/>
  <c r="BH42" i="15" s="1"/>
  <c r="AY29" i="15"/>
  <c r="T29" i="15"/>
  <c r="Q29" i="15"/>
  <c r="AZ29" i="15"/>
  <c r="P29" i="15"/>
  <c r="S29" i="15"/>
  <c r="BA29" i="15"/>
  <c r="R29" i="15"/>
  <c r="O29" i="15"/>
  <c r="AT39" i="15"/>
  <c r="AV39" i="15"/>
  <c r="AX39" i="15"/>
  <c r="AU39" i="15"/>
  <c r="AW39" i="15"/>
  <c r="AS39" i="15"/>
  <c r="AP16" i="15"/>
  <c r="AR16" i="15"/>
  <c r="AO16" i="15"/>
  <c r="AQ16" i="15"/>
  <c r="AN16" i="15"/>
  <c r="AM16" i="15"/>
  <c r="AQ31" i="15"/>
  <c r="AP31" i="15"/>
  <c r="AM31" i="15"/>
  <c r="AN31" i="15"/>
  <c r="AO31" i="15"/>
  <c r="AR31" i="15"/>
  <c r="AB7" i="15"/>
  <c r="AC7" i="15"/>
  <c r="AA7" i="15"/>
  <c r="AF7" i="15"/>
  <c r="AD7" i="15"/>
  <c r="AE7" i="15"/>
  <c r="AZ11" i="15"/>
  <c r="S11" i="15"/>
  <c r="O11" i="15"/>
  <c r="T11" i="15"/>
  <c r="R11" i="15"/>
  <c r="BA11" i="15"/>
  <c r="Q11" i="15"/>
  <c r="AY11" i="15"/>
  <c r="P11" i="15"/>
  <c r="AD28" i="15"/>
  <c r="AA28" i="15"/>
  <c r="AE28" i="15"/>
  <c r="AF28" i="15"/>
  <c r="AB28" i="15"/>
  <c r="AC28" i="15"/>
  <c r="P37" i="15"/>
  <c r="S37" i="15"/>
  <c r="Q37" i="15"/>
  <c r="T37" i="15"/>
  <c r="R37" i="15"/>
  <c r="O37" i="15"/>
  <c r="AY37" i="15"/>
  <c r="BA37" i="15"/>
  <c r="AZ37" i="15"/>
  <c r="AL41" i="15"/>
  <c r="AI41" i="15"/>
  <c r="AH41" i="15"/>
  <c r="AJ41" i="15"/>
  <c r="AG41" i="15"/>
  <c r="AK41" i="15"/>
  <c r="AN42" i="15"/>
  <c r="AT42" i="15"/>
  <c r="AF42" i="15"/>
  <c r="P42" i="15"/>
  <c r="AT17" i="15"/>
  <c r="AS17" i="15"/>
  <c r="AX17" i="15"/>
  <c r="AV17" i="15"/>
  <c r="AU17" i="15"/>
  <c r="AW17" i="15"/>
  <c r="AQ29" i="15"/>
  <c r="AO29" i="15"/>
  <c r="AM29" i="15"/>
  <c r="AN29" i="15"/>
  <c r="AR29" i="15"/>
  <c r="AP29" i="15"/>
  <c r="AW29" i="15"/>
  <c r="AV29" i="15"/>
  <c r="AU29" i="15"/>
  <c r="AX29" i="15"/>
  <c r="AS29" i="15"/>
  <c r="AT29" i="15"/>
  <c r="AF39" i="15"/>
  <c r="AE39" i="15"/>
  <c r="AC39" i="15"/>
  <c r="AA39" i="15"/>
  <c r="AD39" i="15"/>
  <c r="AB39" i="15"/>
  <c r="AN39" i="15"/>
  <c r="AQ39" i="15"/>
  <c r="AM39" i="15"/>
  <c r="AR39" i="15"/>
  <c r="AO39" i="15"/>
  <c r="AP39" i="15"/>
  <c r="AI6" i="15"/>
  <c r="AH6" i="15"/>
  <c r="AG6" i="15"/>
  <c r="AJ6" i="15"/>
  <c r="AL6" i="15"/>
  <c r="AK6" i="15"/>
  <c r="BB16" i="15"/>
  <c r="U16" i="15"/>
  <c r="X16" i="15"/>
  <c r="Y16" i="15"/>
  <c r="Z16" i="15"/>
  <c r="W16" i="15"/>
  <c r="V16" i="15"/>
  <c r="O16" i="15"/>
  <c r="Q16" i="15"/>
  <c r="T16" i="15"/>
  <c r="BA16" i="15"/>
  <c r="P16" i="15"/>
  <c r="R16" i="15"/>
  <c r="AY16" i="15"/>
  <c r="AZ16" i="15"/>
  <c r="S16" i="15"/>
  <c r="AF38" i="15"/>
  <c r="AC38" i="15"/>
  <c r="AA38" i="15"/>
  <c r="AE38" i="15"/>
  <c r="AD38" i="15"/>
  <c r="AB38" i="15"/>
  <c r="Y22" i="15"/>
  <c r="X22" i="15"/>
  <c r="Z22" i="15"/>
  <c r="W22" i="15"/>
  <c r="BB22" i="15"/>
  <c r="U22" i="15"/>
  <c r="V22" i="15"/>
  <c r="AX31" i="15"/>
  <c r="AS31" i="15"/>
  <c r="AW31" i="15"/>
  <c r="AV31" i="15"/>
  <c r="AU31" i="15"/>
  <c r="AT31" i="15"/>
  <c r="W31" i="15"/>
  <c r="U31" i="15"/>
  <c r="Z31" i="15"/>
  <c r="Y31" i="15"/>
  <c r="BB31" i="15"/>
  <c r="V31" i="15"/>
  <c r="X31" i="15"/>
  <c r="AX7" i="15"/>
  <c r="AS7" i="15"/>
  <c r="AW7" i="15"/>
  <c r="AV7" i="15"/>
  <c r="AT7" i="15"/>
  <c r="AU7" i="15"/>
  <c r="W7" i="15"/>
  <c r="V7" i="15"/>
  <c r="Y7" i="15"/>
  <c r="X7" i="15"/>
  <c r="BB7" i="15"/>
  <c r="Z7" i="15"/>
  <c r="U7" i="15"/>
  <c r="Y24" i="15"/>
  <c r="Z24" i="15"/>
  <c r="W24" i="15"/>
  <c r="BB24" i="15"/>
  <c r="U24" i="15"/>
  <c r="V24" i="15"/>
  <c r="X24" i="15"/>
  <c r="AM11" i="15"/>
  <c r="AN11" i="15"/>
  <c r="AR11" i="15"/>
  <c r="AO11" i="15"/>
  <c r="AQ11" i="15"/>
  <c r="AP11" i="15"/>
  <c r="AW11" i="15"/>
  <c r="AS11" i="15"/>
  <c r="AU11" i="15"/>
  <c r="AT11" i="15"/>
  <c r="AV11" i="15"/>
  <c r="AX11" i="15"/>
  <c r="AM19" i="15"/>
  <c r="AP19" i="15"/>
  <c r="AO19" i="15"/>
  <c r="AN19" i="15"/>
  <c r="AR19" i="15"/>
  <c r="AQ19" i="15"/>
  <c r="BB28" i="15"/>
  <c r="U28" i="15"/>
  <c r="Y28" i="15"/>
  <c r="Z28" i="15"/>
  <c r="W28" i="15"/>
  <c r="V28" i="15"/>
  <c r="X28" i="15"/>
  <c r="AF37" i="15"/>
  <c r="AD37" i="15"/>
  <c r="AB37" i="15"/>
  <c r="AC37" i="15"/>
  <c r="AA37" i="15"/>
  <c r="AE37" i="15"/>
  <c r="AT41" i="15"/>
  <c r="AV41" i="15"/>
  <c r="AX41" i="15"/>
  <c r="AU41" i="15"/>
  <c r="AS41" i="15"/>
  <c r="AW41" i="15"/>
  <c r="AN41" i="15"/>
  <c r="AM41" i="15"/>
  <c r="AP41" i="15"/>
  <c r="AO41" i="15"/>
  <c r="AR41" i="15"/>
  <c r="AQ41" i="15"/>
  <c r="AX15" i="15"/>
  <c r="AS15" i="15"/>
  <c r="AW15" i="15"/>
  <c r="AV15" i="15"/>
  <c r="AU15" i="15"/>
  <c r="AT15" i="15"/>
  <c r="W15" i="15"/>
  <c r="V15" i="15"/>
  <c r="Y15" i="15"/>
  <c r="Z15" i="15"/>
  <c r="U15" i="15"/>
  <c r="X15" i="15"/>
  <c r="BB15" i="15"/>
  <c r="AP36" i="15"/>
  <c r="AR36" i="15"/>
  <c r="AQ36" i="15"/>
  <c r="AN36" i="15"/>
  <c r="AO36" i="15"/>
  <c r="AM36" i="15"/>
  <c r="AD18" i="15"/>
  <c r="AB18" i="15"/>
  <c r="AF18" i="15"/>
  <c r="AA18" i="15"/>
  <c r="AC18" i="15"/>
  <c r="AE18" i="15"/>
  <c r="AU18" i="15"/>
  <c r="AT18" i="15"/>
  <c r="AW18" i="15"/>
  <c r="AX18" i="15"/>
  <c r="AS18" i="15"/>
  <c r="AV18" i="15"/>
  <c r="BB8" i="15"/>
  <c r="U8" i="15"/>
  <c r="W8" i="15"/>
  <c r="Y8" i="15"/>
  <c r="V8" i="15"/>
  <c r="X8" i="15"/>
  <c r="Z8" i="15"/>
  <c r="O8" i="15"/>
  <c r="Q8" i="15"/>
  <c r="AZ8" i="15"/>
  <c r="T8" i="15"/>
  <c r="BA8" i="15"/>
  <c r="P8" i="15"/>
  <c r="R8" i="15"/>
  <c r="AY8" i="15"/>
  <c r="S8" i="15"/>
  <c r="Z33" i="15"/>
  <c r="Y33" i="15"/>
  <c r="BB33" i="15"/>
  <c r="X33" i="15"/>
  <c r="V33" i="15"/>
  <c r="W33" i="15"/>
  <c r="U33" i="15"/>
  <c r="AV33" i="15"/>
  <c r="AU33" i="15"/>
  <c r="AX33" i="15"/>
  <c r="AS33" i="15"/>
  <c r="AT33" i="15"/>
  <c r="AW33" i="15"/>
  <c r="Y14" i="15"/>
  <c r="V14" i="15"/>
  <c r="U14" i="15"/>
  <c r="X14" i="15"/>
  <c r="BB14" i="15"/>
  <c r="W14" i="15"/>
  <c r="Z14" i="15"/>
  <c r="AB14" i="15"/>
  <c r="AA14" i="15"/>
  <c r="AF14" i="15"/>
  <c r="AE14" i="15"/>
  <c r="AC14" i="15"/>
  <c r="AD14" i="15"/>
  <c r="AH30" i="15"/>
  <c r="AG30" i="15"/>
  <c r="AI30" i="15"/>
  <c r="AL30" i="15"/>
  <c r="AK30" i="15"/>
  <c r="AJ30" i="15"/>
  <c r="V40" i="15"/>
  <c r="Y40" i="15"/>
  <c r="BB40" i="15"/>
  <c r="W40" i="15"/>
  <c r="U40" i="15"/>
  <c r="Z40" i="15"/>
  <c r="X40" i="15"/>
  <c r="AP23" i="15"/>
  <c r="AO23" i="15"/>
  <c r="AM23" i="15"/>
  <c r="AN23" i="15"/>
  <c r="AQ23" i="15"/>
  <c r="AR23" i="15"/>
  <c r="AP10" i="15"/>
  <c r="AQ10" i="15"/>
  <c r="AO10" i="15"/>
  <c r="AN10" i="15"/>
  <c r="AM10" i="15"/>
  <c r="AR10" i="15"/>
  <c r="Y12" i="15"/>
  <c r="V12" i="15"/>
  <c r="W12" i="15"/>
  <c r="Z12" i="15"/>
  <c r="BB12" i="15"/>
  <c r="X12" i="15"/>
  <c r="U12" i="15"/>
  <c r="AR12" i="15"/>
  <c r="AQ12" i="15"/>
  <c r="AN12" i="15"/>
  <c r="AO12" i="15"/>
  <c r="AM12" i="15"/>
  <c r="AP12" i="15"/>
  <c r="AB27" i="15"/>
  <c r="AC27" i="15"/>
  <c r="AF27" i="15"/>
  <c r="AD27" i="15"/>
  <c r="AE27" i="15"/>
  <c r="AA27" i="15"/>
  <c r="AK27" i="15"/>
  <c r="AL27" i="15"/>
  <c r="AI27" i="15"/>
  <c r="AH27" i="15"/>
  <c r="AG27" i="15"/>
  <c r="AJ27" i="15"/>
  <c r="AQ25" i="15"/>
  <c r="AP25" i="15"/>
  <c r="AO25" i="15"/>
  <c r="AR25" i="15"/>
  <c r="AM25" i="15"/>
  <c r="AN25" i="15"/>
  <c r="Y26" i="15"/>
  <c r="Z26" i="15"/>
  <c r="W26" i="15"/>
  <c r="BB26" i="15"/>
  <c r="U26" i="15"/>
  <c r="V26" i="15"/>
  <c r="X26" i="15"/>
  <c r="AP32" i="15"/>
  <c r="AR32" i="15"/>
  <c r="AN32" i="15"/>
  <c r="AM32" i="15"/>
  <c r="AO32" i="15"/>
  <c r="AQ32" i="15"/>
  <c r="AD20" i="15"/>
  <c r="AA20" i="15"/>
  <c r="AF20" i="15"/>
  <c r="AC20" i="15"/>
  <c r="AB20" i="15"/>
  <c r="AE20" i="15"/>
  <c r="AU20" i="15"/>
  <c r="AT20" i="15"/>
  <c r="AW20" i="15"/>
  <c r="AV20" i="15"/>
  <c r="AX20" i="15"/>
  <c r="AS20" i="15"/>
  <c r="AB21" i="15"/>
  <c r="AC21" i="15"/>
  <c r="AA21" i="15"/>
  <c r="AE21" i="15"/>
  <c r="AF21" i="15"/>
  <c r="AD21" i="15"/>
  <c r="AV21" i="15"/>
  <c r="AT21" i="15"/>
  <c r="AU21" i="15"/>
  <c r="AW21" i="15"/>
  <c r="AX21" i="15"/>
  <c r="AS21" i="15"/>
  <c r="AD9" i="15"/>
  <c r="AC9" i="15"/>
  <c r="AE9" i="15"/>
  <c r="AB9" i="15"/>
  <c r="AA9" i="15"/>
  <c r="AF9" i="15"/>
  <c r="Q9" i="15"/>
  <c r="AZ9" i="15"/>
  <c r="R9" i="15"/>
  <c r="O9" i="15"/>
  <c r="S9" i="15"/>
  <c r="AY9" i="15"/>
  <c r="BA9" i="15"/>
  <c r="T9" i="15"/>
  <c r="P9" i="15"/>
  <c r="AR13" i="15"/>
  <c r="AQ13" i="15"/>
  <c r="AM13" i="15"/>
  <c r="AP13" i="15"/>
  <c r="AO13" i="15"/>
  <c r="AN13" i="15"/>
  <c r="AC13" i="15"/>
  <c r="AA13" i="15"/>
  <c r="AB13" i="15"/>
  <c r="AD13" i="15"/>
  <c r="AF13" i="15"/>
  <c r="AE13" i="15"/>
  <c r="R35" i="15"/>
  <c r="O35" i="15"/>
  <c r="AY35" i="15"/>
  <c r="Q35" i="15"/>
  <c r="T35" i="15"/>
  <c r="P35" i="15"/>
  <c r="AZ35" i="15"/>
  <c r="BA35" i="15"/>
  <c r="S35" i="15"/>
  <c r="AZ34" i="15"/>
  <c r="Q34" i="15"/>
  <c r="BA34" i="15"/>
  <c r="R34" i="15"/>
  <c r="S34" i="15"/>
  <c r="P34" i="15"/>
  <c r="O34" i="15"/>
  <c r="AY34" i="15"/>
  <c r="T34" i="15"/>
  <c r="AJ34" i="15"/>
  <c r="AL34" i="15"/>
  <c r="AI34" i="15"/>
  <c r="AH34" i="15"/>
  <c r="AG34" i="15"/>
  <c r="AK34" i="15"/>
  <c r="W5" i="15"/>
  <c r="Y5" i="15"/>
  <c r="BB5" i="15"/>
  <c r="X5" i="15"/>
  <c r="V5" i="15"/>
  <c r="U5" i="15"/>
  <c r="Z5" i="15"/>
  <c r="AP43" i="20"/>
  <c r="E6" i="3" l="1"/>
  <c r="H6" i="3"/>
  <c r="G6" i="3"/>
  <c r="F6" i="3"/>
  <c r="G9" i="3"/>
  <c r="G7" i="3"/>
  <c r="F7" i="3"/>
  <c r="G8" i="3"/>
  <c r="E7" i="3"/>
  <c r="H7" i="3"/>
  <c r="G10" i="3"/>
  <c r="I7" i="3" s="1"/>
  <c r="G5" i="3"/>
  <c r="F5" i="3"/>
  <c r="E5" i="3"/>
  <c r="H5" i="3"/>
  <c r="H8" i="3"/>
  <c r="H10" i="3"/>
  <c r="H9" i="3"/>
  <c r="BJ42" i="15"/>
  <c r="BS42" i="15"/>
  <c r="BP42" i="15"/>
  <c r="BT42" i="15"/>
  <c r="BK42" i="15"/>
  <c r="BV42" i="15"/>
  <c r="BL42" i="15"/>
  <c r="BQ42" i="15"/>
  <c r="BM42" i="15"/>
  <c r="BI42" i="15"/>
  <c r="BG42" i="15"/>
  <c r="BQ34" i="15"/>
  <c r="BU34" i="15"/>
  <c r="BR34" i="15"/>
  <c r="BM34" i="15"/>
  <c r="BQ35" i="15"/>
  <c r="BU35" i="15"/>
  <c r="BR35" i="15"/>
  <c r="BM35" i="15"/>
  <c r="BN40" i="15"/>
  <c r="BS40" i="15"/>
  <c r="BV40" i="15"/>
  <c r="BT40" i="15"/>
  <c r="BV24" i="15"/>
  <c r="BT24" i="15"/>
  <c r="BN24" i="15"/>
  <c r="BS24" i="15"/>
  <c r="BG29" i="15"/>
  <c r="BH29" i="15"/>
  <c r="BI29" i="15"/>
  <c r="BJ29" i="15"/>
  <c r="BI24" i="15"/>
  <c r="BH24" i="15"/>
  <c r="BJ24" i="15"/>
  <c r="BG24" i="15"/>
  <c r="BJ13" i="15"/>
  <c r="BH13" i="15"/>
  <c r="BI13" i="15"/>
  <c r="BG13" i="15"/>
  <c r="BH25" i="15"/>
  <c r="BI25" i="15"/>
  <c r="BJ25" i="15"/>
  <c r="BG25" i="15"/>
  <c r="BJ27" i="15"/>
  <c r="BH27" i="15"/>
  <c r="BI27" i="15"/>
  <c r="BG27" i="15"/>
  <c r="BJ10" i="15"/>
  <c r="BH10" i="15"/>
  <c r="BI10" i="15"/>
  <c r="BG10" i="15"/>
  <c r="BJ36" i="15"/>
  <c r="BH36" i="15"/>
  <c r="BI36" i="15"/>
  <c r="BG36" i="15"/>
  <c r="BP17" i="15"/>
  <c r="BL17" i="15"/>
  <c r="BO17" i="15"/>
  <c r="BK17" i="15"/>
  <c r="BI26" i="15"/>
  <c r="BG26" i="15"/>
  <c r="BH26" i="15"/>
  <c r="BJ26" i="15"/>
  <c r="BN13" i="15"/>
  <c r="BV13" i="15"/>
  <c r="BS13" i="15"/>
  <c r="BT13" i="15"/>
  <c r="BT23" i="15"/>
  <c r="BV23" i="15"/>
  <c r="BS23" i="15"/>
  <c r="BN23" i="15"/>
  <c r="BQ30" i="15"/>
  <c r="BR30" i="15"/>
  <c r="BU30" i="15"/>
  <c r="BM30" i="15"/>
  <c r="BO33" i="15"/>
  <c r="BL33" i="15"/>
  <c r="BK33" i="15"/>
  <c r="BP33" i="15"/>
  <c r="BN37" i="15"/>
  <c r="BS37" i="15"/>
  <c r="BV37" i="15"/>
  <c r="BT37" i="15"/>
  <c r="BM28" i="15"/>
  <c r="BR28" i="15"/>
  <c r="BQ28" i="15"/>
  <c r="BU28" i="15"/>
  <c r="BN39" i="15"/>
  <c r="BT39" i="15"/>
  <c r="BS39" i="15"/>
  <c r="BV39" i="15"/>
  <c r="BT17" i="15"/>
  <c r="BV17" i="15"/>
  <c r="BN17" i="15"/>
  <c r="BS17" i="15"/>
  <c r="BP39" i="15"/>
  <c r="BO39" i="15"/>
  <c r="BL39" i="15"/>
  <c r="BK39" i="15"/>
  <c r="BJ35" i="15"/>
  <c r="BH35" i="15"/>
  <c r="BG35" i="15"/>
  <c r="BI35" i="15"/>
  <c r="BU42" i="15"/>
  <c r="BK34" i="15"/>
  <c r="BP34" i="15"/>
  <c r="BO34" i="15"/>
  <c r="BL34" i="15"/>
  <c r="BQ9" i="15"/>
  <c r="BM9" i="15"/>
  <c r="BR9" i="15"/>
  <c r="BU9" i="15"/>
  <c r="BN26" i="15"/>
  <c r="BT26" i="15"/>
  <c r="BS26" i="15"/>
  <c r="BV26" i="15"/>
  <c r="BT12" i="15"/>
  <c r="BS12" i="15"/>
  <c r="BV12" i="15"/>
  <c r="BN12" i="15"/>
  <c r="BR8" i="15"/>
  <c r="BU8" i="15"/>
  <c r="BQ8" i="15"/>
  <c r="BM8" i="15"/>
  <c r="BN28" i="15"/>
  <c r="BV28" i="15"/>
  <c r="BT28" i="15"/>
  <c r="BS28" i="15"/>
  <c r="BV7" i="15"/>
  <c r="BN7" i="15"/>
  <c r="BS7" i="15"/>
  <c r="BT7" i="15"/>
  <c r="BK16" i="15"/>
  <c r="BP16" i="15"/>
  <c r="BL16" i="15"/>
  <c r="BO16" i="15"/>
  <c r="BR16" i="15"/>
  <c r="BU16" i="15"/>
  <c r="BM16" i="15"/>
  <c r="BQ16" i="15"/>
  <c r="BP37" i="15"/>
  <c r="BO37" i="15"/>
  <c r="BL37" i="15"/>
  <c r="BK37" i="15"/>
  <c r="BR29" i="15"/>
  <c r="BM29" i="15"/>
  <c r="BQ29" i="15"/>
  <c r="BU29" i="15"/>
  <c r="BP24" i="15"/>
  <c r="BO24" i="15"/>
  <c r="BK24" i="15"/>
  <c r="BL24" i="15"/>
  <c r="BR24" i="15"/>
  <c r="BU24" i="15"/>
  <c r="BM24" i="15"/>
  <c r="BQ24" i="15"/>
  <c r="BT9" i="15"/>
  <c r="BV9" i="15"/>
  <c r="BS9" i="15"/>
  <c r="BN9" i="15"/>
  <c r="BN21" i="15"/>
  <c r="BV21" i="15"/>
  <c r="BS21" i="15"/>
  <c r="BT21" i="15"/>
  <c r="BV20" i="15"/>
  <c r="BT20" i="15"/>
  <c r="BN20" i="15"/>
  <c r="BS20" i="15"/>
  <c r="BL25" i="15"/>
  <c r="BK25" i="15"/>
  <c r="BP25" i="15"/>
  <c r="BO25" i="15"/>
  <c r="BK27" i="15"/>
  <c r="BL27" i="15"/>
  <c r="BP27" i="15"/>
  <c r="BO27" i="15"/>
  <c r="BL12" i="15"/>
  <c r="BO12" i="15"/>
  <c r="BK12" i="15"/>
  <c r="BP12" i="15"/>
  <c r="BR12" i="15"/>
  <c r="BU12" i="15"/>
  <c r="BQ12" i="15"/>
  <c r="BM12" i="15"/>
  <c r="BM36" i="15"/>
  <c r="BU36" i="15"/>
  <c r="BR36" i="15"/>
  <c r="BQ36" i="15"/>
  <c r="BH22" i="15"/>
  <c r="BG22" i="15"/>
  <c r="BI22" i="15"/>
  <c r="BJ22" i="15"/>
  <c r="BR22" i="15"/>
  <c r="BU22" i="15"/>
  <c r="BM22" i="15"/>
  <c r="BQ22" i="15"/>
  <c r="BQ17" i="15"/>
  <c r="BM17" i="15"/>
  <c r="BU17" i="15"/>
  <c r="BR17" i="15"/>
  <c r="BN34" i="15"/>
  <c r="BV34" i="15"/>
  <c r="BT34" i="15"/>
  <c r="BS34" i="15"/>
  <c r="BH21" i="15"/>
  <c r="BI21" i="15"/>
  <c r="BJ21" i="15"/>
  <c r="BG21" i="15"/>
  <c r="BK26" i="15"/>
  <c r="BO26" i="15"/>
  <c r="BP26" i="15"/>
  <c r="BL26" i="15"/>
  <c r="BP40" i="15"/>
  <c r="BO40" i="15"/>
  <c r="BL40" i="15"/>
  <c r="BK40" i="15"/>
  <c r="BN36" i="15"/>
  <c r="BT36" i="15"/>
  <c r="BV36" i="15"/>
  <c r="BS36" i="15"/>
  <c r="BL7" i="15"/>
  <c r="BP7" i="15"/>
  <c r="BK7" i="15"/>
  <c r="BO7" i="15"/>
  <c r="BM14" i="15"/>
  <c r="BR14" i="15"/>
  <c r="BU14" i="15"/>
  <c r="BQ14" i="15"/>
  <c r="BR33" i="15"/>
  <c r="BM33" i="15"/>
  <c r="BQ33" i="15"/>
  <c r="BU33" i="15"/>
  <c r="BP15" i="15"/>
  <c r="BK15" i="15"/>
  <c r="BO15" i="15"/>
  <c r="BL15" i="15"/>
  <c r="BJ15" i="15"/>
  <c r="BH15" i="15"/>
  <c r="BG15" i="15"/>
  <c r="BI15" i="15"/>
  <c r="BG41" i="15"/>
  <c r="BJ41" i="15"/>
  <c r="BI41" i="15"/>
  <c r="BH41" i="15"/>
  <c r="BQ41" i="15"/>
  <c r="BM41" i="15"/>
  <c r="BU41" i="15"/>
  <c r="BR41" i="15"/>
  <c r="BR19" i="15"/>
  <c r="BM19" i="15"/>
  <c r="BQ19" i="15"/>
  <c r="BU19" i="15"/>
  <c r="BQ31" i="15"/>
  <c r="BR31" i="15"/>
  <c r="BM31" i="15"/>
  <c r="BU31" i="15"/>
  <c r="BN41" i="15"/>
  <c r="BV41" i="15"/>
  <c r="BT41" i="15"/>
  <c r="BS41" i="15"/>
  <c r="BG38" i="15"/>
  <c r="BJ38" i="15"/>
  <c r="BH38" i="15"/>
  <c r="BI38" i="15"/>
  <c r="BQ38" i="15"/>
  <c r="BU38" i="15"/>
  <c r="BR38" i="15"/>
  <c r="BM38" i="15"/>
  <c r="BG39" i="15"/>
  <c r="BI39" i="15"/>
  <c r="BH39" i="15"/>
  <c r="BJ39" i="15"/>
  <c r="BK8" i="15"/>
  <c r="BP8" i="15"/>
  <c r="BO8" i="15"/>
  <c r="BL8" i="15"/>
  <c r="BN16" i="15"/>
  <c r="BV16" i="15"/>
  <c r="BS16" i="15"/>
  <c r="BT16" i="15"/>
  <c r="BO11" i="15"/>
  <c r="BL11" i="15"/>
  <c r="BK11" i="15"/>
  <c r="BP11" i="15"/>
  <c r="BQ27" i="15"/>
  <c r="BU27" i="15"/>
  <c r="BM27" i="15"/>
  <c r="BR27" i="15"/>
  <c r="BH12" i="15"/>
  <c r="BJ12" i="15"/>
  <c r="BG12" i="15"/>
  <c r="BI12" i="15"/>
  <c r="BQ18" i="15"/>
  <c r="BM18" i="15"/>
  <c r="BR18" i="15"/>
  <c r="BU18" i="15"/>
  <c r="BS35" i="15"/>
  <c r="BN35" i="15"/>
  <c r="BT35" i="15"/>
  <c r="BV35" i="15"/>
  <c r="BL21" i="15"/>
  <c r="BP21" i="15"/>
  <c r="BO21" i="15"/>
  <c r="BK21" i="15"/>
  <c r="BH7" i="15"/>
  <c r="BI7" i="15"/>
  <c r="BG7" i="15"/>
  <c r="BJ7" i="15"/>
  <c r="BI34" i="15"/>
  <c r="BH34" i="15"/>
  <c r="BG34" i="15"/>
  <c r="BJ34" i="15"/>
  <c r="BJ9" i="15"/>
  <c r="BH9" i="15"/>
  <c r="BI9" i="15"/>
  <c r="BG9" i="15"/>
  <c r="BP9" i="15"/>
  <c r="BO9" i="15"/>
  <c r="BL9" i="15"/>
  <c r="BK9" i="15"/>
  <c r="BT14" i="15"/>
  <c r="BN14" i="15"/>
  <c r="BS14" i="15"/>
  <c r="BV14" i="15"/>
  <c r="BI8" i="15"/>
  <c r="BH8" i="15"/>
  <c r="BG8" i="15"/>
  <c r="BJ8" i="15"/>
  <c r="BS31" i="15"/>
  <c r="BN31" i="15"/>
  <c r="BV31" i="15"/>
  <c r="BT31" i="15"/>
  <c r="BI16" i="15"/>
  <c r="BJ16" i="15"/>
  <c r="BH16" i="15"/>
  <c r="BG16" i="15"/>
  <c r="BQ37" i="15"/>
  <c r="BU37" i="15"/>
  <c r="BR37" i="15"/>
  <c r="BM37" i="15"/>
  <c r="BR11" i="15"/>
  <c r="BM11" i="15"/>
  <c r="BU11" i="15"/>
  <c r="BQ11" i="15"/>
  <c r="BR13" i="15"/>
  <c r="BM13" i="15"/>
  <c r="BQ13" i="15"/>
  <c r="BU13" i="15"/>
  <c r="BR20" i="15"/>
  <c r="BU20" i="15"/>
  <c r="BM20" i="15"/>
  <c r="BQ20" i="15"/>
  <c r="BI20" i="15"/>
  <c r="BH20" i="15"/>
  <c r="BJ20" i="15"/>
  <c r="BG20" i="15"/>
  <c r="BP20" i="15"/>
  <c r="BO20" i="15"/>
  <c r="BK20" i="15"/>
  <c r="BL20" i="15"/>
  <c r="BV32" i="15"/>
  <c r="BT32" i="15"/>
  <c r="BS32" i="15"/>
  <c r="BN32" i="15"/>
  <c r="BJ18" i="15"/>
  <c r="BI18" i="15"/>
  <c r="BH18" i="15"/>
  <c r="BG18" i="15"/>
  <c r="BM21" i="15"/>
  <c r="BU21" i="15"/>
  <c r="BR21" i="15"/>
  <c r="BQ21" i="15"/>
  <c r="BQ26" i="15"/>
  <c r="BR26" i="15"/>
  <c r="BU26" i="15"/>
  <c r="BM26" i="15"/>
  <c r="BN10" i="15"/>
  <c r="BV10" i="15"/>
  <c r="BS10" i="15"/>
  <c r="BT10" i="15"/>
  <c r="BG40" i="15"/>
  <c r="BI40" i="15"/>
  <c r="BH40" i="15"/>
  <c r="BJ40" i="15"/>
  <c r="BQ40" i="15"/>
  <c r="BM40" i="15"/>
  <c r="BU40" i="15"/>
  <c r="BR40" i="15"/>
  <c r="BR7" i="15"/>
  <c r="BU7" i="15"/>
  <c r="BM7" i="15"/>
  <c r="BQ7" i="15"/>
  <c r="BU23" i="15"/>
  <c r="BM23" i="15"/>
  <c r="BQ23" i="15"/>
  <c r="BR23" i="15"/>
  <c r="BL23" i="15"/>
  <c r="BO23" i="15"/>
  <c r="BK23" i="15"/>
  <c r="BP23" i="15"/>
  <c r="BK30" i="15"/>
  <c r="BP30" i="15"/>
  <c r="BO30" i="15"/>
  <c r="BL30" i="15"/>
  <c r="BO14" i="15"/>
  <c r="BL14" i="15"/>
  <c r="BK14" i="15"/>
  <c r="BP14" i="15"/>
  <c r="BJ33" i="15"/>
  <c r="BI33" i="15"/>
  <c r="BH33" i="15"/>
  <c r="BG33" i="15"/>
  <c r="BN18" i="15"/>
  <c r="BS18" i="15"/>
  <c r="BV18" i="15"/>
  <c r="BT18" i="15"/>
  <c r="BR15" i="15"/>
  <c r="BM15" i="15"/>
  <c r="BU15" i="15"/>
  <c r="BQ15" i="15"/>
  <c r="BI28" i="15"/>
  <c r="BG28" i="15"/>
  <c r="BJ28" i="15"/>
  <c r="BH28" i="15"/>
  <c r="BK31" i="15"/>
  <c r="BP31" i="15"/>
  <c r="BO31" i="15"/>
  <c r="BL31" i="15"/>
  <c r="BJ31" i="15"/>
  <c r="BG31" i="15"/>
  <c r="BI31" i="15"/>
  <c r="BH31" i="15"/>
  <c r="BG6" i="15"/>
  <c r="BJ6" i="15"/>
  <c r="BI6" i="15"/>
  <c r="BH6" i="15"/>
  <c r="BV22" i="15"/>
  <c r="BT22" i="15"/>
  <c r="BN22" i="15"/>
  <c r="BS22" i="15"/>
  <c r="BG37" i="15"/>
  <c r="BH37" i="15"/>
  <c r="BJ37" i="15"/>
  <c r="BI37" i="15"/>
  <c r="BK13" i="15"/>
  <c r="BP13" i="15"/>
  <c r="BL13" i="15"/>
  <c r="BO13" i="15"/>
  <c r="BS27" i="15"/>
  <c r="BT27" i="15"/>
  <c r="BN27" i="15"/>
  <c r="BV27" i="15"/>
  <c r="BK18" i="15"/>
  <c r="BL18" i="15"/>
  <c r="BP18" i="15"/>
  <c r="BO18" i="15"/>
  <c r="BP32" i="15"/>
  <c r="BO32" i="15"/>
  <c r="BL32" i="15"/>
  <c r="BK32" i="15"/>
  <c r="BH23" i="15"/>
  <c r="BI23" i="15"/>
  <c r="BJ23" i="15"/>
  <c r="BG23" i="15"/>
  <c r="BN30" i="15"/>
  <c r="BV30" i="15"/>
  <c r="BT30" i="15"/>
  <c r="BS30" i="15"/>
  <c r="BI30" i="15"/>
  <c r="BH30" i="15"/>
  <c r="BG30" i="15"/>
  <c r="BJ30" i="15"/>
  <c r="BJ14" i="15"/>
  <c r="BI14" i="15"/>
  <c r="BG14" i="15"/>
  <c r="BH14" i="15"/>
  <c r="BN38" i="15"/>
  <c r="BS38" i="15"/>
  <c r="BV38" i="15"/>
  <c r="BT38" i="15"/>
  <c r="BT6" i="15"/>
  <c r="BN6" i="15"/>
  <c r="BV6" i="15"/>
  <c r="BS6" i="15"/>
  <c r="BT29" i="15"/>
  <c r="BN29" i="15"/>
  <c r="BS29" i="15"/>
  <c r="BV29" i="15"/>
  <c r="BO6" i="15"/>
  <c r="BK6" i="15"/>
  <c r="BP6" i="15"/>
  <c r="BL6" i="15"/>
  <c r="BK35" i="15"/>
  <c r="BP35" i="15"/>
  <c r="BL35" i="15"/>
  <c r="BO35" i="15"/>
  <c r="BT33" i="15"/>
  <c r="BS33" i="15"/>
  <c r="BN33" i="15"/>
  <c r="BV33" i="15"/>
  <c r="BN8" i="15"/>
  <c r="BV8" i="15"/>
  <c r="BT8" i="15"/>
  <c r="BS8" i="15"/>
  <c r="BV15" i="15"/>
  <c r="BS15" i="15"/>
  <c r="BT15" i="15"/>
  <c r="BN15" i="15"/>
  <c r="BJ11" i="15"/>
  <c r="BG11" i="15"/>
  <c r="BI11" i="15"/>
  <c r="BH11" i="15"/>
  <c r="BK29" i="15"/>
  <c r="BP29" i="15"/>
  <c r="BO29" i="15"/>
  <c r="BL29" i="15"/>
  <c r="BM25" i="15"/>
  <c r="BU25" i="15"/>
  <c r="BR25" i="15"/>
  <c r="BQ25" i="15"/>
  <c r="BQ10" i="15"/>
  <c r="BR10" i="15"/>
  <c r="BM10" i="15"/>
  <c r="BU10" i="15"/>
  <c r="BK10" i="15"/>
  <c r="BP10" i="15"/>
  <c r="BO10" i="15"/>
  <c r="BL10" i="15"/>
  <c r="BK36" i="15"/>
  <c r="BO36" i="15"/>
  <c r="BP36" i="15"/>
  <c r="BL36" i="15"/>
  <c r="BN11" i="15"/>
  <c r="BV11" i="15"/>
  <c r="BT11" i="15"/>
  <c r="BS11" i="15"/>
  <c r="BP22" i="15"/>
  <c r="BO22" i="15"/>
  <c r="BK22" i="15"/>
  <c r="BL22" i="15"/>
  <c r="BG17" i="15"/>
  <c r="BH17" i="15"/>
  <c r="BJ17" i="15"/>
  <c r="BI17" i="15"/>
  <c r="BR32" i="15"/>
  <c r="BU32" i="15"/>
  <c r="BQ32" i="15"/>
  <c r="BM32" i="15"/>
  <c r="BI32" i="15"/>
  <c r="BH32" i="15"/>
  <c r="BJ32" i="15"/>
  <c r="BG32" i="15"/>
  <c r="BN25" i="15"/>
  <c r="BS25" i="15"/>
  <c r="BT25" i="15"/>
  <c r="BV25" i="15"/>
  <c r="BP41" i="15"/>
  <c r="BO41" i="15"/>
  <c r="BL41" i="15"/>
  <c r="BK41" i="15"/>
  <c r="BK28" i="15"/>
  <c r="BP28" i="15"/>
  <c r="BO28" i="15"/>
  <c r="BL28" i="15"/>
  <c r="BJ19" i="15"/>
  <c r="BG19" i="15"/>
  <c r="BI19" i="15"/>
  <c r="BH19" i="15"/>
  <c r="BO19" i="15"/>
  <c r="BK19" i="15"/>
  <c r="BL19" i="15"/>
  <c r="BP19" i="15"/>
  <c r="BT19" i="15"/>
  <c r="BN19" i="15"/>
  <c r="BV19" i="15"/>
  <c r="BS19" i="15"/>
  <c r="BP38" i="15"/>
  <c r="BL38" i="15"/>
  <c r="BO38" i="15"/>
  <c r="BK38" i="15"/>
  <c r="BU6" i="15"/>
  <c r="BQ6" i="15"/>
  <c r="BM6" i="15"/>
  <c r="BR6" i="15"/>
  <c r="BQ39" i="15"/>
  <c r="BR39" i="15"/>
  <c r="BM39" i="15"/>
  <c r="BU39" i="15"/>
  <c r="AP44" i="20"/>
  <c r="I5" i="3" l="1"/>
  <c r="J10" i="3"/>
  <c r="J9" i="3"/>
  <c r="J8" i="3"/>
  <c r="I8" i="3"/>
  <c r="I10" i="3"/>
  <c r="I9" i="3"/>
  <c r="J5" i="3"/>
  <c r="J7" i="3"/>
  <c r="J6" i="3"/>
  <c r="I6" i="3"/>
  <c r="AP45" i="20"/>
  <c r="AP46" i="20" l="1"/>
  <c r="AP47" i="20" l="1"/>
  <c r="AP48" i="20" l="1"/>
  <c r="AP49" i="20" l="1"/>
  <c r="AP50" i="20" l="1"/>
  <c r="AP51" i="20" l="1"/>
  <c r="AP52" i="20" l="1"/>
  <c r="AP53" i="20" l="1"/>
  <c r="AP54" i="20" l="1"/>
  <c r="B4" i="1" l="1"/>
  <c r="B3" i="1" l="1"/>
  <c r="AP2" i="20"/>
  <c r="BE5" i="15" l="1"/>
  <c r="BF5" i="15"/>
  <c r="BD5" i="15"/>
  <c r="BC5" i="15"/>
  <c r="A7" i="17"/>
  <c r="AG2" i="20"/>
  <c r="AK2" i="20"/>
  <c r="AO2" i="20"/>
  <c r="AN2" i="20"/>
  <c r="AL2" i="20"/>
  <c r="AE2" i="20"/>
  <c r="AF2" i="20"/>
  <c r="AM2" i="20"/>
  <c r="AD2" i="20"/>
  <c r="AJ2" i="20"/>
  <c r="F3" i="1" l="1"/>
  <c r="BO5" i="15"/>
  <c r="BM5" i="15"/>
  <c r="BH5" i="15"/>
  <c r="BV5" i="15"/>
  <c r="BI5" i="15"/>
  <c r="BN5" i="15"/>
  <c r="BQ5" i="15"/>
  <c r="BP5" i="15"/>
  <c r="BG5" i="15"/>
  <c r="BT5" i="15"/>
  <c r="BU5" i="15"/>
  <c r="BL5" i="15"/>
  <c r="BR5" i="15"/>
  <c r="BJ5" i="15"/>
  <c r="BS5" i="15"/>
  <c r="BK5" i="15"/>
  <c r="M4" i="15"/>
  <c r="BF4" i="15"/>
  <c r="BE4" i="15"/>
  <c r="BD4" i="15"/>
  <c r="BC4" i="15"/>
  <c r="N4" i="15"/>
  <c r="L4" i="15"/>
  <c r="K4" i="15"/>
  <c r="J4" i="15"/>
  <c r="I4" i="15"/>
  <c r="H4" i="15"/>
  <c r="G4" i="15"/>
  <c r="F4" i="15"/>
  <c r="E4" i="15"/>
  <c r="D4" i="15"/>
  <c r="C4" i="15"/>
  <c r="AE4" i="15" l="1"/>
  <c r="AR4" i="15"/>
  <c r="AX4" i="15"/>
  <c r="AK4" i="15"/>
  <c r="AU4" i="15"/>
  <c r="AL4" i="15"/>
  <c r="P4" i="15"/>
  <c r="AV4" i="15"/>
  <c r="AW4" i="15"/>
  <c r="U4" i="15"/>
  <c r="AT4" i="15"/>
  <c r="AD4" i="15"/>
  <c r="AS4" i="15"/>
  <c r="V4" i="15"/>
  <c r="AP4" i="15"/>
  <c r="AN4" i="15"/>
  <c r="AM4" i="15"/>
  <c r="AO4" i="15"/>
  <c r="AQ4" i="15"/>
  <c r="AJ4" i="15"/>
  <c r="AI4" i="15"/>
  <c r="AG4" i="15"/>
  <c r="AA4" i="15"/>
  <c r="AH4" i="15"/>
  <c r="AC4" i="15"/>
  <c r="AB4" i="15"/>
  <c r="BB4" i="15"/>
  <c r="BN4" i="15" s="1"/>
  <c r="AF4" i="15"/>
  <c r="Z4" i="15"/>
  <c r="W4" i="15"/>
  <c r="Y4" i="15"/>
  <c r="X4" i="15"/>
  <c r="Q4" i="15"/>
  <c r="O4" i="15"/>
  <c r="S4" i="15"/>
  <c r="R4" i="15"/>
  <c r="AZ4" i="15"/>
  <c r="BP4" i="15" s="1"/>
  <c r="AY4" i="15"/>
  <c r="BI4" i="15" s="1"/>
  <c r="BA4" i="15"/>
  <c r="BQ4" i="15" s="1"/>
  <c r="T4" i="15"/>
  <c r="T9" i="66"/>
  <c r="P10" i="66"/>
  <c r="T8" i="66"/>
  <c r="Q7" i="66"/>
  <c r="O5" i="66"/>
  <c r="P7" i="66"/>
  <c r="Q9" i="66"/>
  <c r="S6" i="66"/>
  <c r="O7" i="66"/>
  <c r="R9" i="66"/>
  <c r="Q6" i="66"/>
  <c r="P8" i="66"/>
  <c r="O8" i="66"/>
  <c r="O9" i="66"/>
  <c r="Q8" i="66"/>
  <c r="S8" i="66"/>
  <c r="P5" i="66"/>
  <c r="T5" i="66"/>
  <c r="R10" i="66"/>
  <c r="S9" i="66"/>
  <c r="Q10" i="66"/>
  <c r="T10" i="66"/>
  <c r="R6" i="66"/>
  <c r="R5" i="66"/>
  <c r="R7" i="66"/>
  <c r="T7" i="66"/>
  <c r="Q5" i="66"/>
  <c r="R8" i="66"/>
  <c r="S7" i="66"/>
  <c r="O6" i="66"/>
  <c r="S5" i="66"/>
  <c r="T6" i="66"/>
  <c r="P9" i="66"/>
  <c r="P6" i="66"/>
  <c r="O10" i="66"/>
  <c r="S10" i="66"/>
  <c r="BT4" i="15" l="1"/>
  <c r="BR4" i="15"/>
  <c r="BS4" i="15"/>
  <c r="BV4" i="15"/>
  <c r="BJ4" i="15"/>
  <c r="BL4" i="15"/>
  <c r="BU4" i="15"/>
  <c r="BM4" i="15"/>
  <c r="BO4" i="15"/>
  <c r="BK4" i="15"/>
  <c r="BH4" i="15"/>
  <c r="BG4" i="15"/>
  <c r="G6" i="66"/>
  <c r="I6" i="66"/>
  <c r="D33" i="71" l="1"/>
  <c r="E33" i="71"/>
  <c r="B33" i="71"/>
  <c r="J6" i="66"/>
  <c r="J7" i="66"/>
  <c r="H8" i="66"/>
  <c r="F7" i="66"/>
  <c r="G8" i="66"/>
  <c r="G7" i="66"/>
  <c r="J5" i="66"/>
  <c r="F5" i="66"/>
  <c r="I5" i="66"/>
  <c r="H6" i="66"/>
  <c r="E6" i="66"/>
  <c r="H7" i="66"/>
  <c r="F9" i="66"/>
  <c r="I8" i="66"/>
  <c r="G9" i="66"/>
  <c r="J10" i="66"/>
  <c r="G10" i="66"/>
  <c r="F8" i="66"/>
  <c r="E9" i="66"/>
  <c r="H5" i="66"/>
  <c r="H9" i="66"/>
  <c r="F6" i="66"/>
  <c r="E7" i="66"/>
  <c r="I9" i="66"/>
  <c r="F10" i="66"/>
  <c r="J9" i="66"/>
  <c r="E8" i="66"/>
  <c r="I10" i="66"/>
  <c r="I7" i="66"/>
  <c r="H10" i="66"/>
  <c r="G5" i="66"/>
  <c r="J8" i="66"/>
  <c r="E10" i="66"/>
  <c r="C33" i="71" l="1"/>
  <c r="Q10" i="3"/>
  <c r="H9" i="69"/>
  <c r="S10" i="3"/>
  <c r="G8" i="69"/>
  <c r="H7" i="69"/>
  <c r="G6" i="69"/>
  <c r="H6" i="69"/>
  <c r="E6" i="69"/>
  <c r="G9" i="69"/>
  <c r="P8" i="3"/>
  <c r="H8" i="69"/>
  <c r="E5" i="66"/>
  <c r="R10" i="3"/>
  <c r="P7" i="3"/>
  <c r="E7" i="69"/>
  <c r="Q9" i="3"/>
  <c r="Q8" i="3"/>
  <c r="E8" i="69"/>
  <c r="F9" i="69"/>
  <c r="F8" i="69"/>
  <c r="S7" i="3"/>
  <c r="G7" i="69"/>
  <c r="Q7" i="3"/>
  <c r="S8" i="3"/>
  <c r="F7" i="69"/>
  <c r="P9" i="3"/>
  <c r="R7" i="3"/>
  <c r="R9" i="3"/>
  <c r="R8" i="3"/>
  <c r="S9" i="3"/>
  <c r="F6" i="69"/>
  <c r="P10" i="3"/>
  <c r="E9" i="69"/>
</calcChain>
</file>

<file path=xl/connections.xml><?xml version="1.0" encoding="utf-8"?>
<connections xmlns="http://schemas.openxmlformats.org/spreadsheetml/2006/main">
  <connection id="1" name="Classeur1" type="6" refreshedVersion="3" deleted="1" background="1" saveData="1">
    <textPr sourceFile="C:\Users\021315\Documents\Base incident\Test\Classeur1.csv" decimal="," thousands=" " tab="0" delimiter=":">
      <textFields count="7">
        <textField/>
        <textField/>
        <textField/>
        <textField/>
        <textField/>
        <textField/>
        <textField/>
      </textFields>
    </textPr>
  </connection>
</connections>
</file>

<file path=xl/sharedStrings.xml><?xml version="1.0" encoding="utf-8"?>
<sst xmlns="http://schemas.openxmlformats.org/spreadsheetml/2006/main" count="1610" uniqueCount="1052">
  <si>
    <t>Maturité du niveau de contrôle</t>
  </si>
  <si>
    <t>n°</t>
  </si>
  <si>
    <t>Libellé</t>
  </si>
  <si>
    <t>Probabilité</t>
  </si>
  <si>
    <t>Rare</t>
  </si>
  <si>
    <t>Modérée</t>
  </si>
  <si>
    <t>Elevée</t>
  </si>
  <si>
    <t>Permanente</t>
  </si>
  <si>
    <t>Marginal</t>
  </si>
  <si>
    <t>Faible</t>
  </si>
  <si>
    <t>Modéré</t>
  </si>
  <si>
    <t>Elevé</t>
  </si>
  <si>
    <t>Critique</t>
  </si>
  <si>
    <t>Catastro.</t>
  </si>
  <si>
    <t>Except.</t>
  </si>
  <si>
    <t>Perma.</t>
  </si>
  <si>
    <t>Marg/Except</t>
  </si>
  <si>
    <t>Marg/Rare</t>
  </si>
  <si>
    <t>Marg/Mode.</t>
  </si>
  <si>
    <t>Catastrophique</t>
  </si>
  <si>
    <t>Exceptionnel</t>
  </si>
  <si>
    <t>Récurrente</t>
  </si>
  <si>
    <t>Faible/Rare</t>
  </si>
  <si>
    <t>Faible/Elevé</t>
  </si>
  <si>
    <t>Elevé/Except</t>
  </si>
  <si>
    <t>Elevé/Rare</t>
  </si>
  <si>
    <t>Marg/Perm</t>
  </si>
  <si>
    <t>Crit/Récu</t>
  </si>
  <si>
    <t>Cata/Rare</t>
  </si>
  <si>
    <t>Cata/Recu</t>
  </si>
  <si>
    <t>Cata/Perm</t>
  </si>
  <si>
    <t>Maitrisé</t>
  </si>
  <si>
    <t>Acceptable</t>
  </si>
  <si>
    <t>Accept.</t>
  </si>
  <si>
    <t>Insuffisant</t>
  </si>
  <si>
    <t>Mineur</t>
  </si>
  <si>
    <t>Très Elevé</t>
  </si>
  <si>
    <t>Gravité Brute</t>
  </si>
  <si>
    <t>IMPACT</t>
  </si>
  <si>
    <t>Marg/Elevé</t>
  </si>
  <si>
    <t>Marg/Recu</t>
  </si>
  <si>
    <t>Faible/Except</t>
  </si>
  <si>
    <t>Faible/Mod</t>
  </si>
  <si>
    <t>Faible/Récu</t>
  </si>
  <si>
    <t>Faible/Perm</t>
  </si>
  <si>
    <t>Mod/Excep</t>
  </si>
  <si>
    <t>Mod/Rare</t>
  </si>
  <si>
    <t>Mod/Mod</t>
  </si>
  <si>
    <t>Mod/Elev</t>
  </si>
  <si>
    <t>Mod/Recu</t>
  </si>
  <si>
    <t>Mod/Perm</t>
  </si>
  <si>
    <t>Eleve/Mod</t>
  </si>
  <si>
    <t>Eleve/Eleve</t>
  </si>
  <si>
    <t>Eleve/Recu</t>
  </si>
  <si>
    <t>Eleve/Perma</t>
  </si>
  <si>
    <t>Crit/Except</t>
  </si>
  <si>
    <t>Crit/Rare</t>
  </si>
  <si>
    <t>Crit/Modé</t>
  </si>
  <si>
    <t>Crit/Elevé</t>
  </si>
  <si>
    <t>Crit/Perma</t>
  </si>
  <si>
    <t>Cata/Except</t>
  </si>
  <si>
    <t>Cata/Mod</t>
  </si>
  <si>
    <t>Cata/Elev</t>
  </si>
  <si>
    <t>Risque issu du RCI RETRAITE 2017</t>
  </si>
  <si>
    <t>Exceptionnelle</t>
  </si>
  <si>
    <t>Recurrente</t>
  </si>
  <si>
    <t>Proba</t>
  </si>
  <si>
    <t>RB</t>
  </si>
  <si>
    <t>DMR</t>
  </si>
  <si>
    <t>Imp</t>
  </si>
  <si>
    <t>Inst</t>
  </si>
  <si>
    <t>IRPAUTO Retraite ARRCO</t>
  </si>
  <si>
    <t>IRPAUTO Retraite AGIRC</t>
  </si>
  <si>
    <t>Externes</t>
  </si>
  <si>
    <t>Ressources_humaines</t>
  </si>
  <si>
    <t>Processus_Procédure</t>
  </si>
  <si>
    <t>SI</t>
  </si>
  <si>
    <t>Pilotage</t>
  </si>
  <si>
    <t>Financier</t>
  </si>
  <si>
    <t>Stratégique</t>
  </si>
  <si>
    <t>IRPAUTO Prévoyance Santé</t>
  </si>
  <si>
    <t>Application des consignes et instructions</t>
  </si>
  <si>
    <t>Conformité</t>
  </si>
  <si>
    <t>Logiciels</t>
  </si>
  <si>
    <t>Gestion de projet</t>
  </si>
  <si>
    <t>Condamnation civile ou pénale d'un dirigeant et / ou d'un organisme</t>
  </si>
  <si>
    <t>Augmentation des appels téléphoniques/ réclamations</t>
  </si>
  <si>
    <t>Remise en cause d'un ou plusieurs axes/ projets stratégiques</t>
  </si>
  <si>
    <t>Maîtrisé</t>
  </si>
  <si>
    <t>IRPAUTO Iéna Prévoyance</t>
  </si>
  <si>
    <t>Catastrophes naturelles et autres sinistres</t>
  </si>
  <si>
    <t>Compétence/ formation</t>
  </si>
  <si>
    <t>Défaillance dans la conception du processus/ procédures</t>
  </si>
  <si>
    <t>Matériels</t>
  </si>
  <si>
    <t>Gestion des habilitations</t>
  </si>
  <si>
    <t>Litige réglé par transaction amiable ou judiciaire</t>
  </si>
  <si>
    <t>Coût ETP, fraudes</t>
  </si>
  <si>
    <t>Médias internet/ réseaux sociaux</t>
  </si>
  <si>
    <t>Remise en cause de la continuité/ poursuite d'activité</t>
  </si>
  <si>
    <t>IRPAUTO MPA</t>
  </si>
  <si>
    <t>Conflits sociaux</t>
  </si>
  <si>
    <t>Défaillance dans la réalisation du processus/ procédure</t>
  </si>
  <si>
    <t>Qualité des données</t>
  </si>
  <si>
    <t>Gestion des ressources, du budget</t>
  </si>
  <si>
    <t>Recommandations, sanctions, blâmes, retrait d'agrément des autorités de contrôle</t>
  </si>
  <si>
    <t>Coût logiciel, données</t>
  </si>
  <si>
    <t>Médias traditionnels (locaux, professionnels, nationaux)</t>
  </si>
  <si>
    <t>Remise en cause de la performance/ qualité des opérations</t>
  </si>
  <si>
    <t>Autres</t>
  </si>
  <si>
    <t>Législation, réglementation, normes</t>
  </si>
  <si>
    <t>Diffusion/ transmission/ compréhension des consignes et instructions</t>
  </si>
  <si>
    <t>Sécurité</t>
  </si>
  <si>
    <t>Indicateurs de pilotage, tableaux de bord</t>
  </si>
  <si>
    <t>Coût remplacement/ réparation</t>
  </si>
  <si>
    <t>Nombreux clients clés impactés (VIP, groupes,…)</t>
  </si>
  <si>
    <t>Remise en cause des outils/ systèmes d'information</t>
  </si>
  <si>
    <t>Toutes</t>
  </si>
  <si>
    <t xml:space="preserve">Information/ Communication
</t>
  </si>
  <si>
    <t>Indu, remboursement, chiffre d'affaires</t>
  </si>
  <si>
    <t>Nombreux clients impactés (TPE-PME, retraités, chômeurs,…)</t>
  </si>
  <si>
    <t>Presse, média, réseaux sociaux</t>
  </si>
  <si>
    <t>Objectifs</t>
  </si>
  <si>
    <t>Nombreux contrats résiliés</t>
  </si>
  <si>
    <t>CRITICITE</t>
  </si>
  <si>
    <t>Situation économique et sociale</t>
  </si>
  <si>
    <t>Zone de criticité très élevée / surveillance insuffisante</t>
  </si>
  <si>
    <t>Zone de criticité élevée / surveillance à renforcer</t>
  </si>
  <si>
    <t>Zone de criticité élevée / surveillance soutenue</t>
  </si>
  <si>
    <t>Zone de criticité modérée / surveillance modérée</t>
  </si>
  <si>
    <t>Zone de criticité faible / surveillance modérée</t>
  </si>
  <si>
    <t>Zone de criticité faible / surveillance faible</t>
  </si>
  <si>
    <t>Surveillance Faible</t>
  </si>
  <si>
    <t>Surveillance Modérée</t>
  </si>
  <si>
    <t>Surveillance à renforcer</t>
  </si>
  <si>
    <t>Mineur/Ins</t>
  </si>
  <si>
    <t>Mineur/Faible</t>
  </si>
  <si>
    <t>Mineur/Accept</t>
  </si>
  <si>
    <t>Surveillance modérée</t>
  </si>
  <si>
    <t>Mineur/Maitrisé</t>
  </si>
  <si>
    <t>Modéré/Maitrisé</t>
  </si>
  <si>
    <t>Modéré/Insu</t>
  </si>
  <si>
    <t>Elevé/Faible</t>
  </si>
  <si>
    <t>Très elevé/Accept</t>
  </si>
  <si>
    <t>Modéré/Faible</t>
  </si>
  <si>
    <t>Modéré/Acce</t>
  </si>
  <si>
    <t>Elevé/Accep</t>
  </si>
  <si>
    <t>Elevé/Maitrisé</t>
  </si>
  <si>
    <t>Très elevé/Maitrisé</t>
  </si>
  <si>
    <t>Criticité elevée</t>
  </si>
  <si>
    <t>Criticité Très élevée</t>
  </si>
  <si>
    <t>Très elevé/Insu</t>
  </si>
  <si>
    <t>Elevé/Insu</t>
  </si>
  <si>
    <t>Très elevé/Faible</t>
  </si>
  <si>
    <t>Gravité mineure</t>
  </si>
  <si>
    <t>Impact Net</t>
  </si>
  <si>
    <t>Probabilité Nette</t>
  </si>
  <si>
    <t>Zone de Gravité Nette</t>
  </si>
  <si>
    <t>Période active</t>
  </si>
  <si>
    <t>Priorité</t>
  </si>
  <si>
    <t>origine de détection</t>
  </si>
  <si>
    <t>Haute</t>
  </si>
  <si>
    <t>Alliance prof. Retraite Arrco</t>
  </si>
  <si>
    <t>Facteurs de risque</t>
  </si>
  <si>
    <t>Conséquence du risque</t>
  </si>
  <si>
    <t>Moyenne</t>
  </si>
  <si>
    <t>Alliance prof. Retraite Agirc</t>
  </si>
  <si>
    <t>Conformité_Réglementaire</t>
  </si>
  <si>
    <t>Client_Image_Réputation</t>
  </si>
  <si>
    <t>Basse</t>
  </si>
  <si>
    <t>Autres évènements / actions externes</t>
  </si>
  <si>
    <t>Amendes, indemnisations, pénalités</t>
  </si>
  <si>
    <t>Dt jour pour test, Attention formule adaptée trim et traffiquée pour sem</t>
  </si>
  <si>
    <t>Fournisseurs / sous-traitant / partenaires</t>
  </si>
  <si>
    <t>Solidarité Prévention</t>
  </si>
  <si>
    <t>Pratiques du marché / concurrence</t>
  </si>
  <si>
    <t>Fraude interne/ activité illicite par un salarié (vol, vandalisme)</t>
  </si>
  <si>
    <t>Autre</t>
  </si>
  <si>
    <t>Choix</t>
  </si>
  <si>
    <t>Oui</t>
  </si>
  <si>
    <t>Non</t>
  </si>
  <si>
    <t>Nature_perte</t>
  </si>
  <si>
    <t>Client (indu, remboursement, chiffre daffaires)</t>
  </si>
  <si>
    <t>Activité (J/H internes/externes suppl, fraude, …)</t>
  </si>
  <si>
    <t>SynthDMR</t>
  </si>
  <si>
    <t>Actif matériel (coût remplacement/réparation)</t>
  </si>
  <si>
    <t>Actif immatériel (logiciel, données, …)</t>
  </si>
  <si>
    <t>Sanction réglementaire (amende, indemnisation, pénalités, …)</t>
  </si>
  <si>
    <t>Directions</t>
  </si>
  <si>
    <t>Direction_Relation_Clients.</t>
  </si>
  <si>
    <t>Direction_du_Cabinet.</t>
  </si>
  <si>
    <t>Direction_Relation_Adhérent.</t>
  </si>
  <si>
    <t>Direction_Relation_Prestations_Clients.</t>
  </si>
  <si>
    <t>Direction_Réseau_Clients_Marketing_Communication.</t>
  </si>
  <si>
    <t>Direction_Action_Sociale_Culturelle.</t>
  </si>
  <si>
    <t>Direction_Instances_Juridique_Institutionnel.</t>
  </si>
  <si>
    <t>Direction_Finance_Risques.</t>
  </si>
  <si>
    <t>Direction_Technique_Stratégie_Assurentielle.</t>
  </si>
  <si>
    <t>Direction_Ressources_Humaines.</t>
  </si>
  <si>
    <t>Direction_SI_Moyens _Généraux.</t>
  </si>
  <si>
    <t>Département_Grds_Ent_Ctrs_Sant_Prév</t>
  </si>
  <si>
    <t>Département_Solid_Prévent</t>
  </si>
  <si>
    <t>Service_Conf_Proc_Part</t>
  </si>
  <si>
    <t>Département_Prév_Non_Vie_Santé</t>
  </si>
  <si>
    <t>Département_Rés_Clients</t>
  </si>
  <si>
    <t>Département_Act_Soc_Cult</t>
  </si>
  <si>
    <t>Département_Comptabilité</t>
  </si>
  <si>
    <t>Service_Actuariat</t>
  </si>
  <si>
    <t>Département_RH</t>
  </si>
  <si>
    <t>Depart_Budget_Sécu_gest_ddes</t>
  </si>
  <si>
    <t>Département_Ent_TPE_PME_Ctx</t>
  </si>
  <si>
    <t>Secrétariat_DG</t>
  </si>
  <si>
    <t>Département_Rel_Tél</t>
  </si>
  <si>
    <t>Département_Prév_vie_Capit_Fin_Carr</t>
  </si>
  <si>
    <t>Service_Etud_Jur</t>
  </si>
  <si>
    <t>Département_Gest_Risques</t>
  </si>
  <si>
    <t>Départ_Proj_Entreprise</t>
  </si>
  <si>
    <t>Départ_Org_Suiv_Proj_Strat_Act_Groupe</t>
  </si>
  <si>
    <t>Département_Ret_Part</t>
  </si>
  <si>
    <t>Service_Souscrip_Ctrs</t>
  </si>
  <si>
    <t>Service_Ctrl_Gestion</t>
  </si>
  <si>
    <t>Départ_Gouver_Données_Applic</t>
  </si>
  <si>
    <t>Service_Com</t>
  </si>
  <si>
    <t>Service_Finance</t>
  </si>
  <si>
    <t>Départ_Socle_Tech_Logistique</t>
  </si>
  <si>
    <t>Service_Web_Mark</t>
  </si>
  <si>
    <t>Service_Mark</t>
  </si>
  <si>
    <t>Dépt_Ent_TPE_PME_Ctx</t>
  </si>
  <si>
    <t>Dépt_Solid_Prévent</t>
  </si>
  <si>
    <t>Dépt_Rel_Tél</t>
  </si>
  <si>
    <t>Dépt_Prév_Non_Vie_Santé</t>
  </si>
  <si>
    <t>Dépt_Prév_vie_Capit_Fin_Carr</t>
  </si>
  <si>
    <t>Dépt_Ret_Part</t>
  </si>
  <si>
    <t>Dépt_Act_Soc_Cult</t>
  </si>
  <si>
    <t>Service_TPE_PME_1_Ents _DSN</t>
  </si>
  <si>
    <t>Service_Solid_Prévent</t>
  </si>
  <si>
    <t>PIT</t>
  </si>
  <si>
    <t>Service_Prest_Prév_Sant_Grds_Cpt</t>
  </si>
  <si>
    <t>Service_Indem_Fin_Carr</t>
  </si>
  <si>
    <t>Service_Liq_Ret_AA</t>
  </si>
  <si>
    <t>Service_Aid_Com_Soc</t>
  </si>
  <si>
    <t>Service_TPE_PME_2_Ents_Hors_DSN</t>
  </si>
  <si>
    <t>PRV</t>
  </si>
  <si>
    <t>Service_Non_Vie_Sant</t>
  </si>
  <si>
    <t>Prest_Inval_Dec</t>
  </si>
  <si>
    <t>Part</t>
  </si>
  <si>
    <t>Aid_Ind_Act_Coll</t>
  </si>
  <si>
    <t>Dépt_Grds_Ent_Ctrs_Sant_Prév</t>
  </si>
  <si>
    <t>Service_Ident_Ctx</t>
  </si>
  <si>
    <t>Service_Ctrs_Sant_Prév</t>
  </si>
  <si>
    <t>Service_Grds_Ent_Interloc</t>
  </si>
  <si>
    <t>Direction_Relation_Clients.Act</t>
  </si>
  <si>
    <t>Direction_du_Cabinet.Act</t>
  </si>
  <si>
    <t>Direction_Relation_Adhérent.Act</t>
  </si>
  <si>
    <t>Direction_Relation_Prestations_Clients.Act</t>
  </si>
  <si>
    <t>Direction_Réseau_Clients_Marketing_Communication.Act</t>
  </si>
  <si>
    <t>Direction_Action_Sociale_Culturelle.Act</t>
  </si>
  <si>
    <t>Julie Kirch</t>
  </si>
  <si>
    <t>Christine Noël</t>
  </si>
  <si>
    <t>Saisie manuelle si nécessaire</t>
  </si>
  <si>
    <t>Véronique Gatibelza</t>
  </si>
  <si>
    <t>Extraction du nom de fichier</t>
  </si>
  <si>
    <t>STXT(GAUCHE(STXT(CELLULE("nomfichier";A1);TROUVE("[";CELLULE("nomfichier";A1))+1;999);TROUVE("]";STXT(CELLULE("nomfichier";A1);TROUVE("[";CELLULE("nomfichier";A1))+1;999))-5);13;50)</t>
  </si>
  <si>
    <t>Direction_Relation_Clients.Risk</t>
  </si>
  <si>
    <t>Direction_du_Cabinet.Risk</t>
  </si>
  <si>
    <t>Direction_Relation_Adhérent.Risk</t>
  </si>
  <si>
    <t>Direction_Relation_Prestations_Clients.Risk</t>
  </si>
  <si>
    <t>Direction_Réseau_Clients_Marketing_Communication.Risk</t>
  </si>
  <si>
    <t>Direction_Action_Sociale_Culturelle.Risk</t>
  </si>
  <si>
    <t>Non-conformité du paramétrage et de l’enregistrement des contrats</t>
  </si>
  <si>
    <t>Absence ou erreur de paiement de la prestation Santé</t>
  </si>
  <si>
    <t>Non efficience du recouvrement de cotisations</t>
  </si>
  <si>
    <t>Prestations santé payées hors délais</t>
  </si>
  <si>
    <t>Direction_Relation_Clients.Ctrl</t>
  </si>
  <si>
    <t>Direction_du_Cabinet.Ctrl</t>
  </si>
  <si>
    <t>Direction_Relation_Adhérent.Ctrl</t>
  </si>
  <si>
    <t>Direction_Relation_Prestations_Clients.Ctrl</t>
  </si>
  <si>
    <t>Direction_Réseau_Clients_Marketing_Communication.Ctrl</t>
  </si>
  <si>
    <t>Direction_Action_Sociale_Culturelle.Ctrl</t>
  </si>
  <si>
    <t>Contrôle 1</t>
  </si>
  <si>
    <t>Contrôle 4 paiements prestations santé</t>
  </si>
  <si>
    <t>Contrôle 2</t>
  </si>
  <si>
    <t>Contrôle quotidien des 5 plus gros paiement prestations santé</t>
  </si>
  <si>
    <t>Direction_Relation_Clients.PM</t>
  </si>
  <si>
    <t>Direction_du_Cabinet.PM</t>
  </si>
  <si>
    <t>Direction_Relation_Adhérent.PM</t>
  </si>
  <si>
    <t>Direction_Relation_Prestations_Clients.PM</t>
  </si>
  <si>
    <t>Direction_Réseau_Clients_Marketing_Communication.PM</t>
  </si>
  <si>
    <t>Direction_Action_Sociale_Culturelle.PM</t>
  </si>
  <si>
    <t xml:space="preserve">Gérer les adhésions collectives </t>
  </si>
  <si>
    <t>Gérer les prestations prévoyance non-vie (arrêt de travail …)</t>
  </si>
  <si>
    <t>Gérer les adhésions et les cotisations individuelles</t>
  </si>
  <si>
    <t>Gérer les prestations prévoyance vie/non-vie</t>
  </si>
  <si>
    <t>Gérer le recouvrement des contrats collectifs</t>
  </si>
  <si>
    <t>Gérer les prestations retraites</t>
  </si>
  <si>
    <t>Gérer les déclarations et l'encaissement des contrats collectifs</t>
  </si>
  <si>
    <t>Gérer les prestations santé (optique…)</t>
  </si>
  <si>
    <t>Direction_Relation_Clients.PO</t>
  </si>
  <si>
    <t>Direction_du_Cabinet.PO</t>
  </si>
  <si>
    <t>Direction_Relation_Adhérent.PO</t>
  </si>
  <si>
    <t>Direction_Relation_Prestations_Clients.PO</t>
  </si>
  <si>
    <t>Direction_Réseau_Clients_Marketing_Communication.PO</t>
  </si>
  <si>
    <t>Direction_Action_Sociale_Culturelle.PO</t>
  </si>
  <si>
    <t>PO1</t>
  </si>
  <si>
    <t>Traiter les demandes de prestations santé</t>
  </si>
  <si>
    <t>PO2</t>
  </si>
  <si>
    <t>Traiter les devis et prises en charges hospitalières</t>
  </si>
  <si>
    <t>Contexte :</t>
  </si>
  <si>
    <t>Chaque direction dispose d'un fichier, couvrant une période trimestrielle (à l'exception de  l'exercice 2018 : fichier semestriel), à compléter et mettre à disposition du Département Gestion des Risques.</t>
  </si>
  <si>
    <t>Vous pouvez contrôler en haut de chaque fiche que vous utilisez, le fichier de votre direction  pour la période en cours.</t>
  </si>
  <si>
    <t>Architecture :</t>
  </si>
  <si>
    <t>Le fichier est protégé, ce qui signifie que vous avez accès uniquement aux zones à remplir par vos soins. Les autres informations restent néanmoins disponibles en lecture seule.</t>
  </si>
  <si>
    <t xml:space="preserve">Vous disposez de 4 types d'onglets : </t>
  </si>
  <si>
    <t xml:space="preserve"> - Procédure =&gt; que vous lisez actuellement et qui explique le fonctionnement du fichier.</t>
  </si>
  <si>
    <t xml:space="preserve"> - Annexes =&gt; contient la grille de scoring statique complète, la liste des Processus métiers présents dans MEGA ainsi que la liste des risques enregistrés dans MEGA.</t>
  </si>
  <si>
    <t xml:space="preserve">  (Cliquez  sur le sujet souhaité pour y accéder. Pour revenir au menu cliquez sur les barres latérales "Retour menu".)</t>
  </si>
  <si>
    <t xml:space="preserve"> - Conso  =&gt;  correspond à la consolidation automatique de toutes les fiches.  Accessible uniquement en consultation</t>
  </si>
  <si>
    <t xml:space="preserve"> - Fiches de saisie des incidents.</t>
  </si>
  <si>
    <t>( Vous pouvez renommer les onglets des fiches incidents. Les noms choisis seront mis à jour automatiquement dans la totalité du fichier.)</t>
  </si>
  <si>
    <t>Informations :</t>
  </si>
  <si>
    <t>Chaque zone à compléter est associée à une aide. Il suffit de se positionner sur la zone pour obtenir la description de l'action attendue.</t>
  </si>
  <si>
    <t>La description peut être déplacée si nécessaire pour atteindre la liste déroulante par exemple. Pour cela, il suffit de cliquer et maintenir la zone à déplacer.</t>
  </si>
  <si>
    <t>Evolutions :</t>
  </si>
  <si>
    <t>L'année 2018 vise à stabiliser l'outil qui pourra être amenagé en fonction de vos remarques.</t>
  </si>
  <si>
    <t>GRILLE DE SCORING DES IMPACTS DES INCIDENTS</t>
  </si>
  <si>
    <t>LISTE DES PROCESSUS MÉTIER NIVEAU 1, 2 et 3</t>
  </si>
  <si>
    <t>LISTE DES RISQUES</t>
  </si>
  <si>
    <t>GRILLE DE SCORING DES CAUSES DE L'INCIDENT</t>
  </si>
  <si>
    <t>RETOUR MENU          RETOUR MENU            RETOUR MENU</t>
  </si>
  <si>
    <t xml:space="preserve">Les impacts d'un incident correspondent à la gravité de réalisation de cet incident pour l'ensemble des entités du Groupe. </t>
  </si>
  <si>
    <t>Élevé</t>
  </si>
  <si>
    <t>Coût (en € ou J/H) non significatif sur le chiffre d'affaires, le résultat ou la solvabilité (fonds propres)</t>
  </si>
  <si>
    <t>Coût (en € ou J/H) limité au regard du chiffre d'affaires, le résultat ou  de la solvabilité (fonds propres)</t>
  </si>
  <si>
    <t>Coût (en € ou J/H) ayant un impact probable sur le résultat</t>
  </si>
  <si>
    <t>Coût (en € ou J/H) impliquant la nécessité de constituer une provision dans les comptes</t>
  </si>
  <si>
    <t>Coût (en € ou J/H) dépassant les seuils de signification pour les commissaires aux comptes</t>
  </si>
  <si>
    <t>Coût (en € ou J/H) remettant en cause la solvabilité du groupe</t>
  </si>
  <si>
    <t>&lt;= 0,0025% CA</t>
  </si>
  <si>
    <t>entre  0,0025% et 0,0075% CA</t>
  </si>
  <si>
    <t>entre  0,0075% et 0,0125% CA</t>
  </si>
  <si>
    <t>entre 0,0125% et 0,125% CA</t>
  </si>
  <si>
    <t>entre 0,125% et 2,5% CA</t>
  </si>
  <si>
    <t>&gt;=  2,5% CA</t>
  </si>
  <si>
    <t>&lt;= 0,005% SCR ou des Fonds propres</t>
  </si>
  <si>
    <t>entre  0,005% et 0,010% SCR ou des Fonds propres</t>
  </si>
  <si>
    <t>entre  0,010% et 0,025%SCR ou des Fonds propres</t>
  </si>
  <si>
    <t>entre 0,025% et 0,25% SCR ou des Fonds propres</t>
  </si>
  <si>
    <t>entre 0.25% et 5% SCR ou des Fonds propres</t>
  </si>
  <si>
    <t>&gt;= 5% SCR ou des Fonds propres groupe</t>
  </si>
  <si>
    <t>&lt; 5k€</t>
  </si>
  <si>
    <t>entre 5K€ et 10k€</t>
  </si>
  <si>
    <t xml:space="preserve">entre 11K€ et 50K€ </t>
  </si>
  <si>
    <t xml:space="preserve">entre 51K€ et 500K€ </t>
  </si>
  <si>
    <t>entre 500K€ et 10 M€</t>
  </si>
  <si>
    <t>&gt;= 10 M€</t>
  </si>
  <si>
    <t>&lt; 25 J/H</t>
  </si>
  <si>
    <t>entre 25 et 50 J/H</t>
  </si>
  <si>
    <t>entre 51 et 250 J/H</t>
  </si>
  <si>
    <t>entre 251 et 2500 J/H</t>
  </si>
  <si>
    <t>entre 2501 et 50000 J/H</t>
  </si>
  <si>
    <t>&gt;= 50000 J/H</t>
  </si>
  <si>
    <t>&lt; 0,125 ETP</t>
  </si>
  <si>
    <t>entre 0,125 et 0,25 ETP</t>
  </si>
  <si>
    <t>entre 0,26 et 1,25 ETP</t>
  </si>
  <si>
    <t>entre 1,26 et 12,5 ETP</t>
  </si>
  <si>
    <t>entre 12,6 et 250 ETP</t>
  </si>
  <si>
    <t>&gt;= 250 ETP</t>
  </si>
  <si>
    <t>Client / Image / Réputation</t>
  </si>
  <si>
    <r>
      <t xml:space="preserve">Perte d'un client hors </t>
    </r>
    <r>
      <rPr>
        <sz val="9"/>
        <rFont val="Arial"/>
        <family val="2"/>
      </rPr>
      <t>IC 110</t>
    </r>
  </si>
  <si>
    <r>
      <t xml:space="preserve">Perte &lt;10 clients </t>
    </r>
    <r>
      <rPr>
        <sz val="9"/>
        <rFont val="Arial"/>
        <family val="2"/>
      </rPr>
      <t>IC 110</t>
    </r>
  </si>
  <si>
    <r>
      <t>Perte entre 10 et 100 clients hors</t>
    </r>
    <r>
      <rPr>
        <sz val="9"/>
        <rFont val="Arial"/>
        <family val="2"/>
      </rPr>
      <t xml:space="preserve"> IC 110</t>
    </r>
  </si>
  <si>
    <r>
      <t xml:space="preserve">Perte entre 10 et 100 clients hors top 10 </t>
    </r>
    <r>
      <rPr>
        <sz val="9"/>
        <rFont val="Arial"/>
        <family val="2"/>
      </rPr>
      <t>ou IC110</t>
    </r>
  </si>
  <si>
    <t>Perte d'un client du top 10</t>
  </si>
  <si>
    <t>Perte &gt; 1 client du top 10</t>
  </si>
  <si>
    <t>Augmentation &lt; 10% des appels téléphoniques / Augmentation &lt; 5% des réclamations clients</t>
  </si>
  <si>
    <t>Augmentation &lt; 20% des appels téléphoniques / Augmentation &lt; 10% des réclamations clients</t>
  </si>
  <si>
    <t>Augmentation entre 20% et 100% des appels téléphoniques / Augmentation entre 10% et 50% des réclamations clients</t>
  </si>
  <si>
    <t>Augmentation entre 100% et 400% des appels téléphoniques / Augmentation entre 50% et 200% des réclamations clients</t>
  </si>
  <si>
    <t>Augmentation entre &gt; 400% et 1000% des appels téléphoniques / Augmentation entre 200% et 500% des réclamations clients</t>
  </si>
  <si>
    <t xml:space="preserve">Augmentation &gt; 1000% des appels téléphoniques / Augmentation &gt; 500% des réclamations clients </t>
  </si>
  <si>
    <t>Moins de 10 assurés / allocataires touchés</t>
  </si>
  <si>
    <t>Moins de 100 assurés / allocataires touchés</t>
  </si>
  <si>
    <t>De 100 à 1000 assurés / allocataires touchés</t>
  </si>
  <si>
    <t>De 1000 à 5000 assurés / allocataires touchés</t>
  </si>
  <si>
    <r>
      <t xml:space="preserve"> &gt; </t>
    </r>
    <r>
      <rPr>
        <sz val="9"/>
        <rFont val="Arial"/>
        <family val="2"/>
      </rPr>
      <t xml:space="preserve"> 5000 à 10000assurés /</t>
    </r>
    <r>
      <rPr>
        <sz val="9"/>
        <color rgb="FFFF0000"/>
        <rFont val="Arial"/>
        <family val="2"/>
      </rPr>
      <t xml:space="preserve"> </t>
    </r>
    <r>
      <rPr>
        <sz val="9"/>
        <color theme="1"/>
        <rFont val="Arial"/>
        <family val="2"/>
      </rPr>
      <t>allocataires touchés</t>
    </r>
  </si>
  <si>
    <r>
      <t xml:space="preserve">&gt; </t>
    </r>
    <r>
      <rPr>
        <sz val="9"/>
        <rFont val="Arial"/>
        <family val="2"/>
      </rPr>
      <t>10000</t>
    </r>
    <r>
      <rPr>
        <sz val="9"/>
        <color rgb="FFFF0000"/>
        <rFont val="Arial"/>
        <family val="2"/>
      </rPr>
      <t xml:space="preserve"> </t>
    </r>
    <r>
      <rPr>
        <sz val="9"/>
        <color theme="1"/>
        <rFont val="Arial"/>
        <family val="2"/>
      </rPr>
      <t>assurés / allocataires touchés</t>
    </r>
  </si>
  <si>
    <t>Moins de 5  entreprises clientes touchés</t>
  </si>
  <si>
    <t>Moins de 50 entreprises clientes touchés</t>
  </si>
  <si>
    <t xml:space="preserve"> 50 - 100 entreprises clientes touchés</t>
  </si>
  <si>
    <r>
      <t xml:space="preserve"> 100 - 500</t>
    </r>
    <r>
      <rPr>
        <sz val="9"/>
        <color rgb="FFFF0000"/>
        <rFont val="Arial"/>
        <family val="2"/>
      </rPr>
      <t xml:space="preserve"> </t>
    </r>
    <r>
      <rPr>
        <sz val="9"/>
        <rFont val="Arial"/>
        <family val="2"/>
      </rPr>
      <t>entreprises clientes touchés</t>
    </r>
  </si>
  <si>
    <r>
      <t xml:space="preserve"> &gt; </t>
    </r>
    <r>
      <rPr>
        <sz val="9"/>
        <rFont val="Arial"/>
        <family val="2"/>
      </rPr>
      <t>500 à 5000</t>
    </r>
    <r>
      <rPr>
        <sz val="9"/>
        <color theme="1"/>
        <rFont val="Arial"/>
        <family val="2"/>
      </rPr>
      <t xml:space="preserve"> entreprises clientes touchés</t>
    </r>
  </si>
  <si>
    <r>
      <t xml:space="preserve"> &gt;  </t>
    </r>
    <r>
      <rPr>
        <sz val="9"/>
        <rFont val="Arial"/>
        <family val="2"/>
      </rPr>
      <t>5000</t>
    </r>
    <r>
      <rPr>
        <sz val="9"/>
        <color rgb="FFFF0000"/>
        <rFont val="Arial"/>
        <family val="2"/>
      </rPr>
      <t xml:space="preserve"> </t>
    </r>
    <r>
      <rPr>
        <sz val="9"/>
        <color theme="1"/>
        <rFont val="Arial"/>
        <family val="2"/>
      </rPr>
      <t>entreprises clientes touchés</t>
    </r>
  </si>
  <si>
    <t>Médiatisation limitée à la presse locale ou régionale</t>
  </si>
  <si>
    <t>Médiatisation limitée à la presse spécialisée</t>
  </si>
  <si>
    <t>Médiatisation de grande ampleur via un seul canal au niveau national / Affluence sur internet et/ou réseaux sociaux</t>
  </si>
  <si>
    <t>Mise en cause à titre personnel ou professionnel d'un dirigeant effectif, d'un membre du codir, ou d'un administrateur</t>
  </si>
  <si>
    <t>Médiatisation de grande ampleur par tous les médias nationaux (hors internet et réseaux sociaux)</t>
  </si>
  <si>
    <t>Médiatisation de grande ampleur par tous les médias nationaux ,(y compris internet et réseaux sociaux)</t>
  </si>
  <si>
    <t>Conformité / Réglementaire</t>
  </si>
  <si>
    <t>Non-respect des directives du service concerné</t>
  </si>
  <si>
    <t>Non-respect des directives de la Direction générale</t>
  </si>
  <si>
    <t>Constats de non-conformité et recommandations importantes, remarques formelles des autorités de tutelles</t>
  </si>
  <si>
    <t>Blâme des autorités de tutelle / Sanctions financières des autorités de tutelle (capital add on)</t>
  </si>
  <si>
    <t>Condamnation pénale d'un dirigeant ou d'une personne morale</t>
  </si>
  <si>
    <t>Retrait d'agrément</t>
  </si>
  <si>
    <t>Litige isolé réglé par transaction amiable</t>
  </si>
  <si>
    <t>Litiges multiples réglés par transaction amiable</t>
  </si>
  <si>
    <t>Injonction ou mise en cause devant les tribunaux</t>
  </si>
  <si>
    <t>Condamnation civile d'un dirigeant ou d'une personne morale</t>
  </si>
  <si>
    <t>Stratégie</t>
  </si>
  <si>
    <t>Impact non significatif sur les activités, les SI, les axes stratégiques, ou la continuité d'activité</t>
  </si>
  <si>
    <t xml:space="preserve">Retard limité d'un Projet stratégique </t>
  </si>
  <si>
    <t xml:space="preserve">Remise en cause partielle d'une Orientation / Projet stratégique </t>
  </si>
  <si>
    <t>Remise en cause / abandon d'une orientation / projet stratégique</t>
  </si>
  <si>
    <t xml:space="preserve">Remise en cause du Plan stratégique d'une entité ou d'une branche d'activité du groupe </t>
  </si>
  <si>
    <t>Remise en cause du Plan stratégique / de la pérennité de l'ensemble des entités du groupe</t>
  </si>
  <si>
    <t>Perte limitée de la performance / qualité des opérations ou d'un outil</t>
  </si>
  <si>
    <t>Perte notable de la performance / qualité des opérations ou des outils / des SI</t>
  </si>
  <si>
    <t>Remise en cause du développement d'une entité ou d'une branche d'activité du groupe</t>
  </si>
  <si>
    <t>Remise en cause de la pérennité d'une entité ou d'une branche d'activité du groupe</t>
  </si>
  <si>
    <t>Remise en cause de la pérennité des SI</t>
  </si>
  <si>
    <t>Remise en cause de l'efficacité des opérations/ de la qualité des outils/ des SI</t>
  </si>
  <si>
    <t>Remise en cause du développement du groupe</t>
  </si>
  <si>
    <t>Synthèse impact marginal</t>
  </si>
  <si>
    <t>Synthèse impact faible</t>
  </si>
  <si>
    <t>Synthèse impact modéré</t>
  </si>
  <si>
    <t>Synthèse impact élevé</t>
  </si>
  <si>
    <t xml:space="preserve">Synthèse impact critique </t>
  </si>
  <si>
    <t xml:space="preserve">Synthèse impact catastrophique </t>
  </si>
  <si>
    <t>Synthèse des causes</t>
  </si>
  <si>
    <t>Impacts dont la gravité est sans conséquence directe sur l'activité de l'entreprise, mais nécessité néanmoins la mise en œuvre et le suivi d'un plan d'action.</t>
  </si>
  <si>
    <t>Impacts dont la gravité a des conséquences directes sur l'activité de l'entreprise, et nécessite la mise en œuvre immédiate d'un plan d'action correspondant.</t>
  </si>
  <si>
    <t>Impacts dont la gravité peut avoir des répercussions non négligeables sur les activités entrainant des pertes suffisantes pour nécessité la révision de tout ou partie des processus à l'origine des dysfonctionnements</t>
  </si>
  <si>
    <t>Impacts dont la gravité peut provoquer une dégradation importante du fonctionnement des processus d'activités entrainant des pertes (financières, clients, qualité, performances, …)  ayant des conséquences significatives sur la continuité et l'intégrité de l'entreprise.</t>
  </si>
  <si>
    <t>Impacts dont la gravité peut provoquer : 
- l'arrêt total ou partiel des processus clés/sensibles
- un dégradation jugée importante du chiffre d'affaire, et ou des fonds propres
ayant des conséquences majeurs pour l'entreprise.</t>
  </si>
  <si>
    <t>Impacts dont l'extrême  gravité peut entrainer à court ou moyen terme la disparition de l'entreprise</t>
  </si>
  <si>
    <t>RETOUR MENU</t>
  </si>
  <si>
    <t>PROCESSUS MÉTIER Niveau 1</t>
  </si>
  <si>
    <t>PROCESSUS MÉTIER Niveau 2</t>
  </si>
  <si>
    <t>PROCESSUS MÉTIER Niveau 3</t>
  </si>
  <si>
    <t>RETOUR MENU                                         RETOUR MENU                                                RETOUR MENU</t>
  </si>
  <si>
    <t>Animer la relation clients</t>
  </si>
  <si>
    <t>Assurer la communication externe</t>
  </si>
  <si>
    <t>Elaborer et animer le plan de communication  externe de l'entreprise</t>
  </si>
  <si>
    <t>Connaitre le client</t>
  </si>
  <si>
    <t>Garantir la fiabilité des données</t>
  </si>
  <si>
    <t>Identifier et recueillir les données clients (dont les différents canaux de contact)</t>
  </si>
  <si>
    <t>Développer la qualité de service</t>
  </si>
  <si>
    <t>Gérer les réclamations</t>
  </si>
  <si>
    <t>Identifier et analyser les remontées clients (lien avec double écouteé CTU)</t>
  </si>
  <si>
    <t>Mesurer la satisfaction clients</t>
  </si>
  <si>
    <t>Garantir la qualité de l'accueil du client</t>
  </si>
  <si>
    <t>Accueillir et informer le client</t>
  </si>
  <si>
    <t>Garantir la qualité de l'information</t>
  </si>
  <si>
    <t>Assurer la qualité de l'information (double écoute)</t>
  </si>
  <si>
    <t>Gérer le référentiel commun des connaissances</t>
  </si>
  <si>
    <t>Assurer la gestion comptable et financière</t>
  </si>
  <si>
    <t>Assurer la communication financière et réglementaire</t>
  </si>
  <si>
    <t>Produire et diffuser les rapport à destination du public</t>
  </si>
  <si>
    <t>Gérer le budget</t>
  </si>
  <si>
    <t>Assurer le contrôlle budgétaire et la comptabilité analytique</t>
  </si>
  <si>
    <t>Gérer les aspects financiers</t>
  </si>
  <si>
    <t>Suivre les placements</t>
  </si>
  <si>
    <t>Gérer les comptabilités</t>
  </si>
  <si>
    <t>Gérer la comptabilité de flux</t>
  </si>
  <si>
    <t>Gérer les interfaces et le paramétrage</t>
  </si>
  <si>
    <t>Produire les états financiers de chaque entité du Groupe</t>
  </si>
  <si>
    <t>Concevoir et promouvoir des services et des produits de protection sociale</t>
  </si>
  <si>
    <t>Concevoir et maintenir l'offre de produits</t>
  </si>
  <si>
    <t>Assurer le support juridique produits</t>
  </si>
  <si>
    <t>Concevoiré mettre à jour et diffuser l'information commerciale</t>
  </si>
  <si>
    <t>Concevoiré mettre à jour et diffuser l'information contractuelle</t>
  </si>
  <si>
    <t>Paramétrer les contrats et les garanties</t>
  </si>
  <si>
    <t>Conquérir et fidéliser les clients</t>
  </si>
  <si>
    <t>Mettre en ooeuvre le Business Plan</t>
  </si>
  <si>
    <t>Définir et mettre en ooeuvre le PAC</t>
  </si>
  <si>
    <t>Prospecter et vendre des contrats et services</t>
  </si>
  <si>
    <t>Animer le plan d'action commercial</t>
  </si>
  <si>
    <t>Animer le rebond commercial</t>
  </si>
  <si>
    <t>Diffuser les contrats</t>
  </si>
  <si>
    <t>Gérer les Ressources humaines</t>
  </si>
  <si>
    <t>Assurer l'administration du personnel</t>
  </si>
  <si>
    <t>Gérer le contrat de travail  ou assurer la vie du contrat</t>
  </si>
  <si>
    <t>Gérer les relations sociales individuelles et collectives</t>
  </si>
  <si>
    <t>Gérer la communication interne</t>
  </si>
  <si>
    <t>Gérer les relations avec les organisations syndicales et les instances représentatives du personnel</t>
  </si>
  <si>
    <t>Gérer les relations sociales individuelles</t>
  </si>
  <si>
    <t>Mettre en oeuvre la GPEC</t>
  </si>
  <si>
    <t>Analyser et ajuster les ressources et les compétences</t>
  </si>
  <si>
    <t>Gérer les ressources informatiques &amp; matérielles</t>
  </si>
  <si>
    <t>Acheter les biens et les prestations</t>
  </si>
  <si>
    <t>Maitriser les activités sous-traitées ou externalisées</t>
  </si>
  <si>
    <t>Mettre en oeuvre la politique achats</t>
  </si>
  <si>
    <t>Assurer la qualité de la donnée</t>
  </si>
  <si>
    <t>Gérer les statistiques sortantes</t>
  </si>
  <si>
    <t>Assurer la sécurité des biens et des personnes</t>
  </si>
  <si>
    <t>Assurer la continuité d'activité</t>
  </si>
  <si>
    <t>Assurer la sécurité des biens</t>
  </si>
  <si>
    <t>Assurer la sécurité des personnes</t>
  </si>
  <si>
    <t>Gérer et maintenir le SI</t>
  </si>
  <si>
    <t>Assurer la sécurité du SI</t>
  </si>
  <si>
    <t>Gérer le parc applicatif</t>
  </si>
  <si>
    <t>Gérer les demandes</t>
  </si>
  <si>
    <t>Gérer les infrastructures</t>
  </si>
  <si>
    <t>Gérer les aspects logistiques</t>
  </si>
  <si>
    <t>Assurer la gestion des courriers et archives</t>
  </si>
  <si>
    <t>Assurer la maintenance des sitesé des locaux et du matériel</t>
  </si>
  <si>
    <t>Gérer les projets et les évolutions</t>
  </si>
  <si>
    <t>Gérer et suivre les demandes d'évolutions/demandes</t>
  </si>
  <si>
    <t>Mettre en ooeuvre et gérer les produits et services clients</t>
  </si>
  <si>
    <t>Gérer les contrats (adhésion et affiliation)</t>
  </si>
  <si>
    <t>Gérer les adhésions collectives</t>
  </si>
  <si>
    <t>Mettre en oeuvre les prestations</t>
  </si>
  <si>
    <t>Gérer et réaliser les actions (solidarité prévention)</t>
  </si>
  <si>
    <t>Gérer les prestations d'actions sociales et culturelles</t>
  </si>
  <si>
    <t>Gérer les prestations prévoyance non-vie (arrêt de travail ?)</t>
  </si>
  <si>
    <t>Gérer les prestations santé (optique?)</t>
  </si>
  <si>
    <t>Recouvrer les cotisations</t>
  </si>
  <si>
    <t>Piloter la stratégie du Groupe</t>
  </si>
  <si>
    <t>Définir et piloter la gouvernance</t>
  </si>
  <si>
    <t>Animer et gérer les instances (réunionsé mandatsé élections)</t>
  </si>
  <si>
    <t>Définir et gérer les relations avec les partenaires (Amicapé CNPAé Alliance Proé Korélio)</t>
  </si>
  <si>
    <t>Définir et piloter la gouvernance opérationnelle (subdélégationé DGé Codiré Comités internes)</t>
  </si>
  <si>
    <t>Gérer les aspect juridiques institutionnels (statuts et pouvoirsé formalitésé conventions)</t>
  </si>
  <si>
    <t>Définir et piloter la stratégie du Groupe</t>
  </si>
  <si>
    <t>Définir et actualiser le plan stratégique</t>
  </si>
  <si>
    <t>Définir et suivre les projets stratégiques</t>
  </si>
  <si>
    <t>Définir le business plan</t>
  </si>
  <si>
    <t>Définir les axes de communication interne/externe</t>
  </si>
  <si>
    <t>Piloter la qualité et la performance</t>
  </si>
  <si>
    <t>Définir et piloter les trajectoires/direction (dont GPEC)</t>
  </si>
  <si>
    <t>Piloter les activités du Groupe</t>
  </si>
  <si>
    <t>Piloter et contrôler les activités</t>
  </si>
  <si>
    <t>Assurer la conformité des activités</t>
  </si>
  <si>
    <t>Piloter l'audit interne</t>
  </si>
  <si>
    <t>Piloter le dispositif de contrôle permanent (desciription des 2 niveaux de contrôle)</t>
  </si>
  <si>
    <t>Assurer la veille organisationnelle  et prospective</t>
  </si>
  <si>
    <t>Définir les axes de management des connaissances du Groupe</t>
  </si>
  <si>
    <t>Déterminer et déployer les normes qualité et performance des activités du Groupe</t>
  </si>
  <si>
    <t>Piloter et gérer le portefeuille des projets</t>
  </si>
  <si>
    <t>Piloter les processus du Groupe</t>
  </si>
  <si>
    <t>Piloter les aspect financiers et budgétaires</t>
  </si>
  <si>
    <t>Définir et suivre le budget (pluriannuel/annuel)é investissement/fonctionnement</t>
  </si>
  <si>
    <t>Piloter la gestion financière (placements et trésorerie)</t>
  </si>
  <si>
    <t>Piloter les Risques et la Solvabilité (ORSA)</t>
  </si>
  <si>
    <t>Piloter la Solvabilité (ORSA)</t>
  </si>
  <si>
    <t>Piloter les Risques</t>
  </si>
  <si>
    <t>Suivre l'équilibre assurantiel</t>
  </si>
  <si>
    <t>Assurer les activités actuarielles</t>
  </si>
  <si>
    <t>Produire les comptes de résultats techniques (prévoyance santé) et suivre les risques</t>
  </si>
  <si>
    <t>Réaliser les études actuarielles et les travaux périodiques</t>
  </si>
  <si>
    <t>Mettre en oeuvre la politique de réassurance et de courtage</t>
  </si>
  <si>
    <t>A définir</t>
  </si>
  <si>
    <t>Risques enregistrés dans MEGA</t>
  </si>
  <si>
    <t>Code</t>
  </si>
  <si>
    <t>Nom Local</t>
  </si>
  <si>
    <t>RETOUR MENU                       RETOUR MENU                             RETOUR MENU                          RETOUR MENU</t>
  </si>
  <si>
    <t>2016-R-ACC-01 (INC)</t>
  </si>
  <si>
    <t>Dégradation de la qualité de la relation client</t>
  </si>
  <si>
    <t>2016-R-MGX-01(INC)</t>
  </si>
  <si>
    <t>Non-conformité aux normes de sécurité, aux accès physiques, et à la détérioration ou à la destruction des locaux ou des matériels mis à disposition du personnel</t>
  </si>
  <si>
    <t>2016-R-RCL-01 (INC)</t>
  </si>
  <si>
    <t>Non-respect des engagements en matière de délais de traitement</t>
  </si>
  <si>
    <t>2016-R-RCL-02 (INC)</t>
  </si>
  <si>
    <t>Processus non conforme aux orientations et recommandations des organismes tutélaires (AGIRC/ARRCO, CTIP, ACPR, …)</t>
  </si>
  <si>
    <t>2016-R-REC-11(INC)</t>
  </si>
  <si>
    <t>Non efficience du recouvrement de cotisations (risque 11 SMR-RC)</t>
  </si>
  <si>
    <t>2017-R-ACHAT-01carto</t>
  </si>
  <si>
    <t>Défaillance dans la contractualisation</t>
  </si>
  <si>
    <t>2017-R-ACT-01(INC)</t>
  </si>
  <si>
    <t>Non réalisation des calculs d'engagements dans les délais</t>
  </si>
  <si>
    <t>2017-R-ACTIF-01</t>
  </si>
  <si>
    <t>Ne pas réaliser la volumétrie des EIR (objectif COM 4)</t>
  </si>
  <si>
    <t>2017-R-ACTIF-13</t>
  </si>
  <si>
    <t>Comptes de points individuels non à jour dans un délai acceptable</t>
  </si>
  <si>
    <t>2017-R-ACTIF-14carto</t>
  </si>
  <si>
    <t>Droits inscrits sans contrepartie de cotisations entreprise (risque 14 SMR-RC)</t>
  </si>
  <si>
    <t>2017-R-ADH-01(carto)</t>
  </si>
  <si>
    <t>2017-R-AI-01</t>
  </si>
  <si>
    <t>Couverture incomplète des zones de risques au travers du plan d'audit</t>
  </si>
  <si>
    <t>2017-R-AI-02</t>
  </si>
  <si>
    <t>Défaillance dans la procédure d'appel d'offre / suivi et pilotage des prestataires</t>
  </si>
  <si>
    <t>2017-R-AI-03</t>
  </si>
  <si>
    <t>Absence de détection d'un risque important au cours d'une mission</t>
  </si>
  <si>
    <t>2017-R-AI-04</t>
  </si>
  <si>
    <t>Absence ou défaillance du suivi des recommandations</t>
  </si>
  <si>
    <t>2017-R-AI-05</t>
  </si>
  <si>
    <t>Absence de prise en compte des obligations réglementaires et de leurs évolutions</t>
  </si>
  <si>
    <t>2017-R-AI-06</t>
  </si>
  <si>
    <t>Absence ou défaillance de la production / diffusion des reportings</t>
  </si>
  <si>
    <t>2017-R-ALL-05</t>
  </si>
  <si>
    <t>Non paiement ou paiement hors délai des allocations</t>
  </si>
  <si>
    <t>2017-R-ALL-06</t>
  </si>
  <si>
    <t>Non recouvrement des allocations versées à tort</t>
  </si>
  <si>
    <t>2017-R-ALL-07</t>
  </si>
  <si>
    <t>Paiement à tort des allocations</t>
  </si>
  <si>
    <t>2017-R-ALL-08</t>
  </si>
  <si>
    <t>Non-suivi des soldes débiteurs</t>
  </si>
  <si>
    <t>2017-R-ALL-09(carto)</t>
  </si>
  <si>
    <t>Non paiement des réversions dans les délais</t>
  </si>
  <si>
    <t>2017-R-AMO-01(INC)</t>
  </si>
  <si>
    <t>risques liés au pilotage et à la gestion des projets, pouvant avoir pour conséquence une mauvaise prise en compte des besoins, un retard de livraison et/ou un dépassement budgétaire</t>
  </si>
  <si>
    <t>2017-R-AS-01(carto)</t>
  </si>
  <si>
    <t>Non respect des décisions prises en commissions sociales (conditions, bénéficiaires, destinataires de paiement).</t>
  </si>
  <si>
    <t>2017-R-AS-02(carto)</t>
  </si>
  <si>
    <t>Non complétude des dossiers (orientations, type d'aide, qualité d'ayant droit)</t>
  </si>
  <si>
    <t>2017-R-AS-21(carto)</t>
  </si>
  <si>
    <t>Non-respect des orientations prioritaires (risque 21 SMR RC)</t>
  </si>
  <si>
    <t>2017-R-AS-22(carto)</t>
  </si>
  <si>
    <t>Manque d’efficience de l’action sociale (risque 22 SMR RC)</t>
  </si>
  <si>
    <t>2017-R-CG-01(carto)</t>
  </si>
  <si>
    <t>Non-respect des délais dans la transmission des documents</t>
  </si>
  <si>
    <t>2017-R-CG-02(carto)</t>
  </si>
  <si>
    <t>Le manque de pertinence ou de qualité des clés de répartition pour la ventilation des institutions</t>
  </si>
  <si>
    <t>2017-R-CG-03(carto)</t>
  </si>
  <si>
    <t>Une estimation partielle ou erronée des données budgétaires issues des orientations stratégiques et des trajectoires fixées en matière de Retraite complémentaire</t>
  </si>
  <si>
    <t>2017-R-CG-04(carto)</t>
  </si>
  <si>
    <t>Une absence ou une erreur de mesure et d’analyse des activités du groupe (valeur cible/budget/réel)</t>
  </si>
  <si>
    <t>2017-R-COM-01</t>
  </si>
  <si>
    <t>Le risque d’image, de réputation et d'insatisfaction client</t>
  </si>
  <si>
    <t>2017-R-CPTA-01</t>
  </si>
  <si>
    <t>Non paiement des prestations allocations</t>
  </si>
  <si>
    <t>2017-R-CPTA-03</t>
  </si>
  <si>
    <t>Encaissement non traité dans les délais</t>
  </si>
  <si>
    <t>2017-R-CPTA-05 (INC)</t>
  </si>
  <si>
    <t>Non qualité des données</t>
  </si>
  <si>
    <t>2017-R-CPTA-16</t>
  </si>
  <si>
    <t>Trésorerie insuffisante pour le paiement des prestations</t>
  </si>
  <si>
    <t>2017-R-CPTA-25 (INC)</t>
  </si>
  <si>
    <t>non établissement des comptes fiables dans les délais et les normes applicables</t>
  </si>
  <si>
    <t>2017-R-DC-01</t>
  </si>
  <si>
    <t>Défaillance dans la capacité à fidéliser le client</t>
  </si>
  <si>
    <t>2017-R-EXTER-04carto</t>
  </si>
  <si>
    <t>Non-respect des engagements contractuels de la part du sous-traitant</t>
  </si>
  <si>
    <t>2017-R-EXTER-05carto</t>
  </si>
  <si>
    <t>Non-suivi ou mauvais suivi du contrat, et perte de contrôle de la prestation sous-traitée</t>
  </si>
  <si>
    <t>2017-R-EXTER-10carto</t>
  </si>
  <si>
    <t>Sous-traitance de l’activité encaissement des cotisations (risque 10 SMR-RC)</t>
  </si>
  <si>
    <t>2017-R-EXTER-12carto</t>
  </si>
  <si>
    <t>Délégation d’une partie de l’activité du recouvrement des cotisations (risque 12 SMR-RC)</t>
  </si>
  <si>
    <t>2017-R-EXTER-17carto</t>
  </si>
  <si>
    <t>Délégation de la gestion financière (risque 17 SMR-RC)</t>
  </si>
  <si>
    <t>2017-R-FIN-01(carto)</t>
  </si>
  <si>
    <t>Respect des délais de transmission à l’AGIRC/ARRCO</t>
  </si>
  <si>
    <t>2017-R-FIN-15(carto)</t>
  </si>
  <si>
    <t>Non-respect du règlement financier des fédérations (risque 15 SMR-RC)</t>
  </si>
  <si>
    <t>2017-R-FIN-16(carto)</t>
  </si>
  <si>
    <t>Trésorerie insuffisante pour le paiement des allocations à l'échéance (risque 16 SMR-RC)</t>
  </si>
  <si>
    <t>2017-R-INST-01carto</t>
  </si>
  <si>
    <t>Risque de fonctionnement des instances non conformes aux statuts.</t>
  </si>
  <si>
    <t>2017-R-INST-02carto</t>
  </si>
  <si>
    <t>Risque de remboursement indu des frais de mandat</t>
  </si>
  <si>
    <t>2017-R-INST-03carto</t>
  </si>
  <si>
    <t>Risque de conflits d’intérêts</t>
  </si>
  <si>
    <t>2017-R-INST-04carto</t>
  </si>
  <si>
    <t>Risque de non-efficience du fonctionnement des instances de gouvernance</t>
  </si>
  <si>
    <t>2017-R-LIQ-01</t>
  </si>
  <si>
    <t>Erreur dans l'instruction des dossiers retraite</t>
  </si>
  <si>
    <t>2017-R-LIQ-02</t>
  </si>
  <si>
    <t>Non mise en paiement dans les délais</t>
  </si>
  <si>
    <t>2017-R-LIQ-03</t>
  </si>
  <si>
    <t>Mise en paiement à tort d’allocations / conditions d’ouverture de droits</t>
  </si>
  <si>
    <t>2017-R-LIQ-04</t>
  </si>
  <si>
    <t>Non exhaustivité des liquidations retraite (dossier incomplet)</t>
  </si>
  <si>
    <t>2017-R-MGX-02carto</t>
  </si>
  <si>
    <t>Absence de prise en charge, ou de prise en charge tardive ou par un mauvais interlocuteur des demandes clients externes et internes quel que soit le canal d’entrée (courrier, téléphone, fax, mail…)</t>
  </si>
  <si>
    <t>2017-R-PFLIJ-01(INC)</t>
  </si>
  <si>
    <t>Absence de paiement de l'indemnité journalière dans les délais</t>
  </si>
  <si>
    <t>2017-R-PSTRAT-01</t>
  </si>
  <si>
    <t>Risque de non couverture du plan stratégique ou des orientations stratégiques par le portefeuille des projets stratégiques</t>
  </si>
  <si>
    <t>2017-R-PSTRAT-02</t>
  </si>
  <si>
    <t>Risque d'inadéquation avec les objectifs stratégiques</t>
  </si>
  <si>
    <t>2017-R-PSTRAT-03</t>
  </si>
  <si>
    <t>Risque de divergences entre les objectifs initiaux du projet et la réalisation effective</t>
  </si>
  <si>
    <t>2017-R-PSTRAT-04</t>
  </si>
  <si>
    <t>Risque d'inadéquation ou de dépassement des budgets alloués (selon axe coûts, ressources, charges, délais)</t>
  </si>
  <si>
    <t>2017-R-PSTRAT-05</t>
  </si>
  <si>
    <t>Risque d'erreur, absence d'information dans l'élaboration des relevés de décision et des tableaux de bord</t>
  </si>
  <si>
    <t>2017-R-PSTRAT-06</t>
  </si>
  <si>
    <t>Risque de non-respect des délais de diffusion des relevés de décision et des tableaux de bord</t>
  </si>
  <si>
    <t>2017-R-REC-01(carto)</t>
  </si>
  <si>
    <t>Retard dans la mise à disposition d’une situation à jour des comptes entreprises (risque complémentaire)</t>
  </si>
  <si>
    <t>2017-R-REC-02(carto)</t>
  </si>
  <si>
    <t>Défaillance dans la prise en charge des demandes clients</t>
  </si>
  <si>
    <t>2017-R-REC-08(INC)</t>
  </si>
  <si>
    <t>Encaissement non traité dans les délais (risque 8 SMR-RC).</t>
  </si>
  <si>
    <t>2017-R-REC-09(carto)</t>
  </si>
  <si>
    <t>Retard dans la ventilation du paiement sur les comptes des régimes Agirc-Arrco (risque 9 SMR-RC)</t>
  </si>
  <si>
    <t>2017-R-RH-01(carto)</t>
  </si>
  <si>
    <t>Risques relatifs au droit social</t>
  </si>
  <si>
    <t>2017-R-RH-02(carto)</t>
  </si>
  <si>
    <t>Risques liés à la gestion du capital humain</t>
  </si>
  <si>
    <t>2017-R-RH-03(carto)</t>
  </si>
  <si>
    <t>Risques psychosociaux</t>
  </si>
  <si>
    <t>2017-R-SCRER-01</t>
  </si>
  <si>
    <t>Risque d'erreur de traitement de l'indu</t>
  </si>
  <si>
    <t>2017-R-SCRNT-01</t>
  </si>
  <si>
    <t>Risque de ne pas réclamer l'indu</t>
  </si>
  <si>
    <t>2017-R-SDC-01</t>
  </si>
  <si>
    <t>Absence ou défaillance (absente / erronnée / incohérente) dans l'élaboration et/ou la mise à jour d'un règlement</t>
  </si>
  <si>
    <t>2017-R-SDC-02</t>
  </si>
  <si>
    <t>Absence ou défaillance (absente / erronnée / incohérente) dans la diffusion du règlement</t>
  </si>
  <si>
    <t>2017-R-SDC-03</t>
  </si>
  <si>
    <t>Absence ou défaillance (absente / erronnée / incohérente) dans l'élaboration et/ou la mise à jour des documents contractuels</t>
  </si>
  <si>
    <t>2017-R-SDC-04</t>
  </si>
  <si>
    <t>Absence ou défaillance (absente / erronnée / incohérente) dans la diffusion des documents contractuels</t>
  </si>
  <si>
    <t>2017-R-SDC-05</t>
  </si>
  <si>
    <t>Non respect des délais légaux de mise à disposition de l'information contractuelle</t>
  </si>
  <si>
    <t>2017-R-SDPER-01</t>
  </si>
  <si>
    <t>Absence de traitement ou erreur sur devis et prise en charge prestations santé</t>
  </si>
  <si>
    <t>2017-R-SDPHD-01</t>
  </si>
  <si>
    <t>Devis et prises en charge prestations  santé traités hors délais</t>
  </si>
  <si>
    <t>2017-R-SEC-01(INC)</t>
  </si>
  <si>
    <t>Risques liés à des actes de malveillance globale, principalement le risque d’intrusion dans les systèmes d’information par des attaques extérieures</t>
  </si>
  <si>
    <t>2017-R-SI-01(carto)</t>
  </si>
  <si>
    <t>Risques liés à la gestion des infrastructures et des matériels informatiques</t>
  </si>
  <si>
    <t>2017-R-SI-02(carto)</t>
  </si>
  <si>
    <t>Risques liés à l’exploitation quotidienne et aux opérations de maintenance</t>
  </si>
  <si>
    <t>2017-R-SI-03(carto)</t>
  </si>
  <si>
    <t>Risques liés à la gestion des projets</t>
  </si>
  <si>
    <t>2017-R-SI-04(carto)</t>
  </si>
  <si>
    <t>Risques liés à l’exploitation des données issues des systèmes</t>
  </si>
  <si>
    <t>2017-R-SMJDL-01</t>
  </si>
  <si>
    <t>Mises à jour administratives prestations santé traitées hors délais</t>
  </si>
  <si>
    <t>2017-R-SMJER-01</t>
  </si>
  <si>
    <t>Absence ou erreur de traitement des Maj prestations santé</t>
  </si>
  <si>
    <t>2017-R-SPMER-01</t>
  </si>
  <si>
    <t>2017-R-SPMHD-01</t>
  </si>
  <si>
    <t>Nom Onglet</t>
  </si>
  <si>
    <t>Nom du risque</t>
  </si>
  <si>
    <t>Code MEGA</t>
  </si>
  <si>
    <t>Processus Métier</t>
  </si>
  <si>
    <t xml:space="preserve">Probabilité Brute </t>
  </si>
  <si>
    <t>Synthèse des impacts bruts</t>
  </si>
  <si>
    <t>Synthèse du DMR</t>
  </si>
  <si>
    <t>Synthèse des impacts Nets</t>
  </si>
  <si>
    <t>Synthèse Impact
Direction Générale</t>
  </si>
  <si>
    <t>Commentaires et Suivi</t>
  </si>
  <si>
    <t>Sélectionner votre Direction :</t>
  </si>
  <si>
    <t>Nom Onglet :</t>
  </si>
  <si>
    <t>Eval Dir opérationnelle
(Si nécessaire)</t>
  </si>
  <si>
    <t>commentaires</t>
  </si>
  <si>
    <t>Probabilité Brute :</t>
  </si>
  <si>
    <t xml:space="preserve"> --------------------------------------&gt;</t>
  </si>
  <si>
    <t>Synthèse des impacts bruts :</t>
  </si>
  <si>
    <t>Synthèse du DMR :</t>
  </si>
  <si>
    <t>Probabilité Nette :</t>
  </si>
  <si>
    <t>Synthèse des impacts Nets :</t>
  </si>
  <si>
    <t>Perte &lt;10 clients IC 110
Augmentation &lt; 20% des appels téléphoniques / Augmentation &lt; 10% des réclamations clients
Moins de 100 assurés / allocataires touchés
Moins de 50 entreprises clientes touchés
Médiatisation limitée à la presse spécialisée</t>
  </si>
  <si>
    <t>Non-respect des directives du service concerné
Litige isolé réglé par transaction amiable</t>
  </si>
  <si>
    <t>Non-respect des directives de la Direction générale
Litiges multiples réglés par transaction amiable</t>
  </si>
  <si>
    <t>Constats de non-conformité et recommandations importantes, remarques formelles des autorités de tutelles
Injonction ou mise en cause devant les tribunaux</t>
  </si>
  <si>
    <t>Blâme des autorités de tutelle / Sanctions financières des autorités de tutelle (capital add on)
Condamnation civile d'un dirigeant ou d'une personne morale</t>
  </si>
  <si>
    <t>Retard limité d'un Projet stratégique 
Perte limitée de la performance / qualité des opérations ou d'un outil</t>
  </si>
  <si>
    <t>Remise en cause partielle d'une Orientation / Projet stratégique 
Perte notable de la performance / qualité des opérations ou des outils / des SI</t>
  </si>
  <si>
    <t>Remise en cause / abandon d'une orientation / projet stratégique
Remise en cause du développement d'une entité ou d'une branche d'activité du groupe
Remise en cause de l'efficacité des opérations/ de la qualité des outils/ des SI</t>
  </si>
  <si>
    <t>Retraite</t>
  </si>
  <si>
    <t>Impacts dont la gravité peut provoquer : 
- l'arrêt total ou partiel des processus clés/sensibles
- un dégradation jugée importante du chiffre d'affaire, et ou des fonds propres ayant des conséquences majeurs pour l'entreprise.</t>
  </si>
  <si>
    <t>Risk N°3</t>
  </si>
  <si>
    <t>Risk N°4</t>
  </si>
  <si>
    <t>Risk N°5</t>
  </si>
  <si>
    <t>Risk N°6</t>
  </si>
  <si>
    <t>Risk N°7</t>
  </si>
  <si>
    <t>Risk N°8</t>
  </si>
  <si>
    <t>Risk N°9</t>
  </si>
  <si>
    <t>Risk N°10</t>
  </si>
  <si>
    <t>Risk N°11</t>
  </si>
  <si>
    <t>Risk N°12</t>
  </si>
  <si>
    <t>Risk N°13</t>
  </si>
  <si>
    <t>Risk N°14</t>
  </si>
  <si>
    <t>Risk N°15</t>
  </si>
  <si>
    <t>Risk N°16</t>
  </si>
  <si>
    <t>Risk N°17</t>
  </si>
  <si>
    <t>Risk N°18</t>
  </si>
  <si>
    <t>Risk N°19</t>
  </si>
  <si>
    <t>Risk N°20</t>
  </si>
  <si>
    <t>Risk N°21</t>
  </si>
  <si>
    <t>Risk N°22</t>
  </si>
  <si>
    <t>Risk N°23</t>
  </si>
  <si>
    <t>Risk N°24</t>
  </si>
  <si>
    <t>Risk N°25</t>
  </si>
  <si>
    <t>Risk N°26</t>
  </si>
  <si>
    <t>Risk N°27</t>
  </si>
  <si>
    <t>Risk N°28</t>
  </si>
  <si>
    <t>Risk N°29</t>
  </si>
  <si>
    <t>Risk N°30</t>
  </si>
  <si>
    <t>Risk N°31</t>
  </si>
  <si>
    <t>Risk N°32</t>
  </si>
  <si>
    <t>Risk N°33</t>
  </si>
  <si>
    <t>Risk N°34</t>
  </si>
  <si>
    <t>Risk N°35</t>
  </si>
  <si>
    <t>Risk N°36</t>
  </si>
  <si>
    <t>Risk N°37</t>
  </si>
  <si>
    <t>Risk N°38</t>
  </si>
  <si>
    <t>Risk N°39</t>
  </si>
  <si>
    <t>R1B</t>
  </si>
  <si>
    <t>R2B</t>
  </si>
  <si>
    <t>R3B</t>
  </si>
  <si>
    <t>R4B</t>
  </si>
  <si>
    <t>R5B</t>
  </si>
  <si>
    <t>R6B</t>
  </si>
  <si>
    <t>R7B</t>
  </si>
  <si>
    <t>R8B</t>
  </si>
  <si>
    <t>R9B</t>
  </si>
  <si>
    <t>R10B</t>
  </si>
  <si>
    <t>R11B</t>
  </si>
  <si>
    <t>R12B</t>
  </si>
  <si>
    <t>R13B</t>
  </si>
  <si>
    <t>R14B</t>
  </si>
  <si>
    <t>R15B</t>
  </si>
  <si>
    <t>R16B</t>
  </si>
  <si>
    <t>R17B</t>
  </si>
  <si>
    <t>R18B</t>
  </si>
  <si>
    <t>R19B</t>
  </si>
  <si>
    <t>R20B</t>
  </si>
  <si>
    <t>R21B</t>
  </si>
  <si>
    <t>R22B</t>
  </si>
  <si>
    <t>R23B</t>
  </si>
  <si>
    <t>R24B</t>
  </si>
  <si>
    <t>R25B</t>
  </si>
  <si>
    <t>R26B</t>
  </si>
  <si>
    <t>R27B</t>
  </si>
  <si>
    <t>R28B</t>
  </si>
  <si>
    <t>R29B</t>
  </si>
  <si>
    <t>R30B</t>
  </si>
  <si>
    <t>R31B</t>
  </si>
  <si>
    <t>R32B</t>
  </si>
  <si>
    <t>R33B</t>
  </si>
  <si>
    <t>R34B</t>
  </si>
  <si>
    <t>R35B</t>
  </si>
  <si>
    <t>R36B</t>
  </si>
  <si>
    <t>R37B</t>
  </si>
  <si>
    <t>R1N</t>
  </si>
  <si>
    <t>R2N</t>
  </si>
  <si>
    <t>R3N</t>
  </si>
  <si>
    <t>R4N</t>
  </si>
  <si>
    <t>R5N</t>
  </si>
  <si>
    <t>R6N</t>
  </si>
  <si>
    <t>R7N</t>
  </si>
  <si>
    <t>R8N</t>
  </si>
  <si>
    <t>R9N</t>
  </si>
  <si>
    <t>R10N</t>
  </si>
  <si>
    <t>R11N</t>
  </si>
  <si>
    <t>R12N</t>
  </si>
  <si>
    <t>R13N</t>
  </si>
  <si>
    <t>R14N</t>
  </si>
  <si>
    <t>R15N</t>
  </si>
  <si>
    <t>R16N</t>
  </si>
  <si>
    <t>R17N</t>
  </si>
  <si>
    <t>R18N</t>
  </si>
  <si>
    <t>R19N</t>
  </si>
  <si>
    <t>R20N</t>
  </si>
  <si>
    <t>R21N</t>
  </si>
  <si>
    <t>R22N</t>
  </si>
  <si>
    <t>R23N</t>
  </si>
  <si>
    <t>R24N</t>
  </si>
  <si>
    <t>R25N</t>
  </si>
  <si>
    <t>R26N</t>
  </si>
  <si>
    <t>R27N</t>
  </si>
  <si>
    <t>R28N</t>
  </si>
  <si>
    <t>R29N</t>
  </si>
  <si>
    <t>R30N</t>
  </si>
  <si>
    <t>R31N</t>
  </si>
  <si>
    <t>R32N</t>
  </si>
  <si>
    <t>R33N</t>
  </si>
  <si>
    <t>R34N</t>
  </si>
  <si>
    <t>R35N</t>
  </si>
  <si>
    <t>R36N</t>
  </si>
  <si>
    <t>R37N</t>
  </si>
  <si>
    <t>R38N</t>
  </si>
  <si>
    <t>R39N</t>
  </si>
  <si>
    <t>COTATION RISQUE BRUT/NET</t>
  </si>
  <si>
    <t>Nom risque Criticité</t>
  </si>
  <si>
    <t>Risk1</t>
  </si>
  <si>
    <t>Risk2</t>
  </si>
  <si>
    <t>Risk3</t>
  </si>
  <si>
    <t>Risk4</t>
  </si>
  <si>
    <t>Risk5</t>
  </si>
  <si>
    <t>Risk6</t>
  </si>
  <si>
    <t>Risk7</t>
  </si>
  <si>
    <t>Risk8</t>
  </si>
  <si>
    <t>Risk9</t>
  </si>
  <si>
    <t>Risk10</t>
  </si>
  <si>
    <t>Risk11</t>
  </si>
  <si>
    <t>Risk12</t>
  </si>
  <si>
    <t>Risk13</t>
  </si>
  <si>
    <t>Risk14</t>
  </si>
  <si>
    <t>Risk15</t>
  </si>
  <si>
    <t>Risk16</t>
  </si>
  <si>
    <t>Risk17</t>
  </si>
  <si>
    <t>Risk18</t>
  </si>
  <si>
    <t>Risk19</t>
  </si>
  <si>
    <t>Risk20</t>
  </si>
  <si>
    <t>Risk21</t>
  </si>
  <si>
    <t>Risk22</t>
  </si>
  <si>
    <t>Risk23</t>
  </si>
  <si>
    <t>Risk24</t>
  </si>
  <si>
    <t>Risk25</t>
  </si>
  <si>
    <t>Risk26</t>
  </si>
  <si>
    <t>Risk27</t>
  </si>
  <si>
    <t>Risk28</t>
  </si>
  <si>
    <t>Risk29</t>
  </si>
  <si>
    <t>Risk30</t>
  </si>
  <si>
    <t>Risk31</t>
  </si>
  <si>
    <t>Risk32</t>
  </si>
  <si>
    <t>Risk33</t>
  </si>
  <si>
    <t>Risk34</t>
  </si>
  <si>
    <t>Risk35</t>
  </si>
  <si>
    <t>Risk36</t>
  </si>
  <si>
    <t>Risk37</t>
  </si>
  <si>
    <t>Risk38</t>
  </si>
  <si>
    <t>Risk39</t>
  </si>
  <si>
    <t>CARTOGRAPHIE DES RISQUES BRUTS</t>
  </si>
  <si>
    <t>CARTOGRAPHIE DES RISQUES NETS</t>
  </si>
  <si>
    <t>Nom Risk Net</t>
  </si>
  <si>
    <t>Risque Majeur :</t>
  </si>
  <si>
    <t>Risque Clé :</t>
  </si>
  <si>
    <t>Processus métier :</t>
  </si>
  <si>
    <t>Nom du risque :</t>
  </si>
  <si>
    <t>Processus Organisationnel :</t>
  </si>
  <si>
    <t>Code MEGA :</t>
  </si>
  <si>
    <t>Risque 
Majeur</t>
  </si>
  <si>
    <t>Risque Clé</t>
  </si>
  <si>
    <t>Impact Financier :</t>
  </si>
  <si>
    <t>Impact Image / Client :</t>
  </si>
  <si>
    <t>Impact Réglementaire / Conformité :</t>
  </si>
  <si>
    <t>Impact Stratégique :</t>
  </si>
  <si>
    <t>Commentaires</t>
  </si>
  <si>
    <t>Synthèse de l'évaluation à dire d'expert (CMR)</t>
  </si>
  <si>
    <t>Impact Financier</t>
  </si>
  <si>
    <t>Évènement extrêmement rare</t>
  </si>
  <si>
    <t>Évènement peu attendu ou rare au regard du volume d'actes réalisés</t>
  </si>
  <si>
    <t>Évènement potentiellement attendu ou probable au regard du volume d'actes réalisés</t>
  </si>
  <si>
    <t>Évènement pouvant se produire souvent du fait du volume et/ou de l'acteur de l'acte de gestion</t>
  </si>
  <si>
    <t>Évènement attendu régulièrement du fait du volume et/ou de l'acteur de l'acte de gestion</t>
  </si>
  <si>
    <t>Évènement attendu de façon chronique du fait du volume et/ou de l'acteur de l'acte de gestion</t>
  </si>
  <si>
    <t>Coût non significatif sur le chiffre d'affaires, le résultat ou la solvabilité (fonds propres)</t>
  </si>
  <si>
    <t>Coût limité au regard du chiffre d'affaires, le résultat ou  de la solvabilité (fonds propres)</t>
  </si>
  <si>
    <t>Coût ayant un impact probable sur le résultat</t>
  </si>
  <si>
    <t>Coût impliquant la nécessité de constituer une provision dans les comptes</t>
  </si>
  <si>
    <t>Coût dépassant les seuils de signification pour les commissaires aux comptes</t>
  </si>
  <si>
    <t>Coût remettant en cause la solvabilité du groupe</t>
  </si>
  <si>
    <t>Organisation très complexe et / ou ressources inadaptées, très insuffisantes</t>
  </si>
  <si>
    <t>Organisation complexe et / ou ressources partiellement inadaptées, insuffisantes</t>
  </si>
  <si>
    <t>Organisation pleinement satisfaisante. Ressources adaptées, suffisantes</t>
  </si>
  <si>
    <t>Système d'information régulièrement défaillant (indisponible, nombreux bug en suspens…)</t>
  </si>
  <si>
    <t>Système d'information pleinement satisfaisant et capable d'évoluer / aux besoins utilisateurs</t>
  </si>
  <si>
    <t xml:space="preserve">Non-conformité importante identifiée et temps de mise en conformité inadapté au regard des contraintes  réglementaires </t>
  </si>
  <si>
    <t xml:space="preserve">Non-conformité identifiées tardivement et temps de mise en conformité réduit au regard des contraintes réglementaires </t>
  </si>
  <si>
    <t xml:space="preserve">Non-conformité  identifiées au fil de l'eau et actions de mises en conformités planifiées </t>
  </si>
  <si>
    <t>Non-conformité  anticipées au fil de l'eau et actions de mises en conformités planifiées</t>
  </si>
  <si>
    <t>Absence d’élément de maîtrise : pas ou peu de règle, on se fie à l’expérience, pas ou peu de remontées d’informations, pas ou peu de sensibilisation du personnel aux risques.</t>
  </si>
  <si>
    <t xml:space="preserve">Dispositifs mis en place ne permettant pas de réduire significativement la fréquence ou l’impact du risque : règles orales, éléments de maîtrise partiellement existants ou pertinents et peu formalisés. </t>
  </si>
  <si>
    <t>Dispositifs mis en place permettant de réduire notablement la fréquence ou l’impact du risque : règles écrites mais à compléter, éléments de maîtrise existants et  pertinents, formalisés mais à compléter.</t>
  </si>
  <si>
    <t>Dispositifs mis en place permettant de réduire la fréquence ou l’impact du risque à un niveau satisfaisant : règles écrites et détaillées, contrôles formalisés et appliqués (indicateurs de suivi et de contrôle, évaluation des procédures, etc.).</t>
  </si>
  <si>
    <t>Synthèse des DMR</t>
  </si>
  <si>
    <t>Probabilité Brute/Nette</t>
  </si>
  <si>
    <t>Synthèse des impacts Bruts/Nets</t>
  </si>
  <si>
    <t>DMR : Homme</t>
  </si>
  <si>
    <t>Organisation satisfaisante mais pas optimale. Ressources adaptées, suffisantes.</t>
  </si>
  <si>
    <t>DMR : SI</t>
  </si>
  <si>
    <t>Pas de système d'information (alors que nécessaire). Système d'information obsolète (inadapté aux besoins métiers),</t>
  </si>
  <si>
    <t>Système d'information satisfaisant (aux besoins utilisateurs, peu de bugs...).</t>
  </si>
  <si>
    <t>DMR : Procédure</t>
  </si>
  <si>
    <t>Processus complexe (trop vaste, trop d'acteurs, pas de responsabilité…), non documenté. Processus avec des dysfonctionnements réguliers.</t>
  </si>
  <si>
    <t>Processus ou procédure non formalisés.Processus avec quelques dysfonctionnements importants non résolus ou  temps de résolution, d’adaptation long.</t>
  </si>
  <si>
    <t xml:space="preserve">Processus et ou procédure formalisés.Processus avec quelques dysfonctionnements  mineurs et temps de résolution court / rapide </t>
  </si>
  <si>
    <t>Processus formalisé,  procédure et mis à jour régulièrement. Processus avec très peu de dysfonctionnements (en général mineurs)</t>
  </si>
  <si>
    <t>DMR : Règlementaire</t>
  </si>
  <si>
    <t>DMR : Image</t>
  </si>
  <si>
    <t>Impacts Financiers</t>
  </si>
  <si>
    <t>Impacts Clients</t>
  </si>
  <si>
    <t xml:space="preserve">Perte d'un client hors IC 110, 
Augmentation &lt; 10% des appels téléphoniques / Augmentation &lt; 5% des réclamations clients
Moins de 10 assurés / allocataires touchés
Moins de 5  entreprises clientes touchés
Médiatisation limitée à la presse locale ou régionale
</t>
  </si>
  <si>
    <t>Perte entre 10 et 100 clients hors IC 110
Augmentation entre 20% et 100% des appels téléphoniques / Augmentation entre 10% et 50% des réclamations clients
De 100 à 1000 assurés / allocataires touchés
 50 - 100 entreprises clientes touchés
Médiatisation de grande ampleur via un seul canal au niveau national / Affluence sur internet et/ou réseaux sociaux</t>
  </si>
  <si>
    <t>Perte d'un client du top 10
Augmentation entre &gt; 400% et 1000% des appels téléphoniques / Augmentation entre 200% et 500% des réclamations clients
 &gt;  5000 à 10000assurés / allocataires touchés
 &gt; 500 à 5000 entreprises clientes touchés
Médiatisation de grande ampleur par tous les médias nationaux (hors internet et réseaux sociaux)</t>
  </si>
  <si>
    <t>Perte entre 10 et 100 clients hors top 10 ou IC110
Augmentation entre 100% et 400% des appels téléphoniques / Augmentation entre 50% et 200% des réclamations clients
De 1000 à 5000 assurés / allocataires touchés
De 100 - 500 entreprises clientes touchés
Mise en cause à titre personnel ou professionnel d'un dirigeant effectif, d'un membre du codir, ou d'un administrateur</t>
  </si>
  <si>
    <t>Perte &gt; 1 client du top 10
Augmentation &gt; 1000% des appels téléphoniques Augmentation &gt; 500% des réclamations clients
&gt; 10000 assurés / allocataires touchés 
&gt;  5000 entreprises clientes touchés
Médiatisation de grande ampleur par tous les médias nationaux ,(y compris internet et réseaux sociaux)</t>
  </si>
  <si>
    <t>Impacts Conformité</t>
  </si>
  <si>
    <t>Impacts Stratégie</t>
  </si>
  <si>
    <t>Remise en cause du Plan stratégique d'une entité ou d'une branche d'activité du groupe 
Remise en cause de la pérennité d'une entité ou d'une branche d'activité du groupe
Remise en cause de la pérennité des SI
Remise en cause du développement du groupe</t>
  </si>
  <si>
    <t>Impact 
Image / Client</t>
  </si>
  <si>
    <t>Impact 
RéglementaireConformité</t>
  </si>
  <si>
    <t>Impact Stratégique</t>
  </si>
  <si>
    <t>DMR Homme</t>
  </si>
  <si>
    <t>DMR SI</t>
  </si>
  <si>
    <t>DMR Procédure</t>
  </si>
  <si>
    <t>DMR Conformité</t>
  </si>
  <si>
    <t>IRPAUTO IPSA</t>
  </si>
  <si>
    <t>ADP</t>
  </si>
  <si>
    <t>Mode d'identification</t>
  </si>
  <si>
    <t>2. Périmètre</t>
  </si>
  <si>
    <t>Mode d'identification :</t>
  </si>
  <si>
    <t>1. Caractéristiques du risque</t>
  </si>
  <si>
    <t>3. Facteurs de risques</t>
  </si>
  <si>
    <t>Onglet Caractéristiques</t>
  </si>
  <si>
    <t>Département du déclarant :</t>
  </si>
  <si>
    <t>4. Conséquences de risques</t>
  </si>
  <si>
    <t>Mission d'audit</t>
  </si>
  <si>
    <t>Sondages</t>
  </si>
  <si>
    <t>Ateliers</t>
  </si>
  <si>
    <t>Base d'incidents</t>
  </si>
  <si>
    <t>Zone d'aide (affichage commentaires)</t>
  </si>
  <si>
    <t>IRPAUTO IENA</t>
  </si>
  <si>
    <t>ADP :</t>
  </si>
  <si>
    <t>Retraite :</t>
  </si>
  <si>
    <t>Autres :</t>
  </si>
  <si>
    <t>Toutes :</t>
  </si>
  <si>
    <t>x</t>
  </si>
  <si>
    <t>Description détaillée</t>
  </si>
  <si>
    <t xml:space="preserve">Description détaillée :  </t>
  </si>
  <si>
    <t>Département déclarant</t>
  </si>
  <si>
    <t>Processus Organisationnel</t>
  </si>
  <si>
    <t>Externes :</t>
  </si>
  <si>
    <t>Ressources Humaines :</t>
  </si>
  <si>
    <t>Processus et Procédure :</t>
  </si>
  <si>
    <t>Système d'information :</t>
  </si>
  <si>
    <t>Pilotage :</t>
  </si>
  <si>
    <t>Financier :</t>
  </si>
  <si>
    <t>Conformité et Règlementaire :</t>
  </si>
  <si>
    <t>Client et Image et Réputation :</t>
  </si>
  <si>
    <t>Stratégie :</t>
  </si>
  <si>
    <t>Onglet Evaluation</t>
  </si>
  <si>
    <t>Evaluation de la Probabilité Brute</t>
  </si>
  <si>
    <t>Evaluation de la Gravité Brute</t>
  </si>
  <si>
    <t>Evaluation des Impacts Bruts</t>
  </si>
  <si>
    <t>Gravité Brute :</t>
  </si>
  <si>
    <t>Facteurs Externes</t>
  </si>
  <si>
    <t>Facteurs RH</t>
  </si>
  <si>
    <t>Facteurs Processus/ Proc.</t>
  </si>
  <si>
    <t>Facteurs SI</t>
  </si>
  <si>
    <t>Conséquences Conf./Regl.</t>
  </si>
  <si>
    <t>Conséquences Financier</t>
  </si>
  <si>
    <t>Conséquences
Client/Img</t>
  </si>
  <si>
    <t>Conséquences 
Stratégie</t>
  </si>
  <si>
    <t>Avec les données que vous avez saisies nous vous conseillons de choisir la gravité suivante :</t>
  </si>
  <si>
    <t>Le risque brut s'obtient par le calcul suivant : Probabilité brute x synthèse des impacts bruts. 
Pour déterminer le niveau de gravité, le résultat du risque brut doit être placer dans la cartographie ci-dessous</t>
  </si>
  <si>
    <t>Evaluation de la Gravité Brute par le CMR</t>
  </si>
  <si>
    <t>La gravité brute s'obtient par le calcul suivant : Probabilité brute x synthèse des impacts bruts.</t>
  </si>
  <si>
    <t>Evaluation du Dispositif de maitrise des risques ( DMR)</t>
  </si>
  <si>
    <t>Evaluation du Risque Net</t>
  </si>
  <si>
    <t>Evaluation automatique de la Gravité Brute</t>
  </si>
  <si>
    <t>I1</t>
  </si>
  <si>
    <t>I2</t>
  </si>
  <si>
    <t>I3</t>
  </si>
  <si>
    <t>A1</t>
  </si>
  <si>
    <t>A2</t>
  </si>
  <si>
    <t>Impact</t>
  </si>
  <si>
    <t>Note</t>
  </si>
  <si>
    <t>PROBABILITE</t>
  </si>
  <si>
    <t>Impact/Probabilité</t>
  </si>
  <si>
    <t>Gravité
Brute</t>
  </si>
  <si>
    <t>Gravité</t>
  </si>
  <si>
    <t>Niveau de surveillance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</si>
</sst>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F800]dddd\,\ mmmm\ dd\,\ yyyy"/>
    <numFmt numFmtId="166" formatCode="###;\-###;"/>
  </numFmts>
  <fonts count="7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0"/>
      <name val="Arial"/>
      <family val="2"/>
    </font>
    <font>
      <sz val="8"/>
      <name val="Arial"/>
      <family val="2"/>
    </font>
    <font>
      <b/>
      <sz val="10"/>
      <name val="Verdana"/>
      <family val="2"/>
    </font>
    <font>
      <b/>
      <sz val="14"/>
      <name val="Verdana"/>
      <family val="2"/>
    </font>
    <font>
      <b/>
      <sz val="8"/>
      <name val="Verdana"/>
      <family val="2"/>
    </font>
    <font>
      <i/>
      <sz val="8"/>
      <name val="Verdana"/>
      <family val="2"/>
    </font>
    <font>
      <b/>
      <sz val="18"/>
      <name val="Verdana"/>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7"/>
      <name val="Arial"/>
      <family val="2"/>
    </font>
    <font>
      <sz val="9"/>
      <name val="Arial"/>
      <family val="2"/>
    </font>
    <font>
      <b/>
      <sz val="12"/>
      <name val="Arial"/>
      <family val="2"/>
    </font>
    <font>
      <b/>
      <sz val="9"/>
      <name val="Verdana"/>
      <family val="2"/>
    </font>
    <font>
      <i/>
      <u/>
      <sz val="10"/>
      <name val="Verdana"/>
      <family val="2"/>
    </font>
    <font>
      <sz val="8"/>
      <color theme="1"/>
      <name val="Calibri"/>
      <family val="2"/>
      <scheme val="minor"/>
    </font>
    <font>
      <b/>
      <sz val="8"/>
      <color theme="1"/>
      <name val="Calibri"/>
      <family val="2"/>
      <scheme val="minor"/>
    </font>
    <font>
      <b/>
      <sz val="8"/>
      <name val="Arial"/>
      <family val="2"/>
    </font>
    <font>
      <b/>
      <sz val="14"/>
      <name val="Arial"/>
      <family val="2"/>
    </font>
    <font>
      <sz val="8"/>
      <color theme="0"/>
      <name val="Calibri"/>
      <family val="2"/>
      <scheme val="minor"/>
    </font>
    <font>
      <sz val="8.25"/>
      <color rgb="FF000000"/>
      <name val="Arial"/>
      <family val="2"/>
    </font>
    <font>
      <i/>
      <sz val="8"/>
      <color theme="1"/>
      <name val="Calibri"/>
      <family val="2"/>
      <scheme val="minor"/>
    </font>
    <font>
      <sz val="8"/>
      <color rgb="FFFF0000"/>
      <name val="Calibri"/>
      <family val="2"/>
      <scheme val="minor"/>
    </font>
    <font>
      <b/>
      <u/>
      <sz val="10"/>
      <color theme="9" tint="-0.249977111117893"/>
      <name val="Calibri"/>
      <family val="2"/>
      <scheme val="minor"/>
    </font>
    <font>
      <i/>
      <sz val="10"/>
      <color theme="1"/>
      <name val="Calibri"/>
      <family val="2"/>
      <scheme val="minor"/>
    </font>
    <font>
      <sz val="10"/>
      <color theme="1"/>
      <name val="Calibri"/>
      <family val="2"/>
      <scheme val="minor"/>
    </font>
    <font>
      <b/>
      <u/>
      <sz val="10"/>
      <color theme="3"/>
      <name val="Calibri"/>
      <family val="2"/>
      <scheme val="minor"/>
    </font>
    <font>
      <b/>
      <u/>
      <sz val="10"/>
      <color theme="5" tint="-0.249977111117893"/>
      <name val="Calibri"/>
      <family val="2"/>
      <scheme val="minor"/>
    </font>
    <font>
      <b/>
      <u/>
      <sz val="10"/>
      <color theme="7" tint="-0.499984740745262"/>
      <name val="Calibri"/>
      <family val="2"/>
      <scheme val="minor"/>
    </font>
    <font>
      <u/>
      <sz val="11"/>
      <color theme="10"/>
      <name val="Calibri"/>
      <family val="2"/>
    </font>
    <font>
      <sz val="26"/>
      <color theme="0"/>
      <name val="Calibri"/>
      <family val="2"/>
    </font>
    <font>
      <sz val="26"/>
      <name val="Calibri"/>
      <family val="2"/>
      <scheme val="minor"/>
    </font>
    <font>
      <sz val="11"/>
      <name val="Calibri"/>
      <family val="2"/>
      <scheme val="minor"/>
    </font>
    <font>
      <sz val="28"/>
      <color theme="0"/>
      <name val="Calibri"/>
      <family val="2"/>
    </font>
    <font>
      <sz val="9"/>
      <color theme="1"/>
      <name val="Calibri"/>
      <family val="2"/>
      <scheme val="minor"/>
    </font>
    <font>
      <b/>
      <sz val="9"/>
      <color theme="0"/>
      <name val="Arial"/>
      <family val="2"/>
    </font>
    <font>
      <b/>
      <sz val="9"/>
      <name val="Arial"/>
      <family val="2"/>
    </font>
    <font>
      <b/>
      <sz val="9"/>
      <color theme="1"/>
      <name val="Arial"/>
      <family val="2"/>
    </font>
    <font>
      <sz val="9"/>
      <color theme="1"/>
      <name val="Arial"/>
      <family val="2"/>
    </font>
    <font>
      <sz val="9"/>
      <color rgb="FFFF0000"/>
      <name val="Arial"/>
      <family val="2"/>
    </font>
    <font>
      <b/>
      <i/>
      <sz val="14"/>
      <color theme="0"/>
      <name val="Calibri"/>
      <family val="2"/>
      <scheme val="minor"/>
    </font>
    <font>
      <sz val="12"/>
      <color theme="1"/>
      <name val="Calibri"/>
      <family val="2"/>
      <scheme val="minor"/>
    </font>
    <font>
      <b/>
      <sz val="10"/>
      <color theme="3"/>
      <name val="Calibri"/>
      <family val="2"/>
      <scheme val="minor"/>
    </font>
    <font>
      <sz val="9"/>
      <name val="Calibri"/>
      <family val="2"/>
      <scheme val="minor"/>
    </font>
    <font>
      <sz val="9"/>
      <color theme="0"/>
      <name val="Calibri"/>
      <family val="2"/>
      <scheme val="minor"/>
    </font>
    <font>
      <b/>
      <i/>
      <u/>
      <sz val="10"/>
      <color rgb="FFFF0000"/>
      <name val="Calibri"/>
      <family val="2"/>
      <scheme val="minor"/>
    </font>
    <font>
      <b/>
      <sz val="9"/>
      <color rgb="FFFF0000"/>
      <name val="Calibri"/>
      <family val="2"/>
      <scheme val="minor"/>
    </font>
    <font>
      <b/>
      <sz val="9"/>
      <color theme="0"/>
      <name val="Calibri"/>
      <family val="2"/>
      <scheme val="minor"/>
    </font>
    <font>
      <b/>
      <sz val="9"/>
      <name val="Calibri"/>
      <family val="2"/>
      <scheme val="minor"/>
    </font>
    <font>
      <b/>
      <sz val="20"/>
      <name val="Verdana"/>
      <family val="2"/>
    </font>
    <font>
      <b/>
      <sz val="11"/>
      <name val="Verdana"/>
      <family val="2"/>
    </font>
    <font>
      <sz val="11"/>
      <name val="Arial"/>
      <family val="2"/>
    </font>
    <font>
      <b/>
      <sz val="16"/>
      <name val="Arial"/>
      <family val="2"/>
    </font>
    <font>
      <sz val="9"/>
      <color theme="3" tint="0.79998168889431442"/>
      <name val="Calibri"/>
      <family val="2"/>
      <scheme val="minor"/>
    </font>
    <font>
      <sz val="8"/>
      <name val="Calibri"/>
      <family val="2"/>
      <scheme val="minor"/>
    </font>
    <font>
      <sz val="10"/>
      <color rgb="FF000000"/>
      <name val="Arial"/>
      <family val="2"/>
    </font>
  </fonts>
  <fills count="49">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42"/>
        <bgColor indexed="64"/>
      </patternFill>
    </fill>
    <fill>
      <patternFill patternType="solid">
        <fgColor indexed="29"/>
        <bgColor indexed="64"/>
      </patternFill>
    </fill>
    <fill>
      <patternFill patternType="solid">
        <fgColor rgb="FF00B050"/>
        <bgColor indexed="64"/>
      </patternFill>
    </fill>
    <fill>
      <patternFill patternType="solid">
        <fgColor theme="1" tint="0.499984740745262"/>
        <bgColor indexed="64"/>
      </patternFill>
    </fill>
    <fill>
      <patternFill patternType="solid">
        <fgColor theme="5"/>
        <bgColor indexed="64"/>
      </patternFill>
    </fill>
    <fill>
      <patternFill patternType="solid">
        <fgColor rgb="FFFFFF00"/>
        <bgColor indexed="64"/>
      </patternFill>
    </fill>
    <fill>
      <patternFill patternType="solid">
        <fgColor rgb="FFFFC000"/>
        <bgColor indexed="64"/>
      </patternFill>
    </fill>
    <fill>
      <patternFill patternType="solid">
        <fgColor theme="9"/>
        <bgColor indexed="64"/>
      </patternFill>
    </fill>
    <fill>
      <patternFill patternType="solid">
        <fgColor rgb="FFFF0000"/>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rgb="FF92D050"/>
        <bgColor indexed="64"/>
      </patternFill>
    </fill>
    <fill>
      <patternFill patternType="solid">
        <fgColor theme="3"/>
        <bgColor indexed="64"/>
      </patternFill>
    </fill>
    <fill>
      <patternFill patternType="solid">
        <fgColor theme="9" tint="0.39997558519241921"/>
        <bgColor indexed="64"/>
      </patternFill>
    </fill>
    <fill>
      <patternFill patternType="solid">
        <fgColor theme="4" tint="-0.249977111117893"/>
        <bgColor indexed="64"/>
      </patternFill>
    </fill>
    <fill>
      <patternFill patternType="solid">
        <fgColor theme="3" tint="0.79998168889431442"/>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theme="1"/>
        <bgColor indexed="64"/>
      </patternFill>
    </fill>
    <fill>
      <patternFill patternType="solid">
        <fgColor rgb="FFC6D9F1"/>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tint="-0.499984740745262"/>
        <bgColor indexed="64"/>
      </patternFill>
    </fill>
  </fills>
  <borders count="86">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top/>
      <bottom style="thin">
        <color indexed="64"/>
      </bottom>
      <diagonal/>
    </border>
    <border>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slantDashDot">
        <color auto="1"/>
      </left>
      <right/>
      <top style="slantDashDot">
        <color auto="1"/>
      </top>
      <bottom style="slantDashDot">
        <color auto="1"/>
      </bottom>
      <diagonal/>
    </border>
    <border>
      <left/>
      <right/>
      <top style="slantDashDot">
        <color auto="1"/>
      </top>
      <bottom style="slantDashDot">
        <color auto="1"/>
      </bottom>
      <diagonal/>
    </border>
    <border>
      <left/>
      <right style="slantDashDot">
        <color auto="1"/>
      </right>
      <top style="slantDashDot">
        <color auto="1"/>
      </top>
      <bottom style="slantDashDot">
        <color auto="1"/>
      </bottom>
      <diagonal/>
    </border>
    <border>
      <left style="dashDot">
        <color indexed="64"/>
      </left>
      <right style="dashDot">
        <color indexed="64"/>
      </right>
      <top style="dashDot">
        <color indexed="64"/>
      </top>
      <bottom style="dashDot">
        <color indexed="64"/>
      </bottom>
      <diagonal/>
    </border>
    <border>
      <left style="dashDot">
        <color indexed="64"/>
      </left>
      <right/>
      <top/>
      <bottom/>
      <diagonal/>
    </border>
    <border>
      <left style="dashed">
        <color auto="1"/>
      </left>
      <right style="dashed">
        <color auto="1"/>
      </right>
      <top style="dashed">
        <color auto="1"/>
      </top>
      <bottom style="dashed">
        <color auto="1"/>
      </bottom>
      <diagonal/>
    </border>
    <border>
      <left/>
      <right/>
      <top/>
      <bottom style="thick">
        <color auto="1"/>
      </bottom>
      <diagonal/>
    </border>
    <border>
      <left/>
      <right style="thick">
        <color auto="1"/>
      </right>
      <top/>
      <bottom style="thick">
        <color auto="1"/>
      </bottom>
      <diagonal/>
    </border>
    <border>
      <left/>
      <right style="thick">
        <color auto="1"/>
      </right>
      <top/>
      <bottom/>
      <diagonal/>
    </border>
    <border>
      <left style="slantDashDot">
        <color auto="1"/>
      </left>
      <right style="thick">
        <color auto="1"/>
      </right>
      <top style="slantDashDot">
        <color auto="1"/>
      </top>
      <bottom style="slantDashDot">
        <color auto="1"/>
      </bottom>
      <diagonal/>
    </border>
    <border>
      <left style="dotted">
        <color indexed="64"/>
      </left>
      <right style="thick">
        <color auto="1"/>
      </right>
      <top style="dotted">
        <color indexed="64"/>
      </top>
      <bottom style="dotted">
        <color indexed="64"/>
      </bottom>
      <diagonal/>
    </border>
    <border>
      <left style="dashed">
        <color auto="1"/>
      </left>
      <right style="thick">
        <color auto="1"/>
      </right>
      <top style="dashed">
        <color auto="1"/>
      </top>
      <bottom style="dashed">
        <color auto="1"/>
      </bottom>
      <diagonal/>
    </border>
    <border>
      <left/>
      <right style="thick">
        <color auto="1"/>
      </right>
      <top style="slantDashDot">
        <color auto="1"/>
      </top>
      <bottom style="slantDashDot">
        <color auto="1"/>
      </bottom>
      <diagonal/>
    </border>
    <border>
      <left/>
      <right style="thick">
        <color auto="1"/>
      </right>
      <top style="thick">
        <color auto="1"/>
      </top>
      <bottom/>
      <diagonal/>
    </border>
    <border>
      <left/>
      <right/>
      <top style="thick">
        <color auto="1"/>
      </top>
      <bottom/>
      <diagonal/>
    </border>
    <border>
      <left/>
      <right/>
      <top style="slantDashDot">
        <color auto="1"/>
      </top>
      <bottom/>
      <diagonal/>
    </border>
    <border>
      <left style="slantDashDot">
        <color auto="1"/>
      </left>
      <right style="slantDashDot">
        <color auto="1"/>
      </right>
      <top style="slantDashDot">
        <color auto="1"/>
      </top>
      <bottom style="slantDashDot">
        <color auto="1"/>
      </bottom>
      <diagonal/>
    </border>
    <border>
      <left style="slantDashDot">
        <color auto="1"/>
      </left>
      <right/>
      <top/>
      <bottom style="slantDashDot">
        <color auto="1"/>
      </bottom>
      <diagonal/>
    </border>
    <border>
      <left/>
      <right style="slantDashDot">
        <color auto="1"/>
      </right>
      <top/>
      <bottom style="slantDashDot">
        <color auto="1"/>
      </bottom>
      <diagonal/>
    </border>
    <border>
      <left style="dotted">
        <color indexed="64"/>
      </left>
      <right style="dotted">
        <color indexed="64"/>
      </right>
      <top style="dotted">
        <color indexed="64"/>
      </top>
      <bottom/>
      <diagonal/>
    </border>
    <border>
      <left style="dotted">
        <color indexed="64"/>
      </left>
      <right style="dotted">
        <color indexed="64"/>
      </right>
      <top style="slantDashDot">
        <color auto="1"/>
      </top>
      <bottom style="dotted">
        <color indexed="64"/>
      </bottom>
      <diagonal/>
    </border>
    <border>
      <left style="dotted">
        <color indexed="64"/>
      </left>
      <right style="slantDashDot">
        <color auto="1"/>
      </right>
      <top style="slantDashDot">
        <color auto="1"/>
      </top>
      <bottom style="dotted">
        <color indexed="64"/>
      </bottom>
      <diagonal/>
    </border>
    <border>
      <left style="dotted">
        <color indexed="64"/>
      </left>
      <right style="slantDashDot">
        <color auto="1"/>
      </right>
      <top style="dotted">
        <color indexed="64"/>
      </top>
      <bottom style="dotted">
        <color indexed="64"/>
      </bottom>
      <diagonal/>
    </border>
    <border>
      <left style="dotted">
        <color indexed="64"/>
      </left>
      <right style="slantDashDot">
        <color auto="1"/>
      </right>
      <top style="dotted">
        <color indexed="64"/>
      </top>
      <bottom/>
      <diagonal/>
    </border>
    <border>
      <left/>
      <right style="slantDashDot">
        <color auto="1"/>
      </right>
      <top/>
      <bottom/>
      <diagonal/>
    </border>
    <border>
      <left style="slantDashDot">
        <color auto="1"/>
      </left>
      <right/>
      <top/>
      <bottom/>
      <diagonal/>
    </border>
    <border>
      <left/>
      <right/>
      <top/>
      <bottom style="slantDashDot">
        <color auto="1"/>
      </bottom>
      <diagonal/>
    </border>
    <border>
      <left/>
      <right style="slantDashDot">
        <color auto="1"/>
      </right>
      <top style="slantDashDot">
        <color auto="1"/>
      </top>
      <bottom/>
      <diagonal/>
    </border>
    <border>
      <left style="dotted">
        <color indexed="64"/>
      </left>
      <right style="thick">
        <color indexed="64"/>
      </right>
      <top style="slantDashDot">
        <color auto="1"/>
      </top>
      <bottom/>
      <diagonal/>
    </border>
    <border>
      <left style="dotted">
        <color indexed="64"/>
      </left>
      <right style="thick">
        <color indexed="64"/>
      </right>
      <top/>
      <bottom style="dotted">
        <color indexed="64"/>
      </bottom>
      <diagonal/>
    </border>
    <border>
      <left/>
      <right style="thick">
        <color auto="1"/>
      </right>
      <top/>
      <bottom style="slantDashDot">
        <color auto="1"/>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slantDashDot">
        <color auto="1"/>
      </left>
      <right/>
      <top style="thick">
        <color indexed="64"/>
      </top>
      <bottom style="slantDashDot">
        <color auto="1"/>
      </bottom>
      <diagonal/>
    </border>
    <border>
      <left/>
      <right/>
      <top style="thick">
        <color indexed="64"/>
      </top>
      <bottom style="slantDashDot">
        <color auto="1"/>
      </bottom>
      <diagonal/>
    </border>
    <border>
      <left/>
      <right style="slantDashDot">
        <color auto="1"/>
      </right>
      <top style="thick">
        <color indexed="64"/>
      </top>
      <bottom style="slantDashDot">
        <color auto="1"/>
      </bottom>
      <diagonal/>
    </border>
    <border>
      <left style="dashDot">
        <color indexed="64"/>
      </left>
      <right style="dashDot">
        <color indexed="64"/>
      </right>
      <top style="dashDot">
        <color indexed="64"/>
      </top>
      <bottom/>
      <diagonal/>
    </border>
    <border>
      <left style="dotted">
        <color indexed="64"/>
      </left>
      <right style="thick">
        <color auto="1"/>
      </right>
      <top style="dotted">
        <color indexed="64"/>
      </top>
      <bottom/>
      <diagonal/>
    </border>
    <border>
      <left style="dotted">
        <color indexed="64"/>
      </left>
      <right style="slantDashDot">
        <color auto="1"/>
      </right>
      <top/>
      <bottom style="slantDashDot">
        <color auto="1"/>
      </bottom>
      <diagonal/>
    </border>
    <border>
      <left style="dotted">
        <color indexed="64"/>
      </left>
      <right style="dotted">
        <color indexed="64"/>
      </right>
      <top style="slantDashDot">
        <color auto="1"/>
      </top>
      <bottom/>
      <diagonal/>
    </border>
    <border>
      <left/>
      <right style="thin">
        <color indexed="64"/>
      </right>
      <top style="thin">
        <color indexed="64"/>
      </top>
      <bottom/>
      <diagonal/>
    </border>
  </borders>
  <cellStyleXfs count="51">
    <xf numFmtId="0" fontId="0" fillId="0" borderId="0"/>
    <xf numFmtId="0" fontId="12" fillId="2" borderId="0" applyNumberFormat="0" applyBorder="0" applyAlignment="0" applyProtection="0"/>
    <xf numFmtId="0" fontId="12" fillId="3" borderId="0" applyNumberFormat="0" applyBorder="0" applyAlignment="0" applyProtection="0"/>
    <xf numFmtId="0" fontId="12" fillId="4" borderId="0" applyNumberFormat="0" applyBorder="0" applyAlignment="0" applyProtection="0"/>
    <xf numFmtId="0" fontId="12" fillId="5" borderId="0" applyNumberFormat="0" applyBorder="0" applyAlignment="0" applyProtection="0"/>
    <xf numFmtId="0" fontId="12" fillId="6" borderId="0" applyNumberFormat="0" applyBorder="0" applyAlignment="0" applyProtection="0"/>
    <xf numFmtId="0" fontId="12" fillId="7" borderId="0" applyNumberFormat="0" applyBorder="0" applyAlignment="0" applyProtection="0"/>
    <xf numFmtId="0" fontId="12" fillId="8" borderId="0" applyNumberFormat="0" applyBorder="0" applyAlignment="0" applyProtection="0"/>
    <xf numFmtId="0" fontId="12" fillId="9" borderId="0" applyNumberFormat="0" applyBorder="0" applyAlignment="0" applyProtection="0"/>
    <xf numFmtId="0" fontId="12" fillId="10" borderId="0" applyNumberFormat="0" applyBorder="0" applyAlignment="0" applyProtection="0"/>
    <xf numFmtId="0" fontId="12" fillId="5" borderId="0" applyNumberFormat="0" applyBorder="0" applyAlignment="0" applyProtection="0"/>
    <xf numFmtId="0" fontId="12" fillId="8" borderId="0" applyNumberFormat="0" applyBorder="0" applyAlignment="0" applyProtection="0"/>
    <xf numFmtId="0" fontId="12" fillId="11" borderId="0" applyNumberFormat="0" applyBorder="0" applyAlignment="0" applyProtection="0"/>
    <xf numFmtId="0" fontId="13" fillId="12" borderId="0" applyNumberFormat="0" applyBorder="0" applyAlignment="0" applyProtection="0"/>
    <xf numFmtId="0" fontId="13" fillId="9" borderId="0" applyNumberFormat="0" applyBorder="0" applyAlignment="0" applyProtection="0"/>
    <xf numFmtId="0" fontId="13" fillId="10" borderId="0" applyNumberFormat="0" applyBorder="0" applyAlignment="0" applyProtection="0"/>
    <xf numFmtId="0" fontId="13" fillId="13" borderId="0" applyNumberFormat="0" applyBorder="0" applyAlignment="0" applyProtection="0"/>
    <xf numFmtId="0" fontId="13" fillId="14" borderId="0" applyNumberFormat="0" applyBorder="0" applyAlignment="0" applyProtection="0"/>
    <xf numFmtId="0" fontId="13" fillId="15" borderId="0" applyNumberFormat="0" applyBorder="0" applyAlignment="0" applyProtection="0"/>
    <xf numFmtId="0" fontId="13" fillId="16" borderId="0" applyNumberFormat="0" applyBorder="0" applyAlignment="0" applyProtection="0"/>
    <xf numFmtId="0" fontId="13" fillId="17" borderId="0" applyNumberFormat="0" applyBorder="0" applyAlignment="0" applyProtection="0"/>
    <xf numFmtId="0" fontId="13" fillId="18" borderId="0" applyNumberFormat="0" applyBorder="0" applyAlignment="0" applyProtection="0"/>
    <xf numFmtId="0" fontId="13" fillId="13" borderId="0" applyNumberFormat="0" applyBorder="0" applyAlignment="0" applyProtection="0"/>
    <xf numFmtId="0" fontId="13" fillId="14" borderId="0" applyNumberFormat="0" applyBorder="0" applyAlignment="0" applyProtection="0"/>
    <xf numFmtId="0" fontId="13" fillId="19" borderId="0" applyNumberFormat="0" applyBorder="0" applyAlignment="0" applyProtection="0"/>
    <xf numFmtId="0" fontId="14" fillId="0" borderId="0" applyNumberFormat="0" applyFill="0" applyBorder="0" applyAlignment="0" applyProtection="0"/>
    <xf numFmtId="0" fontId="15" fillId="20" borderId="1" applyNumberFormat="0" applyAlignment="0" applyProtection="0"/>
    <xf numFmtId="0" fontId="16" fillId="0" borderId="2" applyNumberFormat="0" applyFill="0" applyAlignment="0" applyProtection="0"/>
    <xf numFmtId="0" fontId="12" fillId="21" borderId="3" applyNumberFormat="0" applyFont="0" applyAlignment="0" applyProtection="0"/>
    <xf numFmtId="0" fontId="17" fillId="7" borderId="1" applyNumberFormat="0" applyAlignment="0" applyProtection="0"/>
    <xf numFmtId="0" fontId="18" fillId="3" borderId="0" applyNumberFormat="0" applyBorder="0" applyAlignment="0" applyProtection="0"/>
    <xf numFmtId="0" fontId="19" fillId="22" borderId="0" applyNumberFormat="0" applyBorder="0" applyAlignment="0" applyProtection="0"/>
    <xf numFmtId="164" fontId="12" fillId="0" borderId="0"/>
    <xf numFmtId="0" fontId="20" fillId="4" borderId="0" applyNumberFormat="0" applyBorder="0" applyAlignment="0" applyProtection="0"/>
    <xf numFmtId="0" fontId="21" fillId="20" borderId="4" applyNumberFormat="0" applyAlignment="0" applyProtection="0"/>
    <xf numFmtId="0" fontId="22" fillId="0" borderId="0" applyNumberFormat="0" applyFill="0" applyBorder="0" applyAlignment="0" applyProtection="0"/>
    <xf numFmtId="0" fontId="23" fillId="0" borderId="0" applyNumberFormat="0" applyFill="0" applyBorder="0" applyAlignment="0" applyProtection="0"/>
    <xf numFmtId="0" fontId="24" fillId="0" borderId="5" applyNumberFormat="0" applyFill="0" applyAlignment="0" applyProtection="0"/>
    <xf numFmtId="0" fontId="25" fillId="0" borderId="6" applyNumberFormat="0" applyFill="0" applyAlignment="0" applyProtection="0"/>
    <xf numFmtId="0" fontId="26" fillId="0" borderId="7" applyNumberFormat="0" applyFill="0" applyAlignment="0" applyProtection="0"/>
    <xf numFmtId="0" fontId="26" fillId="0" borderId="0" applyNumberFormat="0" applyFill="0" applyBorder="0" applyAlignment="0" applyProtection="0"/>
    <xf numFmtId="0" fontId="27" fillId="0" borderId="8" applyNumberFormat="0" applyFill="0" applyAlignment="0" applyProtection="0"/>
    <xf numFmtId="0" fontId="28" fillId="23" borderId="9" applyNumberFormat="0" applyAlignment="0" applyProtection="0"/>
    <xf numFmtId="0" fontId="3" fillId="0" borderId="0"/>
    <xf numFmtId="0" fontId="2" fillId="0" borderId="0"/>
    <xf numFmtId="0" fontId="1" fillId="0" borderId="0"/>
    <xf numFmtId="0" fontId="48" fillId="0" borderId="0" applyNumberFormat="0" applyFill="0" applyBorder="0" applyAlignment="0" applyProtection="0">
      <alignment vertical="top"/>
      <protection locked="0"/>
    </xf>
    <xf numFmtId="9" fontId="1" fillId="0" borderId="0" applyFont="0" applyFill="0" applyBorder="0" applyAlignment="0" applyProtection="0"/>
    <xf numFmtId="44" fontId="1" fillId="0" borderId="0" applyFont="0" applyFill="0" applyBorder="0" applyAlignment="0" applyProtection="0"/>
    <xf numFmtId="0" fontId="1" fillId="0" borderId="0"/>
    <xf numFmtId="0" fontId="4" fillId="0" borderId="0"/>
  </cellStyleXfs>
  <cellXfs count="404">
    <xf numFmtId="0" fontId="0" fillId="0" borderId="0" xfId="0"/>
    <xf numFmtId="0" fontId="0" fillId="0" borderId="0" xfId="0" applyAlignment="1">
      <alignment wrapText="1"/>
    </xf>
    <xf numFmtId="0" fontId="0" fillId="0" borderId="0" xfId="0" applyAlignment="1">
      <alignment horizontal="center"/>
    </xf>
    <xf numFmtId="0" fontId="5" fillId="0" borderId="0" xfId="0" applyFont="1" applyAlignment="1">
      <alignment horizontal="center"/>
    </xf>
    <xf numFmtId="0" fontId="5" fillId="0" borderId="0" xfId="0" applyFont="1"/>
    <xf numFmtId="0" fontId="0" fillId="0" borderId="0" xfId="0" applyAlignment="1">
      <alignment horizontal="centerContinuous"/>
    </xf>
    <xf numFmtId="0" fontId="8" fillId="0" borderId="0" xfId="0" applyFont="1" applyAlignment="1">
      <alignment horizontal="centerContinuous"/>
    </xf>
    <xf numFmtId="0" fontId="0" fillId="0" borderId="0" xfId="0" applyAlignment="1">
      <alignment horizontal="centerContinuous" vertical="center"/>
    </xf>
    <xf numFmtId="0" fontId="7" fillId="0" borderId="10" xfId="0" applyFont="1" applyBorder="1" applyAlignment="1">
      <alignment horizontal="centerContinuous" vertical="center"/>
    </xf>
    <xf numFmtId="0" fontId="0" fillId="0" borderId="10" xfId="0" applyBorder="1" applyAlignment="1">
      <alignment horizontal="centerContinuous" vertical="center"/>
    </xf>
    <xf numFmtId="0" fontId="10" fillId="0" borderId="0" xfId="0" applyFont="1"/>
    <xf numFmtId="0" fontId="11" fillId="0" borderId="0" xfId="0" applyFont="1" applyAlignment="1">
      <alignment horizontal="centerContinuous" vertical="center"/>
    </xf>
    <xf numFmtId="0" fontId="9" fillId="0" borderId="0" xfId="0" applyFont="1" applyFill="1" applyBorder="1" applyAlignment="1">
      <alignment horizontal="center" vertical="center" textRotation="90"/>
    </xf>
    <xf numFmtId="0" fontId="32" fillId="0" borderId="10" xfId="0" applyFont="1" applyFill="1" applyBorder="1" applyAlignment="1">
      <alignment horizontal="center" vertical="center"/>
    </xf>
    <xf numFmtId="0" fontId="30" fillId="0" borderId="0" xfId="0" applyFont="1"/>
    <xf numFmtId="0" fontId="33" fillId="0" borderId="0" xfId="0" applyFont="1" applyAlignment="1">
      <alignment horizontal="center" vertical="center"/>
    </xf>
    <xf numFmtId="0" fontId="0" fillId="0" borderId="0" xfId="0" applyAlignment="1">
      <alignment horizontal="left"/>
    </xf>
    <xf numFmtId="0" fontId="9" fillId="0" borderId="0" xfId="0" applyFont="1" applyAlignment="1">
      <alignment horizontal="center"/>
    </xf>
    <xf numFmtId="0" fontId="32" fillId="0" borderId="10" xfId="0" applyFont="1" applyFill="1" applyBorder="1" applyAlignment="1">
      <alignment horizontal="center" vertical="center" textRotation="90"/>
    </xf>
    <xf numFmtId="0" fontId="32" fillId="0" borderId="16" xfId="0" applyFont="1" applyFill="1" applyBorder="1" applyAlignment="1">
      <alignment horizontal="center" vertical="center" textRotation="90"/>
    </xf>
    <xf numFmtId="16" fontId="32" fillId="0" borderId="16" xfId="0" applyNumberFormat="1" applyFont="1" applyFill="1" applyBorder="1" applyAlignment="1">
      <alignment horizontal="center" vertical="center" textRotation="90"/>
    </xf>
    <xf numFmtId="0" fontId="32" fillId="0" borderId="12" xfId="0" applyFont="1" applyFill="1" applyBorder="1" applyAlignment="1">
      <alignment vertical="center" textRotation="90" wrapText="1"/>
    </xf>
    <xf numFmtId="0" fontId="34" fillId="0" borderId="0" xfId="44" applyFont="1" applyProtection="1"/>
    <xf numFmtId="0" fontId="34" fillId="0" borderId="0" xfId="44" applyFont="1" applyFill="1" applyProtection="1"/>
    <xf numFmtId="0" fontId="34" fillId="0" borderId="0" xfId="44" applyFont="1" applyFill="1" applyAlignment="1" applyProtection="1">
      <alignment horizontal="center" vertical="center"/>
    </xf>
    <xf numFmtId="0" fontId="34" fillId="0" borderId="17" xfId="44" applyFont="1" applyBorder="1" applyProtection="1"/>
    <xf numFmtId="0" fontId="34" fillId="0" borderId="0" xfId="44" applyFont="1" applyBorder="1" applyProtection="1"/>
    <xf numFmtId="0" fontId="0" fillId="0" borderId="0" xfId="0" applyAlignment="1">
      <alignment horizontal="center" vertical="center"/>
    </xf>
    <xf numFmtId="0" fontId="31" fillId="32" borderId="10" xfId="0" applyNumberFormat="1" applyFont="1" applyFill="1" applyBorder="1" applyAlignment="1">
      <alignment horizontal="center" vertical="center" wrapText="1"/>
    </xf>
    <xf numFmtId="0" fontId="31" fillId="25" borderId="10" xfId="0" applyNumberFormat="1" applyFont="1" applyFill="1" applyBorder="1" applyAlignment="1">
      <alignment horizontal="center" vertical="center" wrapText="1"/>
    </xf>
    <xf numFmtId="0" fontId="31" fillId="31" borderId="10" xfId="0" applyNumberFormat="1" applyFont="1" applyFill="1" applyBorder="1" applyAlignment="1">
      <alignment horizontal="center" vertical="center" wrapText="1"/>
    </xf>
    <xf numFmtId="0" fontId="31" fillId="29" borderId="10" xfId="0" applyNumberFormat="1" applyFont="1" applyFill="1" applyBorder="1" applyAlignment="1">
      <alignment horizontal="center" vertical="center" wrapText="1"/>
    </xf>
    <xf numFmtId="0" fontId="31" fillId="24" borderId="10" xfId="0" applyNumberFormat="1" applyFont="1" applyFill="1" applyBorder="1" applyAlignment="1">
      <alignment horizontal="center" vertical="center" wrapText="1"/>
    </xf>
    <xf numFmtId="0" fontId="31" fillId="26" borderId="10" xfId="0" applyNumberFormat="1" applyFont="1" applyFill="1" applyBorder="1" applyAlignment="1">
      <alignment horizontal="center" vertical="center" wrapText="1"/>
    </xf>
    <xf numFmtId="0" fontId="29" fillId="29" borderId="15" xfId="0" applyFont="1" applyFill="1" applyBorder="1" applyAlignment="1" applyProtection="1">
      <alignment vertical="center"/>
    </xf>
    <xf numFmtId="0" fontId="29" fillId="30" borderId="15" xfId="0" applyFont="1" applyFill="1" applyBorder="1" applyAlignment="1" applyProtection="1">
      <alignment vertical="center"/>
    </xf>
    <xf numFmtId="0" fontId="29" fillId="30" borderId="16" xfId="0" applyFont="1" applyFill="1" applyBorder="1" applyAlignment="1" applyProtection="1">
      <alignment vertical="center"/>
    </xf>
    <xf numFmtId="0" fontId="29" fillId="32" borderId="16" xfId="0" applyFont="1" applyFill="1" applyBorder="1" applyAlignment="1" applyProtection="1">
      <alignment vertical="center"/>
    </xf>
    <xf numFmtId="0" fontId="29" fillId="26" borderId="14" xfId="0" applyFont="1" applyFill="1" applyBorder="1" applyAlignment="1" applyProtection="1">
      <alignment vertical="center"/>
    </xf>
    <xf numFmtId="0" fontId="29" fillId="29" borderId="14" xfId="0" applyFont="1" applyFill="1" applyBorder="1" applyAlignment="1" applyProtection="1">
      <alignment vertical="center"/>
    </xf>
    <xf numFmtId="0" fontId="29" fillId="32" borderId="15" xfId="0" applyFont="1" applyFill="1" applyBorder="1" applyAlignment="1" applyProtection="1">
      <alignment vertical="center"/>
    </xf>
    <xf numFmtId="0" fontId="29" fillId="25" borderId="14" xfId="0" applyFont="1" applyFill="1" applyBorder="1" applyAlignment="1" applyProtection="1">
      <alignment vertical="center"/>
    </xf>
    <xf numFmtId="0" fontId="29" fillId="25" borderId="15" xfId="0" applyFont="1" applyFill="1" applyBorder="1" applyAlignment="1" applyProtection="1">
      <alignment vertical="center"/>
    </xf>
    <xf numFmtId="0" fontId="29" fillId="25" borderId="16" xfId="0" applyFont="1" applyFill="1" applyBorder="1" applyAlignment="1" applyProtection="1">
      <alignment vertical="center"/>
    </xf>
    <xf numFmtId="0" fontId="5" fillId="24" borderId="10" xfId="0" applyFont="1" applyFill="1" applyBorder="1" applyAlignment="1" applyProtection="1">
      <alignment horizontal="centerContinuous" vertical="center"/>
    </xf>
    <xf numFmtId="16" fontId="29" fillId="33" borderId="12" xfId="0" applyNumberFormat="1" applyFont="1" applyFill="1" applyBorder="1" applyAlignment="1" applyProtection="1">
      <alignment horizontal="center" vertical="center" wrapText="1"/>
    </xf>
    <xf numFmtId="0" fontId="5" fillId="24" borderId="10" xfId="0" applyFont="1" applyFill="1" applyBorder="1" applyAlignment="1" applyProtection="1">
      <alignment horizontal="center" vertical="center" wrapText="1"/>
    </xf>
    <xf numFmtId="0" fontId="5" fillId="26" borderId="10" xfId="0" applyFont="1" applyFill="1" applyBorder="1" applyAlignment="1" applyProtection="1">
      <alignment horizontal="center" vertical="center" wrapText="1"/>
    </xf>
    <xf numFmtId="0" fontId="29" fillId="24" borderId="11" xfId="0" applyFont="1" applyFill="1" applyBorder="1" applyAlignment="1" applyProtection="1">
      <alignment horizontal="center" vertical="center" wrapText="1"/>
    </xf>
    <xf numFmtId="0" fontId="29" fillId="29" borderId="11" xfId="0" applyFont="1" applyFill="1" applyBorder="1" applyAlignment="1" applyProtection="1">
      <alignment horizontal="center" vertical="center" wrapText="1"/>
    </xf>
    <xf numFmtId="0" fontId="29" fillId="30" borderId="11" xfId="0" applyFont="1" applyFill="1" applyBorder="1" applyAlignment="1" applyProtection="1">
      <alignment horizontal="center" vertical="center" wrapText="1"/>
    </xf>
    <xf numFmtId="0" fontId="29" fillId="26" borderId="11" xfId="0" applyFont="1" applyFill="1" applyBorder="1" applyAlignment="1" applyProtection="1">
      <alignment horizontal="center" vertical="center" wrapText="1"/>
    </xf>
    <xf numFmtId="0" fontId="29" fillId="32" borderId="11" xfId="0" applyFont="1" applyFill="1" applyBorder="1" applyAlignment="1" applyProtection="1">
      <alignment horizontal="center" vertical="center" wrapText="1"/>
    </xf>
    <xf numFmtId="0" fontId="29" fillId="25" borderId="11" xfId="0" applyFont="1" applyFill="1" applyBorder="1" applyAlignment="1" applyProtection="1">
      <alignment horizontal="center" vertical="center" wrapText="1"/>
    </xf>
    <xf numFmtId="0" fontId="5" fillId="29" borderId="10" xfId="0" applyFont="1" applyFill="1" applyBorder="1" applyAlignment="1" applyProtection="1">
      <alignment horizontal="center" vertical="center" wrapText="1"/>
    </xf>
    <xf numFmtId="0" fontId="5" fillId="30" borderId="10" xfId="0" applyFont="1" applyFill="1" applyBorder="1" applyAlignment="1" applyProtection="1">
      <alignment horizontal="center" vertical="center" wrapText="1"/>
    </xf>
    <xf numFmtId="0" fontId="5" fillId="32" borderId="10" xfId="0" applyFont="1" applyFill="1" applyBorder="1" applyAlignment="1" applyProtection="1">
      <alignment horizontal="center" vertical="center" wrapText="1"/>
    </xf>
    <xf numFmtId="0" fontId="29" fillId="26" borderId="10" xfId="0" applyFont="1" applyFill="1" applyBorder="1" applyAlignment="1" applyProtection="1">
      <alignment vertical="center" wrapText="1"/>
    </xf>
    <xf numFmtId="0" fontId="29" fillId="35" borderId="10" xfId="0" applyFont="1" applyFill="1" applyBorder="1" applyAlignment="1" applyProtection="1">
      <alignment vertical="center" wrapText="1"/>
    </xf>
    <xf numFmtId="0" fontId="29" fillId="33" borderId="10" xfId="0" applyFont="1" applyFill="1" applyBorder="1" applyAlignment="1" applyProtection="1">
      <alignment horizontal="centerContinuous" vertical="center" wrapText="1"/>
    </xf>
    <xf numFmtId="0" fontId="29" fillId="33" borderId="14" xfId="0" applyFont="1" applyFill="1" applyBorder="1" applyAlignment="1" applyProtection="1">
      <alignment horizontal="centerContinuous" vertical="center" wrapText="1"/>
    </xf>
    <xf numFmtId="0" fontId="29" fillId="29" borderId="14" xfId="0" applyFont="1" applyFill="1" applyBorder="1" applyAlignment="1" applyProtection="1">
      <alignment vertical="center" wrapText="1"/>
    </xf>
    <xf numFmtId="0" fontId="29" fillId="29" borderId="10" xfId="0" applyFont="1" applyFill="1" applyBorder="1" applyAlignment="1" applyProtection="1">
      <alignment vertical="center" wrapText="1"/>
    </xf>
    <xf numFmtId="0" fontId="29" fillId="31" borderId="10" xfId="0" applyFont="1" applyFill="1" applyBorder="1" applyAlignment="1" applyProtection="1">
      <alignment vertical="center" wrapText="1"/>
    </xf>
    <xf numFmtId="0" fontId="29" fillId="32" borderId="10" xfId="0" applyFont="1" applyFill="1" applyBorder="1" applyAlignment="1" applyProtection="1">
      <alignment vertical="center" wrapText="1"/>
    </xf>
    <xf numFmtId="0" fontId="0" fillId="0" borderId="10" xfId="0" applyBorder="1" applyAlignment="1" applyProtection="1">
      <alignment horizontal="center" vertical="center"/>
    </xf>
    <xf numFmtId="0" fontId="0" fillId="0" borderId="10" xfId="0" applyBorder="1" applyAlignment="1" applyProtection="1">
      <alignment horizontal="left" vertical="center" wrapText="1"/>
    </xf>
    <xf numFmtId="0" fontId="6" fillId="0" borderId="10" xfId="0" applyFont="1" applyBorder="1" applyAlignment="1" applyProtection="1">
      <alignment horizontal="center" vertical="center"/>
    </xf>
    <xf numFmtId="0" fontId="5" fillId="0" borderId="10" xfId="0" applyFont="1" applyBorder="1" applyAlignment="1" applyProtection="1">
      <alignment horizontal="center" vertical="center"/>
    </xf>
    <xf numFmtId="0" fontId="4" fillId="0" borderId="10" xfId="0" applyFont="1" applyBorder="1" applyAlignment="1" applyProtection="1">
      <alignment horizontal="left" vertical="center"/>
    </xf>
    <xf numFmtId="0" fontId="4" fillId="0" borderId="10" xfId="0" applyFont="1" applyBorder="1" applyAlignment="1" applyProtection="1">
      <alignment horizontal="left" vertical="center" wrapText="1"/>
    </xf>
    <xf numFmtId="0" fontId="5" fillId="0" borderId="10" xfId="0" applyNumberFormat="1" applyFont="1" applyBorder="1" applyAlignment="1" applyProtection="1">
      <alignment horizontal="center" vertical="center"/>
    </xf>
    <xf numFmtId="0" fontId="36" fillId="0" borderId="10" xfId="0" applyNumberFormat="1" applyFont="1" applyBorder="1" applyAlignment="1" applyProtection="1">
      <alignment horizontal="center" vertical="center"/>
    </xf>
    <xf numFmtId="0" fontId="5" fillId="0" borderId="10" xfId="0" applyNumberFormat="1" applyFont="1" applyFill="1" applyBorder="1" applyAlignment="1" applyProtection="1">
      <alignment horizontal="center" vertical="center"/>
    </xf>
    <xf numFmtId="0" fontId="37" fillId="0" borderId="0" xfId="0" applyFont="1" applyAlignment="1">
      <alignment horizontal="centerContinuous"/>
    </xf>
    <xf numFmtId="0" fontId="38" fillId="36" borderId="0" xfId="45" applyFont="1" applyFill="1" applyAlignment="1">
      <alignment horizontal="center" vertical="center"/>
    </xf>
    <xf numFmtId="0" fontId="38" fillId="0" borderId="0" xfId="45" applyFont="1" applyFill="1" applyAlignment="1">
      <alignment horizontal="center" vertical="center"/>
    </xf>
    <xf numFmtId="0" fontId="34" fillId="0" borderId="0" xfId="45" applyFont="1"/>
    <xf numFmtId="0" fontId="34" fillId="0" borderId="0" xfId="45" applyFont="1" applyAlignment="1"/>
    <xf numFmtId="14" fontId="34" fillId="0" borderId="0" xfId="45" applyNumberFormat="1" applyFont="1" applyFill="1"/>
    <xf numFmtId="0" fontId="34" fillId="0" borderId="0" xfId="45" applyFont="1" applyFill="1"/>
    <xf numFmtId="0" fontId="34" fillId="0" borderId="0" xfId="45" applyFont="1" applyFill="1" applyAlignment="1">
      <alignment horizontal="center" vertical="center"/>
    </xf>
    <xf numFmtId="0" fontId="34" fillId="0" borderId="0" xfId="45" applyFont="1" applyFill="1" applyAlignment="1">
      <alignment horizontal="left" vertical="center"/>
    </xf>
    <xf numFmtId="0" fontId="34" fillId="0" borderId="0" xfId="45" applyFont="1" applyFill="1" applyAlignment="1">
      <alignment horizontal="center" vertical="center" wrapText="1"/>
    </xf>
    <xf numFmtId="0" fontId="35" fillId="34" borderId="0" xfId="45" applyFont="1" applyFill="1" applyAlignment="1">
      <alignment horizontal="center" vertical="center"/>
    </xf>
    <xf numFmtId="0" fontId="34" fillId="29" borderId="0" xfId="45" applyFont="1" applyFill="1"/>
    <xf numFmtId="0" fontId="34" fillId="29" borderId="0" xfId="45" applyFont="1" applyFill="1" applyAlignment="1">
      <alignment horizontal="left" vertical="center"/>
    </xf>
    <xf numFmtId="0" fontId="34" fillId="29" borderId="0" xfId="45" applyFont="1" applyFill="1" applyAlignment="1">
      <alignment horizontal="left"/>
    </xf>
    <xf numFmtId="0" fontId="34" fillId="0" borderId="0" xfId="45" applyFont="1" applyAlignment="1">
      <alignment horizontal="left"/>
    </xf>
    <xf numFmtId="14" fontId="38" fillId="36" borderId="0" xfId="45" applyNumberFormat="1" applyFont="1" applyFill="1"/>
    <xf numFmtId="0" fontId="38" fillId="36" borderId="0" xfId="45" applyFont="1" applyFill="1" applyBorder="1"/>
    <xf numFmtId="0" fontId="38" fillId="36" borderId="0" xfId="45" applyFont="1" applyFill="1"/>
    <xf numFmtId="0" fontId="34" fillId="0" borderId="0" xfId="45" applyFont="1" applyBorder="1"/>
    <xf numFmtId="0" fontId="34" fillId="0" borderId="0" xfId="45" applyFont="1" applyFill="1" applyBorder="1"/>
    <xf numFmtId="0" fontId="1" fillId="0" borderId="0" xfId="45"/>
    <xf numFmtId="0" fontId="39" fillId="0" borderId="0" xfId="45" applyFont="1"/>
    <xf numFmtId="0" fontId="34" fillId="0" borderId="0" xfId="45" applyFont="1" applyAlignment="1">
      <alignment horizontal="left" vertical="center"/>
    </xf>
    <xf numFmtId="0" fontId="38" fillId="36" borderId="0" xfId="45" applyFont="1" applyFill="1" applyAlignment="1">
      <alignment horizontal="left" vertical="center"/>
    </xf>
    <xf numFmtId="0" fontId="1" fillId="0" borderId="0" xfId="45" applyAlignment="1">
      <alignment horizontal="left" vertical="center"/>
    </xf>
    <xf numFmtId="0" fontId="34" fillId="0" borderId="0" xfId="45" applyFont="1" applyFill="1" applyAlignment="1">
      <alignment horizontal="left" vertical="center" wrapText="1"/>
    </xf>
    <xf numFmtId="0" fontId="40" fillId="0" borderId="0" xfId="45" applyFont="1"/>
    <xf numFmtId="0" fontId="41" fillId="0" borderId="0" xfId="45" applyFont="1" applyFill="1" applyBorder="1" applyAlignment="1">
      <alignment horizontal="left" vertical="center"/>
    </xf>
    <xf numFmtId="0" fontId="38" fillId="0" borderId="0" xfId="45" applyFont="1" applyFill="1" applyBorder="1" applyAlignment="1">
      <alignment horizontal="center" vertical="center"/>
    </xf>
    <xf numFmtId="14" fontId="34" fillId="0" borderId="0" xfId="45" applyNumberFormat="1" applyFont="1"/>
    <xf numFmtId="0" fontId="41" fillId="0" borderId="0" xfId="45" applyFont="1" applyFill="1" applyBorder="1"/>
    <xf numFmtId="0" fontId="34" fillId="0" borderId="0" xfId="45" applyFont="1" applyAlignment="1">
      <alignment wrapText="1"/>
    </xf>
    <xf numFmtId="0" fontId="42" fillId="0" borderId="0" xfId="45" applyFont="1" applyAlignment="1">
      <alignment horizontal="left" vertical="center"/>
    </xf>
    <xf numFmtId="0" fontId="43" fillId="0" borderId="0" xfId="45" applyFont="1" applyAlignment="1">
      <alignment vertical="center"/>
    </xf>
    <xf numFmtId="0" fontId="44" fillId="0" borderId="0" xfId="45" applyFont="1" applyAlignment="1">
      <alignment vertical="center"/>
    </xf>
    <xf numFmtId="0" fontId="45" fillId="0" borderId="0" xfId="45" applyFont="1" applyAlignment="1">
      <alignment vertical="center"/>
    </xf>
    <xf numFmtId="0" fontId="44" fillId="32" borderId="0" xfId="45" applyFont="1" applyFill="1" applyAlignment="1">
      <alignment vertical="center"/>
    </xf>
    <xf numFmtId="0" fontId="44" fillId="37" borderId="0" xfId="45" applyFont="1" applyFill="1" applyAlignment="1">
      <alignment vertical="center"/>
    </xf>
    <xf numFmtId="0" fontId="44" fillId="38" borderId="0" xfId="45" applyFont="1" applyFill="1" applyAlignment="1">
      <alignment vertical="center"/>
    </xf>
    <xf numFmtId="0" fontId="44" fillId="39" borderId="0" xfId="45" applyFont="1" applyFill="1" applyAlignment="1">
      <alignment vertical="center"/>
    </xf>
    <xf numFmtId="0" fontId="46" fillId="0" borderId="0" xfId="45" applyFont="1" applyAlignment="1">
      <alignment vertical="center"/>
    </xf>
    <xf numFmtId="0" fontId="47" fillId="0" borderId="0" xfId="45" applyFont="1" applyAlignment="1">
      <alignment vertical="center"/>
    </xf>
    <xf numFmtId="0" fontId="50" fillId="0" borderId="0" xfId="45" applyFont="1" applyFill="1" applyAlignment="1">
      <alignment vertical="center"/>
    </xf>
    <xf numFmtId="0" fontId="51" fillId="0" borderId="0" xfId="45" applyFont="1" applyFill="1"/>
    <xf numFmtId="0" fontId="1" fillId="0" borderId="21" xfId="45" applyBorder="1"/>
    <xf numFmtId="0" fontId="1" fillId="0" borderId="0" xfId="45" applyBorder="1"/>
    <xf numFmtId="0" fontId="1" fillId="0" borderId="0" xfId="45" applyBorder="1" applyAlignment="1">
      <alignment wrapText="1"/>
    </xf>
    <xf numFmtId="0" fontId="1" fillId="0" borderId="17" xfId="45" applyBorder="1" applyAlignment="1">
      <alignment wrapText="1"/>
    </xf>
    <xf numFmtId="0" fontId="53" fillId="0" borderId="21" xfId="45" applyFont="1" applyBorder="1" applyAlignment="1">
      <alignment horizontal="center" vertical="center"/>
    </xf>
    <xf numFmtId="0" fontId="30" fillId="0" borderId="21" xfId="45" applyFont="1" applyBorder="1" applyAlignment="1">
      <alignment horizontal="center" vertical="center" wrapText="1"/>
    </xf>
    <xf numFmtId="0" fontId="55" fillId="0" borderId="21" xfId="45" applyFont="1" applyFill="1" applyBorder="1" applyAlignment="1">
      <alignment horizontal="center" vertical="center" wrapText="1"/>
    </xf>
    <xf numFmtId="0" fontId="30" fillId="0" borderId="27" xfId="45" applyFont="1" applyFill="1" applyBorder="1" applyAlignment="1">
      <alignment horizontal="center" vertical="center" wrapText="1" readingOrder="1"/>
    </xf>
    <xf numFmtId="0" fontId="30" fillId="0" borderId="28" xfId="45" applyFont="1" applyFill="1" applyBorder="1" applyAlignment="1">
      <alignment horizontal="center" vertical="center" wrapText="1"/>
    </xf>
    <xf numFmtId="0" fontId="30" fillId="0" borderId="29" xfId="45" applyFont="1" applyFill="1" applyBorder="1" applyAlignment="1">
      <alignment horizontal="center" vertical="center" wrapText="1" readingOrder="1"/>
    </xf>
    <xf numFmtId="0" fontId="30" fillId="0" borderId="10" xfId="45" applyFont="1" applyFill="1" applyBorder="1" applyAlignment="1">
      <alignment horizontal="center" vertical="center" wrapText="1" readingOrder="1"/>
    </xf>
    <xf numFmtId="0" fontId="30" fillId="0" borderId="14" xfId="45" applyFont="1" applyFill="1" applyBorder="1" applyAlignment="1">
      <alignment horizontal="center" vertical="center" wrapText="1"/>
    </xf>
    <xf numFmtId="0" fontId="30" fillId="0" borderId="24" xfId="45" applyFont="1" applyFill="1" applyBorder="1" applyAlignment="1">
      <alignment horizontal="center" vertical="center" wrapText="1" readingOrder="1"/>
    </xf>
    <xf numFmtId="0" fontId="55" fillId="0" borderId="12" xfId="45" applyFont="1" applyFill="1" applyBorder="1" applyAlignment="1">
      <alignment horizontal="center" vertical="center" wrapText="1" readingOrder="1"/>
    </xf>
    <xf numFmtId="0" fontId="55" fillId="0" borderId="31" xfId="45" applyFont="1" applyFill="1" applyBorder="1" applyAlignment="1">
      <alignment horizontal="center" vertical="center" wrapText="1"/>
    </xf>
    <xf numFmtId="0" fontId="55" fillId="0" borderId="25" xfId="45" applyFont="1" applyFill="1" applyBorder="1" applyAlignment="1">
      <alignment horizontal="center" vertical="center" wrapText="1" readingOrder="1"/>
    </xf>
    <xf numFmtId="0" fontId="30" fillId="0" borderId="12" xfId="45" applyFont="1" applyFill="1" applyBorder="1" applyAlignment="1">
      <alignment horizontal="center" vertical="center" wrapText="1" readingOrder="1"/>
    </xf>
    <xf numFmtId="0" fontId="30" fillId="0" borderId="31" xfId="45" applyFont="1" applyFill="1" applyBorder="1" applyAlignment="1">
      <alignment horizontal="center" vertical="center" wrapText="1"/>
    </xf>
    <xf numFmtId="0" fontId="30" fillId="0" borderId="24" xfId="45" applyFont="1" applyFill="1" applyBorder="1" applyAlignment="1">
      <alignment horizontal="center" vertical="center" wrapText="1"/>
    </xf>
    <xf numFmtId="0" fontId="30" fillId="0" borderId="32" xfId="45" applyFont="1" applyFill="1" applyBorder="1" applyAlignment="1">
      <alignment horizontal="center" vertical="center" wrapText="1"/>
    </xf>
    <xf numFmtId="0" fontId="57" fillId="0" borderId="27" xfId="45" applyFont="1" applyFill="1" applyBorder="1" applyAlignment="1">
      <alignment horizontal="center" vertical="center" wrapText="1"/>
    </xf>
    <xf numFmtId="0" fontId="57" fillId="0" borderId="28" xfId="45" applyFont="1" applyFill="1" applyBorder="1" applyAlignment="1">
      <alignment horizontal="center" vertical="center" wrapText="1"/>
    </xf>
    <xf numFmtId="0" fontId="57" fillId="0" borderId="29" xfId="45" applyFont="1" applyFill="1" applyBorder="1" applyAlignment="1">
      <alignment horizontal="center" vertical="center" wrapText="1"/>
    </xf>
    <xf numFmtId="0" fontId="30" fillId="0" borderId="10" xfId="45" applyFont="1" applyFill="1" applyBorder="1" applyAlignment="1">
      <alignment horizontal="center" vertical="center" wrapText="1"/>
    </xf>
    <xf numFmtId="0" fontId="57" fillId="0" borderId="10" xfId="45" applyFont="1" applyFill="1" applyBorder="1" applyAlignment="1">
      <alignment horizontal="center" vertical="center" wrapText="1"/>
    </xf>
    <xf numFmtId="0" fontId="57" fillId="0" borderId="24" xfId="45" applyFont="1" applyFill="1" applyBorder="1" applyAlignment="1">
      <alignment horizontal="center" vertical="center" wrapText="1"/>
    </xf>
    <xf numFmtId="0" fontId="57" fillId="0" borderId="34" xfId="45" applyFont="1" applyFill="1" applyBorder="1" applyAlignment="1">
      <alignment horizontal="center" vertical="center" wrapText="1"/>
    </xf>
    <xf numFmtId="0" fontId="30" fillId="0" borderId="35" xfId="45" applyFont="1" applyFill="1" applyBorder="1" applyAlignment="1">
      <alignment horizontal="center" vertical="center" wrapText="1"/>
    </xf>
    <xf numFmtId="0" fontId="30" fillId="0" borderId="34" xfId="45" applyFont="1" applyFill="1" applyBorder="1" applyAlignment="1">
      <alignment horizontal="center" vertical="center" wrapText="1"/>
    </xf>
    <xf numFmtId="0" fontId="56" fillId="0" borderId="21" xfId="45" applyFont="1" applyFill="1" applyBorder="1" applyAlignment="1">
      <alignment horizontal="center" vertical="center" wrapText="1"/>
    </xf>
    <xf numFmtId="0" fontId="1" fillId="0" borderId="21" xfId="45" applyBorder="1" applyAlignment="1">
      <alignment wrapText="1"/>
    </xf>
    <xf numFmtId="0" fontId="56" fillId="26" borderId="14" xfId="45" applyFont="1" applyFill="1" applyBorder="1" applyAlignment="1">
      <alignment horizontal="center" vertical="center" wrapText="1"/>
    </xf>
    <xf numFmtId="0" fontId="56" fillId="35" borderId="14" xfId="45" applyFont="1" applyFill="1" applyBorder="1" applyAlignment="1">
      <alignment horizontal="center" vertical="center" wrapText="1"/>
    </xf>
    <xf numFmtId="0" fontId="56" fillId="29" borderId="14" xfId="45" applyFont="1" applyFill="1" applyBorder="1" applyAlignment="1">
      <alignment horizontal="center" vertical="center" wrapText="1"/>
    </xf>
    <xf numFmtId="0" fontId="56" fillId="30" borderId="14" xfId="45" applyFont="1" applyFill="1" applyBorder="1" applyAlignment="1">
      <alignment horizontal="center" vertical="center" wrapText="1"/>
    </xf>
    <xf numFmtId="0" fontId="56" fillId="32" borderId="14" xfId="45" applyFont="1" applyFill="1" applyBorder="1" applyAlignment="1">
      <alignment horizontal="center" vertical="center" wrapText="1"/>
    </xf>
    <xf numFmtId="0" fontId="54" fillId="42" borderId="24" xfId="45" applyFont="1" applyFill="1" applyBorder="1" applyAlignment="1">
      <alignment horizontal="center" vertical="center" wrapText="1"/>
    </xf>
    <xf numFmtId="0" fontId="56" fillId="41" borderId="37" xfId="45" applyFont="1" applyFill="1" applyBorder="1" applyAlignment="1">
      <alignment horizontal="center" vertical="center" wrapText="1"/>
    </xf>
    <xf numFmtId="0" fontId="57" fillId="0" borderId="14" xfId="45" applyFont="1" applyBorder="1" applyAlignment="1">
      <alignment horizontal="center" vertical="center" wrapText="1"/>
    </xf>
    <xf numFmtId="0" fontId="57" fillId="0" borderId="24" xfId="45" applyFont="1" applyBorder="1" applyAlignment="1">
      <alignment horizontal="center" vertical="center" wrapText="1"/>
    </xf>
    <xf numFmtId="0" fontId="60" fillId="0" borderId="0" xfId="45" applyFont="1"/>
    <xf numFmtId="0" fontId="61" fillId="39" borderId="0" xfId="45" applyNumberFormat="1" applyFont="1" applyFill="1" applyBorder="1" applyAlignment="1" applyProtection="1">
      <alignment vertical="center"/>
    </xf>
    <xf numFmtId="0" fontId="62" fillId="39" borderId="12" xfId="45" applyFont="1" applyFill="1" applyBorder="1" applyAlignment="1">
      <alignment horizontal="center" vertical="center" wrapText="1"/>
    </xf>
    <xf numFmtId="0" fontId="53" fillId="0" borderId="0" xfId="45" applyFont="1" applyAlignment="1">
      <alignment horizontal="center"/>
    </xf>
    <xf numFmtId="0" fontId="34" fillId="0" borderId="10" xfId="45" applyFont="1" applyBorder="1" applyAlignment="1">
      <alignment horizontal="center" vertical="center" wrapText="1"/>
    </xf>
    <xf numFmtId="14" fontId="34" fillId="0" borderId="10" xfId="45" applyNumberFormat="1" applyFont="1" applyBorder="1" applyAlignment="1">
      <alignment horizontal="center" vertical="center" wrapText="1"/>
    </xf>
    <xf numFmtId="9" fontId="34" fillId="0" borderId="10" xfId="47" applyFont="1" applyBorder="1" applyAlignment="1">
      <alignment horizontal="center" vertical="center" wrapText="1"/>
    </xf>
    <xf numFmtId="0" fontId="53" fillId="0" borderId="16" xfId="45" applyFont="1" applyBorder="1"/>
    <xf numFmtId="0" fontId="53" fillId="0" borderId="10" xfId="45" applyFont="1" applyBorder="1"/>
    <xf numFmtId="0" fontId="53" fillId="0" borderId="0" xfId="45" applyFont="1"/>
    <xf numFmtId="0" fontId="62" fillId="39" borderId="0" xfId="45" applyFont="1" applyFill="1" applyBorder="1" applyProtection="1"/>
    <xf numFmtId="0" fontId="63" fillId="0" borderId="0" xfId="45" applyFont="1" applyFill="1" applyBorder="1" applyProtection="1"/>
    <xf numFmtId="0" fontId="62" fillId="0" borderId="0" xfId="45" applyFont="1" applyFill="1" applyBorder="1" applyProtection="1"/>
    <xf numFmtId="0" fontId="62" fillId="39" borderId="0" xfId="45" applyFont="1" applyFill="1" applyBorder="1" applyAlignment="1" applyProtection="1">
      <alignment horizontal="right" vertical="center"/>
    </xf>
    <xf numFmtId="14" fontId="64" fillId="39" borderId="0" xfId="45" applyNumberFormat="1" applyFont="1" applyFill="1" applyBorder="1" applyAlignment="1" applyProtection="1">
      <alignment horizontal="left" vertical="center"/>
    </xf>
    <xf numFmtId="0" fontId="65" fillId="39" borderId="0" xfId="45" applyFont="1" applyFill="1" applyBorder="1" applyAlignment="1" applyProtection="1">
      <alignment horizontal="left" vertical="center"/>
    </xf>
    <xf numFmtId="0" fontId="62" fillId="39" borderId="0" xfId="45" applyFont="1" applyFill="1" applyBorder="1" applyAlignment="1" applyProtection="1">
      <alignment horizontal="center" vertical="center" wrapText="1"/>
    </xf>
    <xf numFmtId="0" fontId="63" fillId="39" borderId="0" xfId="45" applyNumberFormat="1" applyFont="1" applyFill="1" applyBorder="1" applyAlignment="1" applyProtection="1">
      <alignment horizontal="center" vertical="center" wrapText="1"/>
    </xf>
    <xf numFmtId="0" fontId="62" fillId="39" borderId="0" xfId="45" applyFont="1" applyFill="1" applyBorder="1" applyAlignment="1" applyProtection="1">
      <alignment horizontal="right" vertical="center" wrapText="1"/>
    </xf>
    <xf numFmtId="0" fontId="62" fillId="39" borderId="0" xfId="45" applyFont="1" applyFill="1" applyBorder="1" applyAlignment="1" applyProtection="1">
      <alignment horizontal="right" vertical="center" wrapText="1" indent="1"/>
    </xf>
    <xf numFmtId="14" fontId="66" fillId="45" borderId="45" xfId="45" applyNumberFormat="1" applyFont="1" applyFill="1" applyBorder="1" applyAlignment="1" applyProtection="1">
      <alignment horizontal="center" vertical="center" wrapText="1"/>
    </xf>
    <xf numFmtId="0" fontId="67" fillId="0" borderId="47" xfId="45" applyFont="1" applyFill="1" applyBorder="1" applyAlignment="1" applyProtection="1">
      <alignment horizontal="center" vertical="center" wrapText="1"/>
      <protection locked="0"/>
    </xf>
    <xf numFmtId="0" fontId="62" fillId="0" borderId="0" xfId="45" applyFont="1" applyFill="1" applyBorder="1" applyAlignment="1" applyProtection="1">
      <alignment horizontal="center" vertical="center" wrapText="1"/>
    </xf>
    <xf numFmtId="0" fontId="1" fillId="0" borderId="0" xfId="49"/>
    <xf numFmtId="0" fontId="1" fillId="0" borderId="0" xfId="49" applyAlignment="1">
      <alignment horizontal="center" vertical="center"/>
    </xf>
    <xf numFmtId="0" fontId="56" fillId="41" borderId="37" xfId="49" applyFont="1" applyFill="1" applyBorder="1" applyAlignment="1">
      <alignment horizontal="center" vertical="center" wrapText="1"/>
    </xf>
    <xf numFmtId="0" fontId="30" fillId="0" borderId="0" xfId="49" applyFont="1" applyFill="1" applyBorder="1" applyAlignment="1">
      <alignment horizontal="left" vertical="center" wrapText="1" readingOrder="1"/>
    </xf>
    <xf numFmtId="0" fontId="56" fillId="26" borderId="14" xfId="49" applyFont="1" applyFill="1" applyBorder="1" applyAlignment="1">
      <alignment horizontal="center" vertical="center" wrapText="1"/>
    </xf>
    <xf numFmtId="0" fontId="34" fillId="0" borderId="0" xfId="49" applyFont="1" applyFill="1" applyAlignment="1">
      <alignment horizontal="right" vertical="center"/>
    </xf>
    <xf numFmtId="0" fontId="1" fillId="0" borderId="0" xfId="49" applyAlignment="1">
      <alignment horizontal="left" vertical="center" indent="3"/>
    </xf>
    <xf numFmtId="0" fontId="56" fillId="35" borderId="14" xfId="49" applyFont="1" applyFill="1" applyBorder="1" applyAlignment="1">
      <alignment horizontal="center" vertical="center" wrapText="1"/>
    </xf>
    <xf numFmtId="0" fontId="56" fillId="29" borderId="14" xfId="49" applyFont="1" applyFill="1" applyBorder="1" applyAlignment="1">
      <alignment horizontal="center" vertical="center" wrapText="1"/>
    </xf>
    <xf numFmtId="0" fontId="56" fillId="30" borderId="14" xfId="49" applyFont="1" applyFill="1" applyBorder="1" applyAlignment="1">
      <alignment horizontal="center" vertical="center" wrapText="1"/>
    </xf>
    <xf numFmtId="0" fontId="56" fillId="32" borderId="14" xfId="49" applyFont="1" applyFill="1" applyBorder="1" applyAlignment="1">
      <alignment horizontal="center" vertical="center" wrapText="1"/>
    </xf>
    <xf numFmtId="0" fontId="54" fillId="42" borderId="14" xfId="49" applyFont="1" applyFill="1" applyBorder="1" applyAlignment="1">
      <alignment horizontal="center" vertical="center" wrapText="1"/>
    </xf>
    <xf numFmtId="0" fontId="34" fillId="0" borderId="0" xfId="49" applyFont="1" applyAlignment="1">
      <alignment horizontal="right" vertical="center"/>
    </xf>
    <xf numFmtId="0" fontId="48" fillId="0" borderId="10" xfId="46" applyFill="1" applyBorder="1" applyAlignment="1" applyProtection="1">
      <alignment horizontal="center" vertical="center"/>
    </xf>
    <xf numFmtId="0" fontId="4" fillId="0" borderId="10" xfId="0" applyFont="1" applyBorder="1" applyAlignment="1" applyProtection="1">
      <alignment horizontal="center" vertical="center"/>
    </xf>
    <xf numFmtId="0" fontId="5" fillId="30" borderId="10" xfId="0" applyNumberFormat="1" applyFont="1" applyFill="1" applyBorder="1" applyAlignment="1">
      <alignment horizontal="center" vertical="center" wrapText="1"/>
    </xf>
    <xf numFmtId="0" fontId="5" fillId="28" borderId="10" xfId="0" applyNumberFormat="1" applyFont="1" applyFill="1" applyBorder="1" applyAlignment="1">
      <alignment horizontal="center" vertical="center" wrapText="1"/>
    </xf>
    <xf numFmtId="0" fontId="5" fillId="29" borderId="10" xfId="0" applyNumberFormat="1" applyFont="1" applyFill="1" applyBorder="1" applyAlignment="1">
      <alignment horizontal="center" vertical="center" wrapText="1"/>
    </xf>
    <xf numFmtId="0" fontId="5" fillId="24" borderId="10" xfId="0" applyNumberFormat="1" applyFont="1" applyFill="1" applyBorder="1" applyAlignment="1">
      <alignment horizontal="center" vertical="center" wrapText="1"/>
    </xf>
    <xf numFmtId="0" fontId="4" fillId="0" borderId="10" xfId="0" applyFont="1" applyBorder="1" applyAlignment="1" applyProtection="1">
      <alignment horizontal="center" vertical="center" wrapText="1"/>
    </xf>
    <xf numFmtId="0" fontId="69" fillId="0" borderId="12" xfId="0" applyFont="1" applyFill="1" applyBorder="1" applyAlignment="1">
      <alignment vertical="center" textRotation="90" wrapText="1"/>
    </xf>
    <xf numFmtId="0" fontId="69" fillId="0" borderId="16" xfId="0" applyFont="1" applyFill="1" applyBorder="1" applyAlignment="1">
      <alignment horizontal="center" vertical="center" textRotation="90"/>
    </xf>
    <xf numFmtId="16" fontId="69" fillId="0" borderId="16" xfId="0" applyNumberFormat="1" applyFont="1" applyFill="1" applyBorder="1" applyAlignment="1">
      <alignment horizontal="center" vertical="center" textRotation="90"/>
    </xf>
    <xf numFmtId="0" fontId="70" fillId="0" borderId="0" xfId="0" applyFont="1"/>
    <xf numFmtId="0" fontId="69" fillId="0" borderId="10" xfId="0" applyFont="1" applyBorder="1" applyAlignment="1">
      <alignment horizontal="centerContinuous" vertical="center"/>
    </xf>
    <xf numFmtId="0" fontId="70" fillId="0" borderId="10" xfId="0" applyFont="1" applyBorder="1" applyAlignment="1">
      <alignment horizontal="centerContinuous" vertical="center"/>
    </xf>
    <xf numFmtId="0" fontId="69" fillId="0" borderId="10" xfId="0" applyFont="1" applyFill="1" applyBorder="1" applyAlignment="1">
      <alignment horizontal="center" vertical="center"/>
    </xf>
    <xf numFmtId="0" fontId="67" fillId="0" borderId="49" xfId="45" applyFont="1" applyFill="1" applyBorder="1" applyAlignment="1" applyProtection="1">
      <alignment horizontal="center" vertical="center" wrapText="1"/>
      <protection locked="0"/>
    </xf>
    <xf numFmtId="0" fontId="67" fillId="0" borderId="43" xfId="45" applyFont="1" applyFill="1" applyBorder="1" applyAlignment="1" applyProtection="1">
      <alignment horizontal="center" vertical="center" wrapText="1"/>
      <protection locked="0"/>
    </xf>
    <xf numFmtId="0" fontId="62" fillId="39" borderId="52" xfId="45" applyFont="1" applyFill="1" applyBorder="1" applyProtection="1"/>
    <xf numFmtId="0" fontId="62" fillId="39" borderId="52" xfId="45" applyFont="1" applyFill="1" applyBorder="1" applyAlignment="1" applyProtection="1">
      <alignment horizontal="right" vertical="center" wrapText="1"/>
    </xf>
    <xf numFmtId="0" fontId="62" fillId="39" borderId="52" xfId="45" applyFont="1" applyFill="1" applyBorder="1" applyAlignment="1" applyProtection="1">
      <alignment vertical="center"/>
    </xf>
    <xf numFmtId="0" fontId="66" fillId="45" borderId="53" xfId="45" applyFont="1" applyFill="1" applyBorder="1" applyAlignment="1" applyProtection="1">
      <alignment horizontal="center" vertical="center" wrapText="1"/>
    </xf>
    <xf numFmtId="0" fontId="62" fillId="46" borderId="54" xfId="45" applyFont="1" applyFill="1" applyBorder="1" applyAlignment="1" applyProtection="1">
      <alignment horizontal="left" vertical="center" wrapText="1"/>
    </xf>
    <xf numFmtId="0" fontId="62" fillId="46" borderId="55" xfId="45" applyFont="1" applyFill="1" applyBorder="1" applyAlignment="1" applyProtection="1">
      <alignment horizontal="left" vertical="center" wrapText="1"/>
    </xf>
    <xf numFmtId="0" fontId="62" fillId="39" borderId="58" xfId="45" applyFont="1" applyFill="1" applyBorder="1" applyProtection="1"/>
    <xf numFmtId="0" fontId="62" fillId="39" borderId="57" xfId="45" applyFont="1" applyFill="1" applyBorder="1" applyProtection="1"/>
    <xf numFmtId="0" fontId="34" fillId="0" borderId="0" xfId="45" applyFont="1" applyAlignment="1">
      <alignment horizontal="center" vertical="center"/>
    </xf>
    <xf numFmtId="0" fontId="34" fillId="0" borderId="0" xfId="49" applyFont="1" applyFill="1" applyAlignment="1">
      <alignment horizontal="center" vertical="center"/>
    </xf>
    <xf numFmtId="0" fontId="34" fillId="0" borderId="0" xfId="45" applyFont="1" applyAlignment="1">
      <alignment horizontal="center"/>
    </xf>
    <xf numFmtId="0" fontId="62" fillId="33" borderId="12" xfId="45" applyFont="1" applyFill="1" applyBorder="1" applyAlignment="1">
      <alignment horizontal="center" vertical="center" wrapText="1"/>
    </xf>
    <xf numFmtId="0" fontId="57" fillId="0" borderId="0" xfId="0" applyFont="1" applyBorder="1" applyAlignment="1">
      <alignment horizontal="center" vertical="center" wrapText="1"/>
    </xf>
    <xf numFmtId="0" fontId="0" fillId="0" borderId="0" xfId="0" applyFill="1" applyAlignment="1">
      <alignment wrapText="1"/>
    </xf>
    <xf numFmtId="0" fontId="57" fillId="0" borderId="0" xfId="0" applyFont="1" applyFill="1" applyBorder="1" applyAlignment="1">
      <alignment vertical="center" wrapText="1"/>
    </xf>
    <xf numFmtId="0" fontId="57" fillId="0" borderId="0" xfId="0" applyFont="1" applyFill="1" applyBorder="1" applyAlignment="1">
      <alignment horizontal="left" vertical="center" wrapText="1"/>
    </xf>
    <xf numFmtId="0" fontId="56" fillId="0" borderId="0" xfId="0" applyFont="1" applyFill="1" applyBorder="1" applyAlignment="1">
      <alignment horizontal="center" vertical="center" wrapText="1"/>
    </xf>
    <xf numFmtId="0" fontId="62" fillId="0" borderId="0" xfId="0" applyFont="1" applyBorder="1" applyAlignment="1">
      <alignment horizontal="center" wrapText="1"/>
    </xf>
    <xf numFmtId="0" fontId="30" fillId="0" borderId="17" xfId="43" applyFont="1" applyFill="1" applyBorder="1" applyAlignment="1">
      <alignment horizontal="center"/>
    </xf>
    <xf numFmtId="0" fontId="62" fillId="0" borderId="0" xfId="0" applyFont="1" applyBorder="1" applyAlignment="1">
      <alignment wrapText="1"/>
    </xf>
    <xf numFmtId="0" fontId="62" fillId="0" borderId="0" xfId="0" applyFont="1" applyBorder="1" applyAlignment="1">
      <alignment horizontal="left" wrapText="1"/>
    </xf>
    <xf numFmtId="0" fontId="57" fillId="0" borderId="0" xfId="49" applyFont="1" applyBorder="1" applyAlignment="1">
      <alignment horizontal="center" vertical="center" wrapText="1"/>
    </xf>
    <xf numFmtId="0" fontId="56" fillId="0" borderId="0" xfId="49" applyFont="1" applyFill="1" applyBorder="1" applyAlignment="1">
      <alignment horizontal="center" vertical="center" wrapText="1"/>
    </xf>
    <xf numFmtId="0" fontId="57" fillId="0" borderId="10" xfId="49" applyFont="1" applyBorder="1" applyAlignment="1">
      <alignment horizontal="left" vertical="center" wrapText="1"/>
    </xf>
    <xf numFmtId="0" fontId="57" fillId="0" borderId="10" xfId="49" applyFont="1" applyBorder="1" applyAlignment="1">
      <alignment horizontal="left" vertical="top" wrapText="1"/>
    </xf>
    <xf numFmtId="0" fontId="51" fillId="39" borderId="0" xfId="45" applyFont="1" applyFill="1" applyBorder="1" applyAlignment="1" applyProtection="1">
      <alignment horizontal="center" vertical="center"/>
    </xf>
    <xf numFmtId="0" fontId="72" fillId="39" borderId="0" xfId="45" applyFont="1" applyFill="1" applyBorder="1" applyAlignment="1" applyProtection="1">
      <alignment horizontal="right" vertical="center" wrapText="1" indent="1"/>
    </xf>
    <xf numFmtId="0" fontId="72" fillId="39" borderId="0" xfId="45" applyFont="1" applyFill="1" applyBorder="1" applyAlignment="1" applyProtection="1">
      <alignment horizontal="center" vertical="center" wrapText="1"/>
    </xf>
    <xf numFmtId="14" fontId="62" fillId="0" borderId="65" xfId="45" applyNumberFormat="1" applyFont="1" applyFill="1" applyBorder="1" applyAlignment="1" applyProtection="1">
      <alignment horizontal="center" vertical="center" wrapText="1"/>
      <protection locked="0"/>
    </xf>
    <xf numFmtId="0" fontId="62" fillId="0" borderId="66" xfId="45" applyFont="1" applyFill="1" applyBorder="1" applyAlignment="1" applyProtection="1">
      <alignment horizontal="left" vertical="top" wrapText="1"/>
      <protection locked="0"/>
    </xf>
    <xf numFmtId="0" fontId="62" fillId="0" borderId="66" xfId="45" applyFont="1" applyFill="1" applyBorder="1" applyAlignment="1" applyProtection="1">
      <alignment horizontal="center" vertical="center" wrapText="1"/>
      <protection locked="0"/>
    </xf>
    <xf numFmtId="0" fontId="73" fillId="0" borderId="0" xfId="0" applyFont="1" applyAlignment="1">
      <alignment horizontal="center" vertical="center"/>
    </xf>
    <xf numFmtId="0" fontId="62" fillId="0" borderId="65" xfId="45" applyFont="1" applyFill="1" applyBorder="1" applyAlignment="1" applyProtection="1">
      <alignment vertical="center" wrapText="1"/>
      <protection locked="0"/>
    </xf>
    <xf numFmtId="0" fontId="62" fillId="0" borderId="66" xfId="45" applyFont="1" applyFill="1" applyBorder="1" applyAlignment="1" applyProtection="1">
      <alignment vertical="center" wrapText="1"/>
      <protection locked="0"/>
    </xf>
    <xf numFmtId="0" fontId="62" fillId="0" borderId="54" xfId="45" applyFont="1" applyFill="1" applyBorder="1" applyAlignment="1" applyProtection="1">
      <alignment vertical="center" wrapText="1"/>
      <protection locked="0"/>
    </xf>
    <xf numFmtId="0" fontId="62" fillId="0" borderId="72" xfId="45" applyFont="1" applyFill="1" applyBorder="1" applyAlignment="1" applyProtection="1">
      <alignment vertical="center" wrapText="1"/>
      <protection locked="0"/>
    </xf>
    <xf numFmtId="0" fontId="62" fillId="0" borderId="73" xfId="45" applyFont="1" applyFill="1" applyBorder="1" applyAlignment="1" applyProtection="1">
      <alignment vertical="center" wrapText="1"/>
      <protection locked="0"/>
    </xf>
    <xf numFmtId="0" fontId="62" fillId="34" borderId="0" xfId="45" applyFont="1" applyFill="1" applyBorder="1" applyAlignment="1" applyProtection="1">
      <alignment horizontal="right" vertical="center" wrapText="1" indent="1"/>
    </xf>
    <xf numFmtId="0" fontId="62" fillId="34" borderId="69" xfId="45" applyFont="1" applyFill="1" applyBorder="1" applyAlignment="1" applyProtection="1">
      <alignment horizontal="right" vertical="center" wrapText="1" indent="1"/>
    </xf>
    <xf numFmtId="0" fontId="62" fillId="34" borderId="61" xfId="45" applyFont="1" applyFill="1" applyBorder="1" applyAlignment="1" applyProtection="1">
      <alignment horizontal="right" vertical="center" wrapText="1" indent="1"/>
    </xf>
    <xf numFmtId="0" fontId="62" fillId="34" borderId="52" xfId="45" applyFont="1" applyFill="1" applyBorder="1" applyAlignment="1" applyProtection="1">
      <alignment horizontal="right" vertical="center" wrapText="1"/>
    </xf>
    <xf numFmtId="0" fontId="62" fillId="34" borderId="61" xfId="45" applyFont="1" applyFill="1" applyBorder="1" applyAlignment="1" applyProtection="1">
      <alignment horizontal="center" vertical="center" wrapText="1"/>
    </xf>
    <xf numFmtId="0" fontId="62" fillId="34" borderId="68" xfId="45" applyFont="1" applyFill="1" applyBorder="1" applyAlignment="1" applyProtection="1">
      <alignment horizontal="right" vertical="center" wrapText="1" indent="1"/>
    </xf>
    <xf numFmtId="0" fontId="62" fillId="34" borderId="62" xfId="45" applyFont="1" applyFill="1" applyBorder="1" applyAlignment="1" applyProtection="1">
      <alignment horizontal="center" vertical="center" wrapText="1"/>
    </xf>
    <xf numFmtId="0" fontId="67" fillId="0" borderId="81" xfId="45" applyFont="1" applyFill="1" applyBorder="1" applyAlignment="1" applyProtection="1">
      <alignment horizontal="center" vertical="center" wrapText="1"/>
      <protection locked="0"/>
    </xf>
    <xf numFmtId="0" fontId="67" fillId="0" borderId="63" xfId="45" applyFont="1" applyFill="1" applyBorder="1" applyAlignment="1" applyProtection="1">
      <alignment horizontal="center" vertical="center" wrapText="1"/>
      <protection locked="0"/>
    </xf>
    <xf numFmtId="0" fontId="62" fillId="46" borderId="82" xfId="45" applyFont="1" applyFill="1" applyBorder="1" applyAlignment="1" applyProtection="1">
      <alignment horizontal="left" vertical="center" wrapText="1"/>
    </xf>
    <xf numFmtId="14" fontId="66" fillId="45" borderId="60" xfId="45" applyNumberFormat="1" applyFont="1" applyFill="1" applyBorder="1" applyAlignment="1" applyProtection="1">
      <alignment horizontal="center" vertical="center" wrapText="1"/>
    </xf>
    <xf numFmtId="0" fontId="62" fillId="41" borderId="64" xfId="45" applyFont="1" applyFill="1" applyBorder="1" applyAlignment="1" applyProtection="1">
      <alignment horizontal="right" vertical="center" wrapText="1" indent="1"/>
    </xf>
    <xf numFmtId="0" fontId="62" fillId="47" borderId="12" xfId="45" applyFont="1" applyFill="1" applyBorder="1" applyAlignment="1">
      <alignment horizontal="center" vertical="center" wrapText="1"/>
    </xf>
    <xf numFmtId="0" fontId="62" fillId="47" borderId="0" xfId="45" applyFont="1" applyFill="1" applyBorder="1" applyAlignment="1">
      <alignment horizontal="center" vertical="center" wrapText="1"/>
    </xf>
    <xf numFmtId="0" fontId="67" fillId="39" borderId="64" xfId="45" applyFont="1" applyFill="1" applyBorder="1" applyAlignment="1" applyProtection="1">
      <alignment horizontal="center" vertical="center" wrapText="1"/>
    </xf>
    <xf numFmtId="0" fontId="67" fillId="39" borderId="84" xfId="45" applyFont="1" applyFill="1" applyBorder="1" applyAlignment="1" applyProtection="1">
      <alignment horizontal="center" vertical="center" wrapText="1"/>
    </xf>
    <xf numFmtId="0" fontId="62" fillId="39" borderId="50" xfId="45" applyFont="1" applyFill="1" applyBorder="1" applyAlignment="1" applyProtection="1">
      <alignment horizontal="right" vertical="center" wrapText="1" indent="1"/>
    </xf>
    <xf numFmtId="0" fontId="62" fillId="39" borderId="50" xfId="45" applyFont="1" applyFill="1" applyBorder="1" applyAlignment="1" applyProtection="1">
      <alignment horizontal="center" vertical="center" wrapText="1"/>
    </xf>
    <xf numFmtId="0" fontId="62" fillId="39" borderId="51" xfId="45" applyFont="1" applyFill="1" applyBorder="1" applyAlignment="1" applyProtection="1">
      <alignment vertical="center"/>
    </xf>
    <xf numFmtId="0" fontId="5" fillId="24" borderId="12" xfId="0" applyFont="1" applyFill="1" applyBorder="1" applyAlignment="1" applyProtection="1">
      <alignment horizontal="center" vertical="center"/>
    </xf>
    <xf numFmtId="0" fontId="5" fillId="24" borderId="14" xfId="0" applyFont="1" applyFill="1" applyBorder="1" applyAlignment="1" applyProtection="1">
      <alignment horizontal="center" vertical="center"/>
    </xf>
    <xf numFmtId="0" fontId="4" fillId="0" borderId="0" xfId="0" applyFont="1"/>
    <xf numFmtId="0" fontId="5" fillId="24" borderId="10" xfId="0" applyFont="1" applyFill="1" applyBorder="1" applyAlignment="1" applyProtection="1">
      <alignment horizontal="center" vertical="center"/>
    </xf>
    <xf numFmtId="0" fontId="5" fillId="32" borderId="10" xfId="0" applyNumberFormat="1" applyFont="1" applyFill="1" applyBorder="1" applyAlignment="1">
      <alignment horizontal="center" vertical="center" wrapText="1"/>
    </xf>
    <xf numFmtId="0" fontId="5" fillId="25" borderId="10" xfId="0" applyNumberFormat="1" applyFont="1" applyFill="1" applyBorder="1" applyAlignment="1">
      <alignment horizontal="center" vertical="center" wrapText="1"/>
    </xf>
    <xf numFmtId="0" fontId="5" fillId="31" borderId="10" xfId="0" applyNumberFormat="1" applyFont="1" applyFill="1" applyBorder="1" applyAlignment="1">
      <alignment horizontal="center" vertical="center" wrapText="1"/>
    </xf>
    <xf numFmtId="0" fontId="5" fillId="26" borderId="10" xfId="0" applyNumberFormat="1" applyFont="1" applyFill="1" applyBorder="1" applyAlignment="1">
      <alignment horizontal="center" vertical="center" wrapText="1"/>
    </xf>
    <xf numFmtId="0" fontId="32" fillId="0" borderId="16" xfId="0" applyFont="1" applyFill="1" applyBorder="1" applyAlignment="1">
      <alignment horizontal="center" vertical="center"/>
    </xf>
    <xf numFmtId="16" fontId="32" fillId="0" borderId="16" xfId="0" applyNumberFormat="1" applyFont="1" applyFill="1" applyBorder="1" applyAlignment="1">
      <alignment horizontal="center" vertical="center"/>
    </xf>
    <xf numFmtId="0" fontId="7" fillId="0" borderId="0" xfId="0" applyFont="1" applyBorder="1" applyAlignment="1">
      <alignment vertical="center" textRotation="90"/>
    </xf>
    <xf numFmtId="0" fontId="32" fillId="0" borderId="85" xfId="0" applyFont="1" applyFill="1" applyBorder="1" applyAlignment="1">
      <alignment vertical="center" wrapText="1"/>
    </xf>
    <xf numFmtId="0" fontId="4" fillId="0" borderId="0" xfId="0" applyFont="1" applyAlignment="1">
      <alignment wrapText="1"/>
    </xf>
    <xf numFmtId="0" fontId="5" fillId="27" borderId="12" xfId="0" applyFont="1" applyFill="1" applyBorder="1" applyAlignment="1" applyProtection="1">
      <alignment vertical="center"/>
    </xf>
    <xf numFmtId="0" fontId="5" fillId="27" borderId="12" xfId="0" applyFont="1" applyFill="1" applyBorder="1" applyAlignment="1" applyProtection="1">
      <alignment vertical="center" wrapText="1"/>
    </xf>
    <xf numFmtId="0" fontId="51" fillId="39" borderId="48" xfId="45" applyFont="1" applyFill="1" applyBorder="1" applyAlignment="1" applyProtection="1">
      <alignment horizontal="center" vertical="center"/>
    </xf>
    <xf numFmtId="0" fontId="51" fillId="39" borderId="0" xfId="45" applyFont="1" applyFill="1" applyBorder="1" applyAlignment="1" applyProtection="1">
      <alignment horizontal="center" vertical="center"/>
    </xf>
    <xf numFmtId="0" fontId="66" fillId="45" borderId="60" xfId="45" applyFont="1" applyFill="1" applyBorder="1" applyAlignment="1" applyProtection="1">
      <alignment horizontal="center" vertical="center" wrapText="1"/>
    </xf>
    <xf numFmtId="0" fontId="66" fillId="45" borderId="44" xfId="45" applyFont="1" applyFill="1" applyBorder="1" applyAlignment="1" applyProtection="1">
      <alignment horizontal="center" vertical="center" wrapText="1"/>
    </xf>
    <xf numFmtId="0" fontId="66" fillId="45" borderId="45" xfId="45" applyFont="1" applyFill="1" applyBorder="1" applyAlignment="1" applyProtection="1">
      <alignment horizontal="center" vertical="center" wrapText="1"/>
    </xf>
    <xf numFmtId="0" fontId="66" fillId="45" borderId="56" xfId="45" applyFont="1" applyFill="1" applyBorder="1" applyAlignment="1" applyProtection="1">
      <alignment horizontal="center" vertical="center" wrapText="1"/>
    </xf>
    <xf numFmtId="0" fontId="66" fillId="45" borderId="78" xfId="45" applyFont="1" applyFill="1" applyBorder="1" applyAlignment="1" applyProtection="1">
      <alignment horizontal="center" vertical="center" wrapText="1"/>
    </xf>
    <xf numFmtId="0" fontId="66" fillId="45" borderId="79" xfId="45" applyFont="1" applyFill="1" applyBorder="1" applyAlignment="1" applyProtection="1">
      <alignment horizontal="center" vertical="center" wrapText="1"/>
    </xf>
    <xf numFmtId="0" fontId="66" fillId="45" borderId="80" xfId="45" applyFont="1" applyFill="1" applyBorder="1" applyAlignment="1" applyProtection="1">
      <alignment horizontal="center" vertical="center" wrapText="1"/>
    </xf>
    <xf numFmtId="0" fontId="62" fillId="0" borderId="67" xfId="45" applyFont="1" applyFill="1" applyBorder="1" applyAlignment="1" applyProtection="1">
      <alignment horizontal="center" vertical="center" wrapText="1"/>
      <protection locked="0"/>
    </xf>
    <xf numFmtId="0" fontId="62" fillId="0" borderId="83" xfId="45" applyFont="1" applyFill="1" applyBorder="1" applyAlignment="1" applyProtection="1">
      <alignment horizontal="center" vertical="center" wrapText="1"/>
      <protection locked="0"/>
    </xf>
    <xf numFmtId="0" fontId="66" fillId="47" borderId="44" xfId="45" applyFont="1" applyFill="1" applyBorder="1" applyAlignment="1" applyProtection="1">
      <alignment horizontal="center" vertical="center" wrapText="1"/>
    </xf>
    <xf numFmtId="0" fontId="0" fillId="47" borderId="46" xfId="0" applyFill="1" applyBorder="1"/>
    <xf numFmtId="0" fontId="62" fillId="0" borderId="41" xfId="45" applyFont="1" applyFill="1" applyBorder="1" applyAlignment="1" applyProtection="1">
      <alignment horizontal="center" vertical="center" wrapText="1"/>
      <protection locked="0"/>
    </xf>
    <xf numFmtId="0" fontId="62" fillId="0" borderId="42" xfId="45" applyFont="1" applyFill="1" applyBorder="1" applyAlignment="1" applyProtection="1">
      <alignment horizontal="center" vertical="center" wrapText="1"/>
      <protection locked="0"/>
    </xf>
    <xf numFmtId="0" fontId="66" fillId="47" borderId="61" xfId="45" applyFont="1" applyFill="1" applyBorder="1" applyAlignment="1" applyProtection="1">
      <alignment horizontal="center" vertical="center" wrapText="1"/>
    </xf>
    <xf numFmtId="0" fontId="0" fillId="47" borderId="62" xfId="0" applyFill="1" applyBorder="1"/>
    <xf numFmtId="0" fontId="66" fillId="47" borderId="70" xfId="45" applyFont="1" applyFill="1" applyBorder="1" applyAlignment="1" applyProtection="1">
      <alignment horizontal="center" vertical="center" wrapText="1"/>
    </xf>
    <xf numFmtId="0" fontId="62" fillId="34" borderId="59" xfId="45" applyFont="1" applyFill="1" applyBorder="1" applyAlignment="1" applyProtection="1">
      <alignment horizontal="center" vertical="center" wrapText="1"/>
    </xf>
    <xf numFmtId="0" fontId="62" fillId="34" borderId="71" xfId="45" applyFont="1" applyFill="1" applyBorder="1" applyAlignment="1" applyProtection="1">
      <alignment horizontal="center" vertical="center" wrapText="1"/>
    </xf>
    <xf numFmtId="0" fontId="62" fillId="34" borderId="0" xfId="45" applyFont="1" applyFill="1" applyBorder="1" applyAlignment="1" applyProtection="1">
      <alignment horizontal="center" vertical="center" wrapText="1"/>
    </xf>
    <xf numFmtId="0" fontId="62" fillId="34" borderId="68" xfId="45" applyFont="1" applyFill="1" applyBorder="1" applyAlignment="1" applyProtection="1">
      <alignment horizontal="center" vertical="center" wrapText="1"/>
    </xf>
    <xf numFmtId="0" fontId="62" fillId="34" borderId="70" xfId="45" applyFont="1" applyFill="1" applyBorder="1" applyAlignment="1" applyProtection="1">
      <alignment horizontal="center" vertical="center" wrapText="1"/>
    </xf>
    <xf numFmtId="0" fontId="62" fillId="34" borderId="62" xfId="45" applyFont="1" applyFill="1" applyBorder="1" applyAlignment="1" applyProtection="1">
      <alignment horizontal="center" vertical="center" wrapText="1"/>
    </xf>
    <xf numFmtId="0" fontId="66" fillId="47" borderId="74" xfId="45" applyFont="1" applyFill="1" applyBorder="1" applyAlignment="1" applyProtection="1">
      <alignment horizontal="center" vertical="center" wrapText="1"/>
    </xf>
    <xf numFmtId="0" fontId="66" fillId="47" borderId="56" xfId="45" applyFont="1" applyFill="1" applyBorder="1" applyAlignment="1" applyProtection="1">
      <alignment horizontal="center" vertical="center" wrapText="1"/>
    </xf>
    <xf numFmtId="0" fontId="66" fillId="48" borderId="75" xfId="45" applyFont="1" applyFill="1" applyBorder="1" applyAlignment="1" applyProtection="1">
      <alignment horizontal="center" vertical="center" wrapText="1"/>
    </xf>
    <xf numFmtId="0" fontId="66" fillId="48" borderId="76" xfId="45" applyFont="1" applyFill="1" applyBorder="1" applyAlignment="1" applyProtection="1">
      <alignment horizontal="center" vertical="center" wrapText="1"/>
    </xf>
    <xf numFmtId="0" fontId="66" fillId="48" borderId="77" xfId="45" applyFont="1" applyFill="1" applyBorder="1" applyAlignment="1" applyProtection="1">
      <alignment horizontal="center" vertical="center" wrapText="1"/>
    </xf>
    <xf numFmtId="0" fontId="66" fillId="40" borderId="75" xfId="45" applyFont="1" applyFill="1" applyBorder="1" applyAlignment="1" applyProtection="1">
      <alignment horizontal="center" vertical="center" wrapText="1"/>
    </xf>
    <xf numFmtId="0" fontId="66" fillId="40" borderId="76" xfId="45" applyFont="1" applyFill="1" applyBorder="1" applyAlignment="1" applyProtection="1">
      <alignment horizontal="center" vertical="center" wrapText="1"/>
    </xf>
    <xf numFmtId="0" fontId="66" fillId="40" borderId="77" xfId="45" applyFont="1" applyFill="1" applyBorder="1" applyAlignment="1" applyProtection="1">
      <alignment horizontal="center" vertical="center" wrapText="1"/>
    </xf>
    <xf numFmtId="0" fontId="34" fillId="0" borderId="0" xfId="45" applyFont="1" applyFill="1" applyAlignment="1">
      <alignment horizontal="left" vertical="top" wrapText="1"/>
    </xf>
    <xf numFmtId="0" fontId="29" fillId="26" borderId="14" xfId="0" applyFont="1" applyFill="1" applyBorder="1" applyAlignment="1" applyProtection="1">
      <alignment horizontal="center" vertical="center"/>
    </xf>
    <xf numFmtId="0" fontId="29" fillId="26" borderId="15" xfId="0" applyFont="1" applyFill="1" applyBorder="1" applyAlignment="1" applyProtection="1">
      <alignment horizontal="center" vertical="center"/>
    </xf>
    <xf numFmtId="0" fontId="5" fillId="27" borderId="10" xfId="0" applyFont="1" applyFill="1" applyBorder="1" applyAlignment="1" applyProtection="1">
      <alignment horizontal="center" vertical="center"/>
    </xf>
    <xf numFmtId="0" fontId="5" fillId="27" borderId="10" xfId="0" applyFont="1" applyFill="1" applyBorder="1" applyAlignment="1" applyProtection="1">
      <alignment horizontal="center" vertical="center" wrapText="1"/>
    </xf>
    <xf numFmtId="0" fontId="5" fillId="24" borderId="14" xfId="0" applyFont="1" applyFill="1" applyBorder="1" applyAlignment="1" applyProtection="1">
      <alignment horizontal="center" vertical="center"/>
    </xf>
    <xf numFmtId="0" fontId="5" fillId="24" borderId="15" xfId="0" applyFont="1" applyFill="1" applyBorder="1" applyAlignment="1" applyProtection="1">
      <alignment horizontal="center" vertical="center"/>
    </xf>
    <xf numFmtId="0" fontId="5" fillId="24" borderId="16" xfId="0" applyFont="1" applyFill="1" applyBorder="1" applyAlignment="1" applyProtection="1">
      <alignment horizontal="center" vertical="center"/>
    </xf>
    <xf numFmtId="0" fontId="5" fillId="26" borderId="10" xfId="0" applyFont="1" applyFill="1" applyBorder="1" applyAlignment="1" applyProtection="1">
      <alignment horizontal="center" vertical="center"/>
    </xf>
    <xf numFmtId="0" fontId="29" fillId="24" borderId="14" xfId="0" applyFont="1" applyFill="1" applyBorder="1" applyAlignment="1" applyProtection="1">
      <alignment horizontal="center" vertical="center"/>
    </xf>
    <xf numFmtId="0" fontId="29" fillId="24" borderId="15" xfId="0" applyFont="1" applyFill="1" applyBorder="1" applyAlignment="1" applyProtection="1">
      <alignment horizontal="center" vertical="center"/>
    </xf>
    <xf numFmtId="16" fontId="29" fillId="32" borderId="14" xfId="0" applyNumberFormat="1" applyFont="1" applyFill="1" applyBorder="1" applyAlignment="1" applyProtection="1">
      <alignment horizontal="center" vertical="center" wrapText="1"/>
    </xf>
    <xf numFmtId="16" fontId="29" fillId="32" borderId="15" xfId="0" applyNumberFormat="1" applyFont="1" applyFill="1" applyBorder="1" applyAlignment="1" applyProtection="1">
      <alignment horizontal="center" vertical="center" wrapText="1"/>
    </xf>
    <xf numFmtId="16" fontId="29" fillId="32" borderId="16" xfId="0" applyNumberFormat="1" applyFont="1" applyFill="1" applyBorder="1" applyAlignment="1" applyProtection="1">
      <alignment horizontal="center" vertical="center" wrapText="1"/>
    </xf>
    <xf numFmtId="0" fontId="5" fillId="24" borderId="12" xfId="0" applyFont="1" applyFill="1" applyBorder="1" applyAlignment="1" applyProtection="1">
      <alignment horizontal="center" vertical="center"/>
    </xf>
    <xf numFmtId="0" fontId="5" fillId="24" borderId="11" xfId="0" applyFont="1" applyFill="1" applyBorder="1" applyAlignment="1" applyProtection="1">
      <alignment horizontal="center" vertical="center"/>
    </xf>
    <xf numFmtId="0" fontId="29" fillId="25" borderId="14" xfId="0" applyFont="1" applyFill="1" applyBorder="1" applyAlignment="1" applyProtection="1">
      <alignment horizontal="center" vertical="center"/>
    </xf>
    <xf numFmtId="0" fontId="29" fillId="25" borderId="15" xfId="0" applyFont="1" applyFill="1" applyBorder="1" applyAlignment="1" applyProtection="1">
      <alignment horizontal="center" vertical="center"/>
    </xf>
    <xf numFmtId="0" fontId="29" fillId="25" borderId="16" xfId="0" applyFont="1" applyFill="1" applyBorder="1" applyAlignment="1" applyProtection="1">
      <alignment horizontal="center" vertical="center"/>
    </xf>
    <xf numFmtId="16" fontId="29" fillId="26" borderId="14" xfId="0" applyNumberFormat="1" applyFont="1" applyFill="1" applyBorder="1" applyAlignment="1" applyProtection="1">
      <alignment horizontal="center" vertical="center" wrapText="1"/>
    </xf>
    <xf numFmtId="16" fontId="29" fillId="26" borderId="15" xfId="0" applyNumberFormat="1" applyFont="1" applyFill="1" applyBorder="1" applyAlignment="1" applyProtection="1">
      <alignment horizontal="center" vertical="center" wrapText="1"/>
    </xf>
    <xf numFmtId="16" fontId="29" fillId="35" borderId="15" xfId="0" applyNumberFormat="1" applyFont="1" applyFill="1" applyBorder="1" applyAlignment="1" applyProtection="1">
      <alignment horizontal="center" vertical="center" wrapText="1"/>
    </xf>
    <xf numFmtId="16" fontId="29" fillId="35" borderId="16" xfId="0" applyNumberFormat="1" applyFont="1" applyFill="1" applyBorder="1" applyAlignment="1" applyProtection="1">
      <alignment horizontal="center" vertical="center" wrapText="1"/>
    </xf>
    <xf numFmtId="16" fontId="29" fillId="29" borderId="14" xfId="0" applyNumberFormat="1" applyFont="1" applyFill="1" applyBorder="1" applyAlignment="1" applyProtection="1">
      <alignment horizontal="center" vertical="center" wrapText="1"/>
    </xf>
    <xf numFmtId="16" fontId="29" fillId="29" borderId="15" xfId="0" applyNumberFormat="1" applyFont="1" applyFill="1" applyBorder="1" applyAlignment="1" applyProtection="1">
      <alignment horizontal="center" vertical="center" wrapText="1"/>
    </xf>
    <xf numFmtId="16" fontId="29" fillId="29" borderId="16" xfId="0" applyNumberFormat="1" applyFont="1" applyFill="1" applyBorder="1" applyAlignment="1" applyProtection="1">
      <alignment horizontal="center" vertical="center" wrapText="1"/>
    </xf>
    <xf numFmtId="16" fontId="29" fillId="31" borderId="14" xfId="0" applyNumberFormat="1" applyFont="1" applyFill="1" applyBorder="1" applyAlignment="1" applyProtection="1">
      <alignment horizontal="center" vertical="center" wrapText="1"/>
    </xf>
    <xf numFmtId="16" fontId="29" fillId="31" borderId="16" xfId="0" applyNumberFormat="1" applyFont="1" applyFill="1" applyBorder="1" applyAlignment="1" applyProtection="1">
      <alignment horizontal="center" vertical="center" wrapText="1"/>
    </xf>
    <xf numFmtId="0" fontId="61" fillId="44" borderId="0" xfId="45" applyNumberFormat="1" applyFont="1" applyFill="1" applyBorder="1" applyAlignment="1" applyProtection="1">
      <alignment horizontal="left" vertical="center"/>
    </xf>
    <xf numFmtId="0" fontId="52" fillId="40" borderId="21" xfId="46" applyFont="1" applyFill="1" applyBorder="1" applyAlignment="1" applyProtection="1">
      <alignment horizontal="center" vertical="center" textRotation="90"/>
    </xf>
    <xf numFmtId="0" fontId="52" fillId="40" borderId="0" xfId="46" applyFont="1" applyFill="1" applyAlignment="1" applyProtection="1">
      <alignment horizontal="center" vertical="center"/>
    </xf>
    <xf numFmtId="0" fontId="59" fillId="38" borderId="0" xfId="45" applyFont="1" applyFill="1" applyAlignment="1">
      <alignment horizontal="center" vertical="center"/>
    </xf>
    <xf numFmtId="0" fontId="59" fillId="38" borderId="17" xfId="45" applyFont="1" applyFill="1" applyBorder="1" applyAlignment="1">
      <alignment horizontal="center" vertical="center"/>
    </xf>
    <xf numFmtId="0" fontId="56" fillId="43" borderId="26" xfId="45" applyFont="1" applyFill="1" applyBorder="1" applyAlignment="1">
      <alignment horizontal="center" vertical="center" wrapText="1"/>
    </xf>
    <xf numFmtId="0" fontId="56" fillId="43" borderId="30" xfId="45" applyFont="1" applyFill="1" applyBorder="1" applyAlignment="1">
      <alignment horizontal="center" vertical="center" wrapText="1"/>
    </xf>
    <xf numFmtId="0" fontId="56" fillId="43" borderId="33" xfId="45" applyFont="1" applyFill="1" applyBorder="1" applyAlignment="1">
      <alignment horizontal="center" vertical="center" wrapText="1"/>
    </xf>
    <xf numFmtId="0" fontId="57" fillId="0" borderId="40" xfId="45" applyFont="1" applyFill="1" applyBorder="1" applyAlignment="1">
      <alignment horizontal="center" vertical="center" wrapText="1"/>
    </xf>
    <xf numFmtId="0" fontId="57" fillId="0" borderId="13" xfId="45" applyFont="1" applyFill="1" applyBorder="1" applyAlignment="1">
      <alignment horizontal="center" vertical="center" wrapText="1"/>
    </xf>
    <xf numFmtId="0" fontId="57" fillId="0" borderId="39" xfId="45" applyFont="1" applyFill="1" applyBorder="1" applyAlignment="1">
      <alignment horizontal="center" vertical="center" wrapText="1"/>
    </xf>
    <xf numFmtId="0" fontId="57" fillId="0" borderId="29" xfId="45" applyFont="1" applyFill="1" applyBorder="1" applyAlignment="1">
      <alignment horizontal="center" vertical="center" wrapText="1"/>
    </xf>
    <xf numFmtId="0" fontId="57" fillId="0" borderId="24" xfId="45" applyFont="1" applyFill="1" applyBorder="1" applyAlignment="1">
      <alignment horizontal="center" vertical="center" wrapText="1"/>
    </xf>
    <xf numFmtId="0" fontId="57" fillId="0" borderId="32" xfId="45" applyFont="1" applyFill="1" applyBorder="1" applyAlignment="1">
      <alignment horizontal="center" vertical="center" wrapText="1"/>
    </xf>
    <xf numFmtId="0" fontId="57" fillId="0" borderId="12" xfId="45" applyFont="1" applyFill="1" applyBorder="1" applyAlignment="1">
      <alignment horizontal="center" vertical="center" wrapText="1"/>
    </xf>
    <xf numFmtId="0" fontId="57" fillId="0" borderId="11" xfId="45" applyFont="1" applyFill="1" applyBorder="1" applyAlignment="1">
      <alignment horizontal="center" vertical="center" wrapText="1"/>
    </xf>
    <xf numFmtId="0" fontId="49" fillId="40" borderId="0" xfId="46" applyFont="1" applyFill="1" applyAlignment="1" applyProtection="1">
      <alignment horizontal="center" vertical="center"/>
    </xf>
    <xf numFmtId="0" fontId="31" fillId="41" borderId="18" xfId="45" applyFont="1" applyFill="1" applyBorder="1" applyAlignment="1">
      <alignment horizontal="center" vertical="center" wrapText="1"/>
    </xf>
    <xf numFmtId="0" fontId="31" fillId="41" borderId="19" xfId="45" applyFont="1" applyFill="1" applyBorder="1" applyAlignment="1">
      <alignment horizontal="center" vertical="center" wrapText="1"/>
    </xf>
    <xf numFmtId="0" fontId="31" fillId="41" borderId="20" xfId="45" applyFont="1" applyFill="1" applyBorder="1" applyAlignment="1">
      <alignment horizontal="center" vertical="center" wrapText="1"/>
    </xf>
    <xf numFmtId="0" fontId="31" fillId="41" borderId="21" xfId="45" applyFont="1" applyFill="1" applyBorder="1" applyAlignment="1">
      <alignment horizontal="center" vertical="center" wrapText="1"/>
    </xf>
    <xf numFmtId="0" fontId="31" fillId="41" borderId="0" xfId="45" applyFont="1" applyFill="1" applyBorder="1" applyAlignment="1">
      <alignment horizontal="center" vertical="center" wrapText="1"/>
    </xf>
    <xf numFmtId="0" fontId="31" fillId="41" borderId="17" xfId="45" applyFont="1" applyFill="1" applyBorder="1" applyAlignment="1">
      <alignment horizontal="center" vertical="center" wrapText="1"/>
    </xf>
    <xf numFmtId="0" fontId="54" fillId="36" borderId="22" xfId="45" applyFont="1" applyFill="1" applyBorder="1" applyAlignment="1">
      <alignment horizontal="center" vertical="center" wrapText="1"/>
    </xf>
    <xf numFmtId="0" fontId="54" fillId="36" borderId="23" xfId="45" applyFont="1" applyFill="1" applyBorder="1" applyAlignment="1">
      <alignment horizontal="center" vertical="center" wrapText="1"/>
    </xf>
    <xf numFmtId="0" fontId="55" fillId="26" borderId="10" xfId="45" applyFont="1" applyFill="1" applyBorder="1" applyAlignment="1">
      <alignment horizontal="center" vertical="center" wrapText="1"/>
    </xf>
    <xf numFmtId="0" fontId="55" fillId="26" borderId="12" xfId="45" applyFont="1" applyFill="1" applyBorder="1" applyAlignment="1">
      <alignment horizontal="center" vertical="center" wrapText="1"/>
    </xf>
    <xf numFmtId="0" fontId="55" fillId="35" borderId="10" xfId="45" applyFont="1" applyFill="1" applyBorder="1" applyAlignment="1">
      <alignment horizontal="center" vertical="center" wrapText="1"/>
    </xf>
    <xf numFmtId="0" fontId="55" fillId="35" borderId="12" xfId="45" applyFont="1" applyFill="1" applyBorder="1" applyAlignment="1">
      <alignment horizontal="center" vertical="center" wrapText="1"/>
    </xf>
    <xf numFmtId="0" fontId="55" fillId="29" borderId="10" xfId="45" applyFont="1" applyFill="1" applyBorder="1" applyAlignment="1">
      <alignment horizontal="center" vertical="center" wrapText="1"/>
    </xf>
    <xf numFmtId="0" fontId="55" fillId="29" borderId="12" xfId="45" applyFont="1" applyFill="1" applyBorder="1" applyAlignment="1">
      <alignment horizontal="center" vertical="center" wrapText="1"/>
    </xf>
    <xf numFmtId="0" fontId="55" fillId="30" borderId="10" xfId="45" applyFont="1" applyFill="1" applyBorder="1" applyAlignment="1">
      <alignment horizontal="center" vertical="center" wrapText="1"/>
    </xf>
    <xf numFmtId="0" fontId="55" fillId="30" borderId="12" xfId="45" applyFont="1" applyFill="1" applyBorder="1" applyAlignment="1">
      <alignment horizontal="center" vertical="center" wrapText="1"/>
    </xf>
    <xf numFmtId="0" fontId="55" fillId="32" borderId="10" xfId="45" applyFont="1" applyFill="1" applyBorder="1" applyAlignment="1">
      <alignment horizontal="center" vertical="center" wrapText="1"/>
    </xf>
    <xf numFmtId="0" fontId="55" fillId="32" borderId="12" xfId="45" applyFont="1" applyFill="1" applyBorder="1" applyAlignment="1">
      <alignment horizontal="center" vertical="center" wrapText="1"/>
    </xf>
    <xf numFmtId="0" fontId="54" fillId="42" borderId="24" xfId="45" applyFont="1" applyFill="1" applyBorder="1" applyAlignment="1">
      <alignment horizontal="center" vertical="center" wrapText="1"/>
    </xf>
    <xf numFmtId="0" fontId="54" fillId="42" borderId="25" xfId="45" applyFont="1" applyFill="1" applyBorder="1" applyAlignment="1">
      <alignment horizontal="center" vertical="center" wrapText="1"/>
    </xf>
    <xf numFmtId="0" fontId="56" fillId="43" borderId="36" xfId="45" applyFont="1" applyFill="1" applyBorder="1" applyAlignment="1">
      <alignment horizontal="center" vertical="center" wrapText="1"/>
    </xf>
    <xf numFmtId="0" fontId="56" fillId="43" borderId="37" xfId="45" applyFont="1" applyFill="1" applyBorder="1" applyAlignment="1">
      <alignment horizontal="center" vertical="center" wrapText="1"/>
    </xf>
    <xf numFmtId="0" fontId="56" fillId="43" borderId="38" xfId="45" applyFont="1" applyFill="1" applyBorder="1" applyAlignment="1">
      <alignment horizontal="center" vertical="center" wrapText="1"/>
    </xf>
    <xf numFmtId="0" fontId="57" fillId="0" borderId="27" xfId="45" applyFont="1" applyFill="1" applyBorder="1" applyAlignment="1">
      <alignment horizontal="center" vertical="center" wrapText="1"/>
    </xf>
    <xf numFmtId="0" fontId="57" fillId="0" borderId="10" xfId="45" applyFont="1" applyFill="1" applyBorder="1" applyAlignment="1">
      <alignment horizontal="center" vertical="center" wrapText="1"/>
    </xf>
    <xf numFmtId="0" fontId="57" fillId="0" borderId="34" xfId="45" applyFont="1" applyFill="1" applyBorder="1" applyAlignment="1">
      <alignment horizontal="center" vertical="center" wrapText="1"/>
    </xf>
    <xf numFmtId="0" fontId="57" fillId="0" borderId="12" xfId="49" applyFont="1" applyBorder="1" applyAlignment="1">
      <alignment horizontal="center" vertical="center" wrapText="1"/>
    </xf>
    <xf numFmtId="0" fontId="57" fillId="0" borderId="13" xfId="49" applyFont="1" applyBorder="1" applyAlignment="1">
      <alignment horizontal="center" vertical="center" wrapText="1"/>
    </xf>
    <xf numFmtId="0" fontId="57" fillId="0" borderId="11" xfId="49" applyFont="1" applyBorder="1" applyAlignment="1">
      <alignment horizontal="center" vertical="center" wrapText="1"/>
    </xf>
    <xf numFmtId="0" fontId="68" fillId="0" borderId="0" xfId="0" applyFont="1" applyAlignment="1">
      <alignment horizontal="center" vertical="center"/>
    </xf>
    <xf numFmtId="0" fontId="7" fillId="0" borderId="12" xfId="0" applyFont="1" applyBorder="1" applyAlignment="1">
      <alignment horizontal="center" vertical="center" textRotation="90"/>
    </xf>
    <xf numFmtId="0" fontId="7" fillId="0" borderId="13" xfId="0" applyFont="1" applyBorder="1" applyAlignment="1">
      <alignment horizontal="center" vertical="center" textRotation="90"/>
    </xf>
    <xf numFmtId="0" fontId="7" fillId="0" borderId="11" xfId="0" applyFont="1" applyBorder="1" applyAlignment="1">
      <alignment horizontal="center" vertical="center" textRotation="90"/>
    </xf>
    <xf numFmtId="0" fontId="7" fillId="0" borderId="10" xfId="0" applyFont="1" applyBorder="1" applyAlignment="1">
      <alignment horizontal="center" vertical="center"/>
    </xf>
    <xf numFmtId="0" fontId="7" fillId="0" borderId="10" xfId="0" applyFont="1" applyBorder="1" applyAlignment="1">
      <alignment horizontal="center" vertical="center" textRotation="90"/>
    </xf>
    <xf numFmtId="0" fontId="71" fillId="0" borderId="0" xfId="0" applyFont="1" applyAlignment="1">
      <alignment horizontal="center" vertical="center"/>
    </xf>
    <xf numFmtId="0" fontId="71" fillId="0" borderId="22" xfId="0" applyFont="1" applyBorder="1" applyAlignment="1">
      <alignment horizontal="center" vertical="center"/>
    </xf>
    <xf numFmtId="0" fontId="69" fillId="0" borderId="10" xfId="0" applyFont="1" applyBorder="1" applyAlignment="1">
      <alignment horizontal="center" vertical="center" textRotation="90"/>
    </xf>
    <xf numFmtId="0" fontId="32" fillId="0" borderId="12" xfId="0" applyFont="1" applyFill="1" applyBorder="1" applyAlignment="1">
      <alignment horizontal="center" vertical="center" textRotation="90"/>
    </xf>
    <xf numFmtId="0" fontId="32" fillId="0" borderId="13" xfId="0" applyFont="1" applyFill="1" applyBorder="1" applyAlignment="1">
      <alignment horizontal="center" vertical="center" textRotation="90"/>
    </xf>
    <xf numFmtId="0" fontId="32" fillId="0" borderId="11" xfId="0" applyFont="1" applyFill="1" applyBorder="1" applyAlignment="1">
      <alignment horizontal="center" vertical="center" textRotation="90"/>
    </xf>
    <xf numFmtId="0" fontId="7" fillId="0" borderId="10" xfId="0" applyFont="1" applyBorder="1" applyAlignment="1">
      <alignment horizontal="center" vertical="center" textRotation="90" wrapText="1"/>
    </xf>
    <xf numFmtId="166" fontId="31" fillId="29" borderId="10" xfId="0" applyNumberFormat="1" applyFont="1" applyFill="1" applyBorder="1" applyAlignment="1">
      <alignment horizontal="center" vertical="center" wrapText="1"/>
    </xf>
    <xf numFmtId="166" fontId="31" fillId="30" borderId="10" xfId="0" applyNumberFormat="1" applyFont="1" applyFill="1" applyBorder="1" applyAlignment="1">
      <alignment horizontal="center" vertical="center" wrapText="1"/>
    </xf>
    <xf numFmtId="166" fontId="31" fillId="28" borderId="10" xfId="0" applyNumberFormat="1" applyFont="1" applyFill="1" applyBorder="1" applyAlignment="1">
      <alignment horizontal="center" vertical="center" wrapText="1"/>
    </xf>
    <xf numFmtId="166" fontId="31" fillId="24" borderId="10" xfId="0" applyNumberFormat="1" applyFont="1" applyFill="1" applyBorder="1" applyAlignment="1">
      <alignment horizontal="center" vertical="center" wrapText="1"/>
    </xf>
  </cellXfs>
  <cellStyles count="51">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46" builtinId="8"/>
    <cellStyle name="Monétaire 2" xfId="48"/>
    <cellStyle name="Neutre" xfId="31" builtinId="28" customBuiltin="1"/>
    <cellStyle name="Normal" xfId="0" builtinId="0"/>
    <cellStyle name="Normal 2" xfId="43"/>
    <cellStyle name="Normal 3" xfId="32"/>
    <cellStyle name="Normal 4" xfId="44"/>
    <cellStyle name="Normal 4 2" xfId="49"/>
    <cellStyle name="Normal 5" xfId="45"/>
    <cellStyle name="Normal 6" xfId="50"/>
    <cellStyle name="Pourcentage 2" xfId="47"/>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57">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92D050"/>
        </patternFill>
      </fill>
    </dxf>
    <dxf>
      <fill>
        <patternFill>
          <bgColor rgb="FFFFC000"/>
        </patternFill>
      </fill>
    </dxf>
    <dxf>
      <fill>
        <gradientFill type="path" left="0.5" right="0.5" top="0.5" bottom="0.5">
          <stop position="0">
            <color rgb="FF00B05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CC6600"/>
          </stop>
          <stop position="1">
            <color theme="0"/>
          </stop>
        </gradientFill>
      </fill>
    </dxf>
    <dxf>
      <fill>
        <gradientFill type="path" left="0.5" right="0.5" top="0.5" bottom="0.5">
          <stop position="0">
            <color rgb="FFFF0000"/>
          </stop>
          <stop position="1">
            <color theme="0"/>
          </stop>
        </gradientFill>
      </fill>
    </dxf>
    <dxf>
      <font>
        <color theme="0"/>
      </font>
      <fill>
        <gradientFill type="path" left="0.5" right="0.5" top="0.5" bottom="0.5">
          <stop position="0">
            <color theme="1"/>
          </stop>
          <stop position="1">
            <color theme="0"/>
          </stop>
        </gradientFill>
      </fill>
    </dxf>
    <dxf>
      <fill>
        <patternFill>
          <bgColor rgb="FF00B050"/>
        </patternFill>
      </fill>
    </dxf>
    <dxf>
      <fill>
        <patternFill>
          <bgColor rgb="FFFFFF00"/>
        </patternFill>
      </fill>
    </dxf>
    <dxf>
      <fill>
        <patternFill>
          <bgColor rgb="FFFFC000"/>
        </patternFill>
      </fill>
    </dxf>
    <dxf>
      <fill>
        <patternFill>
          <bgColor rgb="FFFF0000"/>
        </patternFill>
      </fill>
    </dxf>
    <dxf>
      <font>
        <color theme="0"/>
      </font>
      <fill>
        <patternFill>
          <bgColor theme="1"/>
        </patternFill>
      </fill>
    </dxf>
    <dxf>
      <fill>
        <patternFill>
          <bgColor rgb="FFFFC000"/>
        </patternFill>
      </fill>
    </dxf>
    <dxf>
      <fill>
        <patternFill>
          <bgColor rgb="FF00B050"/>
        </patternFill>
      </fill>
    </dxf>
    <dxf>
      <fill>
        <patternFill>
          <bgColor rgb="FFFFFF00"/>
        </patternFill>
      </fill>
    </dxf>
    <dxf>
      <fill>
        <patternFill>
          <bgColor rgb="FF92D050"/>
        </patternFill>
      </fill>
    </dxf>
    <dxf>
      <fill>
        <patternFill>
          <bgColor rgb="FF00B050"/>
        </patternFill>
      </fill>
    </dxf>
    <dxf>
      <fill>
        <patternFill>
          <bgColor rgb="FFFF0000"/>
        </patternFill>
      </fill>
    </dxf>
    <dxf>
      <font>
        <color theme="0"/>
      </font>
      <fill>
        <patternFill>
          <bgColor theme="1" tint="4.9989318521683403E-2"/>
        </patternFill>
      </fill>
    </dxf>
    <dxf>
      <fill>
        <patternFill>
          <bgColor rgb="FF92D050"/>
        </patternFill>
      </fill>
    </dxf>
    <dxf>
      <fill>
        <patternFill>
          <bgColor rgb="FFFF0000"/>
        </pattern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FFC0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92D050"/>
          </stop>
        </gradientFill>
      </fill>
    </dxf>
    <dxf>
      <fill>
        <gradientFill degree="90">
          <stop position="0">
            <color theme="0"/>
          </stop>
          <stop position="1">
            <color rgb="FFFFFF00"/>
          </stop>
        </gradientFill>
      </fill>
    </dxf>
    <dxf>
      <fill>
        <gradientFill degree="90">
          <stop position="0">
            <color theme="0"/>
          </stop>
          <stop position="1">
            <color rgb="FFCC66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rgb="FFFFFF00"/>
          </stop>
        </gradientFill>
      </fill>
    </dxf>
  </dxfs>
  <tableStyles count="0" defaultTableStyle="TableStyleMedium9" defaultPivotStyle="PivotStyleLight16"/>
  <colors>
    <mruColors>
      <color rgb="FFFBF69B"/>
      <color rgb="FFF7F8D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onnections" Target="connections.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1514475</xdr:colOff>
          <xdr:row>16</xdr:row>
          <xdr:rowOff>66675</xdr:rowOff>
        </xdr:from>
        <xdr:to>
          <xdr:col>17</xdr:col>
          <xdr:colOff>1533525</xdr:colOff>
          <xdr:row>21</xdr:row>
          <xdr:rowOff>95250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561975</xdr:colOff>
          <xdr:row>17</xdr:row>
          <xdr:rowOff>9525</xdr:rowOff>
        </xdr:from>
        <xdr:to>
          <xdr:col>7</xdr:col>
          <xdr:colOff>581025</xdr:colOff>
          <xdr:row>22</xdr:row>
          <xdr:rowOff>38100</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Risk%20N&#176;2"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isk N°2"/>
    </sheetNames>
    <sheetDataSet>
      <sheetData sheetId="0" refreshError="1"/>
    </sheetDataSet>
  </externalBook>
</externalLink>
</file>

<file path=xl/queryTables/queryTable1.xml><?xml version="1.0" encoding="utf-8"?>
<queryTable xmlns="http://schemas.openxmlformats.org/spreadsheetml/2006/main" name="Classeur1_1"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0.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6"/>
  <sheetViews>
    <sheetView zoomScale="130" zoomScaleNormal="130" workbookViewId="0">
      <selection activeCell="F24" sqref="F24"/>
    </sheetView>
  </sheetViews>
  <sheetFormatPr baseColWidth="10" defaultColWidth="11.42578125" defaultRowHeight="11.25" x14ac:dyDescent="0.2"/>
  <cols>
    <col min="1" max="1" width="11" style="22" bestFit="1" customWidth="1"/>
    <col min="2" max="2" width="6.42578125" style="22" bestFit="1" customWidth="1"/>
    <col min="3" max="3" width="8.5703125" style="22" bestFit="1" customWidth="1"/>
    <col min="4" max="4" width="11.5703125" style="22" bestFit="1" customWidth="1"/>
    <col min="5" max="16384" width="11.42578125" style="22"/>
  </cols>
  <sheetData>
    <row r="1" spans="1:4" x14ac:dyDescent="0.2">
      <c r="A1" s="22" t="s">
        <v>66</v>
      </c>
      <c r="B1" s="22" t="s">
        <v>67</v>
      </c>
      <c r="C1" s="22" t="s">
        <v>68</v>
      </c>
      <c r="D1" s="22" t="s">
        <v>69</v>
      </c>
    </row>
    <row r="2" spans="1:4" ht="14.25" customHeight="1" x14ac:dyDescent="0.2">
      <c r="A2" s="23" t="s">
        <v>64</v>
      </c>
      <c r="B2" s="23" t="s">
        <v>35</v>
      </c>
      <c r="C2" s="24" t="s">
        <v>34</v>
      </c>
      <c r="D2" s="24" t="s">
        <v>8</v>
      </c>
    </row>
    <row r="3" spans="1:4" x14ac:dyDescent="0.2">
      <c r="A3" s="23" t="s">
        <v>4</v>
      </c>
      <c r="B3" s="23" t="s">
        <v>10</v>
      </c>
      <c r="C3" s="24" t="s">
        <v>9</v>
      </c>
      <c r="D3" s="24" t="s">
        <v>9</v>
      </c>
    </row>
    <row r="4" spans="1:4" x14ac:dyDescent="0.2">
      <c r="A4" s="23" t="s">
        <v>5</v>
      </c>
      <c r="B4" s="23" t="s">
        <v>11</v>
      </c>
      <c r="C4" s="24" t="s">
        <v>32</v>
      </c>
      <c r="D4" s="24" t="s">
        <v>10</v>
      </c>
    </row>
    <row r="5" spans="1:4" x14ac:dyDescent="0.2">
      <c r="A5" s="23" t="s">
        <v>6</v>
      </c>
      <c r="B5" s="23" t="s">
        <v>12</v>
      </c>
      <c r="C5" s="24" t="s">
        <v>88</v>
      </c>
      <c r="D5" s="24" t="s">
        <v>11</v>
      </c>
    </row>
    <row r="6" spans="1:4" x14ac:dyDescent="0.2">
      <c r="A6" s="23" t="s">
        <v>65</v>
      </c>
      <c r="D6" s="24" t="s">
        <v>12</v>
      </c>
    </row>
    <row r="7" spans="1:4" x14ac:dyDescent="0.2">
      <c r="A7" s="23" t="s">
        <v>7</v>
      </c>
      <c r="D7" s="24" t="s">
        <v>19</v>
      </c>
    </row>
    <row r="10" spans="1:4" x14ac:dyDescent="0.2">
      <c r="A10" s="22" t="s">
        <v>123</v>
      </c>
    </row>
    <row r="11" spans="1:4" x14ac:dyDescent="0.2">
      <c r="A11" s="25" t="s">
        <v>125</v>
      </c>
    </row>
    <row r="12" spans="1:4" x14ac:dyDescent="0.2">
      <c r="A12" s="25" t="s">
        <v>126</v>
      </c>
    </row>
    <row r="13" spans="1:4" x14ac:dyDescent="0.2">
      <c r="A13" s="25" t="s">
        <v>127</v>
      </c>
    </row>
    <row r="14" spans="1:4" x14ac:dyDescent="0.2">
      <c r="A14" s="25" t="s">
        <v>128</v>
      </c>
    </row>
    <row r="15" spans="1:4" x14ac:dyDescent="0.2">
      <c r="A15" s="25" t="s">
        <v>129</v>
      </c>
    </row>
    <row r="16" spans="1:4" x14ac:dyDescent="0.2">
      <c r="A16" s="26" t="s">
        <v>130</v>
      </c>
    </row>
  </sheetData>
  <sheetProtection selectLockedCells="1" selectUnlockedCells="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2060"/>
  </sheetPr>
  <dimension ref="A1:AR54"/>
  <sheetViews>
    <sheetView showZeros="0" topLeftCell="X1" zoomScale="120" zoomScaleNormal="120" workbookViewId="0">
      <pane ySplit="1" topLeftCell="A2" activePane="bottomLeft" state="frozenSplit"/>
      <selection activeCell="C18" sqref="C18:D18"/>
      <selection pane="bottomLeft" activeCell="AH2" sqref="AH2"/>
    </sheetView>
  </sheetViews>
  <sheetFormatPr baseColWidth="10" defaultColWidth="11.5703125" defaultRowHeight="12" x14ac:dyDescent="0.2"/>
  <cols>
    <col min="1" max="19" width="13.28515625" style="167" customWidth="1"/>
    <col min="20" max="20" width="11.42578125" style="167" customWidth="1"/>
    <col min="21" max="21" width="10.28515625" style="167" customWidth="1"/>
    <col min="22" max="22" width="12" style="167" customWidth="1"/>
    <col min="23" max="29" width="11.5703125" style="167"/>
    <col min="30" max="30" width="11.140625" style="167" customWidth="1"/>
    <col min="31" max="34" width="12.85546875" style="167" customWidth="1"/>
    <col min="35" max="36" width="11.5703125" style="167"/>
    <col min="37" max="41" width="12.85546875" style="167" customWidth="1"/>
    <col min="42" max="42" width="12.7109375" style="167" customWidth="1"/>
    <col min="43" max="43" width="43.42578125" style="167" customWidth="1"/>
    <col min="44" max="16384" width="11.5703125" style="167"/>
  </cols>
  <sheetData>
    <row r="1" spans="1:44" s="161" customFormat="1" ht="36.6" customHeight="1" x14ac:dyDescent="0.2">
      <c r="A1" s="160" t="s">
        <v>727</v>
      </c>
      <c r="B1" s="259" t="s">
        <v>729</v>
      </c>
      <c r="C1" s="259" t="s">
        <v>728</v>
      </c>
      <c r="D1" s="259" t="s">
        <v>921</v>
      </c>
      <c r="E1" s="259" t="s">
        <v>920</v>
      </c>
      <c r="F1" s="259" t="s">
        <v>988</v>
      </c>
      <c r="G1" s="259" t="s">
        <v>1007</v>
      </c>
      <c r="H1" s="259" t="s">
        <v>1009</v>
      </c>
      <c r="I1" s="259" t="s">
        <v>730</v>
      </c>
      <c r="J1" s="259" t="s">
        <v>1010</v>
      </c>
      <c r="K1" s="259" t="s">
        <v>987</v>
      </c>
      <c r="L1" s="259" t="s">
        <v>755</v>
      </c>
      <c r="M1" s="259" t="s">
        <v>108</v>
      </c>
      <c r="N1" s="259" t="s">
        <v>116</v>
      </c>
      <c r="O1" s="259" t="s">
        <v>1043</v>
      </c>
      <c r="P1" s="259" t="s">
        <v>1044</v>
      </c>
      <c r="Q1" s="259" t="s">
        <v>1040</v>
      </c>
      <c r="R1" s="259" t="s">
        <v>1041</v>
      </c>
      <c r="S1" s="259" t="s">
        <v>1042</v>
      </c>
      <c r="T1" s="259" t="s">
        <v>1025</v>
      </c>
      <c r="U1" s="259" t="s">
        <v>1026</v>
      </c>
      <c r="V1" s="259" t="s">
        <v>1027</v>
      </c>
      <c r="W1" s="259" t="s">
        <v>1028</v>
      </c>
      <c r="X1" s="260" t="s">
        <v>1029</v>
      </c>
      <c r="Y1" s="260" t="s">
        <v>1030</v>
      </c>
      <c r="Z1" s="260" t="s">
        <v>1031</v>
      </c>
      <c r="AA1" s="260" t="s">
        <v>1032</v>
      </c>
      <c r="AB1" s="221" t="s">
        <v>731</v>
      </c>
      <c r="AC1" s="221" t="s">
        <v>732</v>
      </c>
      <c r="AD1" s="160" t="s">
        <v>928</v>
      </c>
      <c r="AE1" s="160" t="s">
        <v>979</v>
      </c>
      <c r="AF1" s="160" t="s">
        <v>980</v>
      </c>
      <c r="AG1" s="160" t="s">
        <v>981</v>
      </c>
      <c r="AH1" s="160" t="s">
        <v>37</v>
      </c>
      <c r="AI1" s="221" t="s">
        <v>733</v>
      </c>
      <c r="AJ1" s="221" t="s">
        <v>155</v>
      </c>
      <c r="AK1" s="221" t="s">
        <v>734</v>
      </c>
      <c r="AL1" s="160" t="s">
        <v>982</v>
      </c>
      <c r="AM1" s="160" t="s">
        <v>983</v>
      </c>
      <c r="AN1" s="160" t="s">
        <v>984</v>
      </c>
      <c r="AO1" s="160" t="s">
        <v>985</v>
      </c>
      <c r="AP1" s="160" t="s">
        <v>735</v>
      </c>
      <c r="AQ1" s="160" t="s">
        <v>736</v>
      </c>
    </row>
    <row r="2" spans="1:44" s="166" customFormat="1" ht="56.25" customHeight="1" x14ac:dyDescent="0.2">
      <c r="A2" s="241" t="str">
        <f ca="1">'Risk N°1'!B4</f>
        <v>Risk N°1</v>
      </c>
      <c r="B2" s="163">
        <f ca="1">IF(ISBLANK($A2),"",INDIRECT("'"&amp;$A2&amp;"'!b7"))</f>
        <v>0</v>
      </c>
      <c r="C2" s="162">
        <f ca="1">IF(ISBLANK($A2),"",INDIRECT("'"&amp;$A2&amp;"'!b8"))</f>
        <v>0</v>
      </c>
      <c r="D2" s="162">
        <f ca="1">IF(ISBLANK($A2),"",INDIRECT("'"&amp;$A2&amp;"'!b9"))</f>
        <v>0</v>
      </c>
      <c r="E2" s="162" t="str">
        <f ca="1">IF(ISBLANK($A2),"",INDIRECT("'"&amp;$A2&amp;"'!b10"))</f>
        <v>Non</v>
      </c>
      <c r="F2" s="162">
        <f ca="1">IF(ISBLANK($A2),"",INDIRECT("'"&amp;$A2&amp;"'!b11"))</f>
        <v>0</v>
      </c>
      <c r="G2" s="162">
        <f ca="1">IF(ISBLANK($A2),"",INDIRECT("'"&amp;$A2&amp;"'!b12"))</f>
        <v>0</v>
      </c>
      <c r="H2" s="162">
        <f ca="1">IF(ISBLANK($A2),"",INDIRECT("'"&amp;$A2&amp;"'!d7"))</f>
        <v>0</v>
      </c>
      <c r="I2" s="162">
        <f ca="1">IF(ISBLANK($A2),"",INDIRECT("'"&amp;$A2&amp;"'!d8"))</f>
        <v>0</v>
      </c>
      <c r="J2" s="162">
        <f ca="1">IF(ISBLANK($A2),"",INDIRECT("'"&amp;$A2&amp;"'!d9"))</f>
        <v>0</v>
      </c>
      <c r="K2" s="162">
        <f ca="1">IF(ISBLANK($A2),"",INDIRECT("'"&amp;$A2&amp;"'!d10"))</f>
        <v>0</v>
      </c>
      <c r="L2" s="162">
        <f ca="1">IF(ISBLANK($A2),"",INDIRECT("'"&amp;$A2&amp;"'!d11"))</f>
        <v>0</v>
      </c>
      <c r="M2" s="162">
        <f ca="1">IF(ISBLANK($A2),"",INDIRECT("'"&amp;$A2&amp;"'!d11"))</f>
        <v>0</v>
      </c>
      <c r="N2" s="162">
        <f ca="1">IF(ISBLANK($A2),"",INDIRECT("'"&amp;$A2&amp;"'!d12"))</f>
        <v>0</v>
      </c>
      <c r="O2" s="162">
        <f ca="1">IF(ISBLANK($A2),"",INDIRECT("'"&amp;$A2&amp;"'!d13"))</f>
        <v>0</v>
      </c>
      <c r="P2" s="162">
        <f ca="1">IF(ISBLANK($A2),"",INDIRECT("'"&amp;$A2&amp;"'!d14"))</f>
        <v>0</v>
      </c>
      <c r="Q2" s="162">
        <f ca="1">IF(ISBLANK($A2),"",INDIRECT("'"&amp;$A2&amp;"'!d15"))</f>
        <v>0</v>
      </c>
      <c r="R2" s="162">
        <f ca="1">IF(ISBLANK($A2),"",INDIRECT("'"&amp;$A2&amp;"'!d16"))</f>
        <v>0</v>
      </c>
      <c r="S2" s="162">
        <f ca="1">IF(ISBLANK($A2),"",INDIRECT("'"&amp;$A2&amp;"'!d17"))</f>
        <v>0</v>
      </c>
      <c r="T2" s="162">
        <f ca="1">IF(ISBLANK($A2),"",INDIRECT("'"&amp;$A2&amp;"'!f7"))</f>
        <v>0</v>
      </c>
      <c r="U2" s="162">
        <f ca="1">IF(ISBLANK($A2),"",INDIRECT("'"&amp;$A2&amp;"'!f8"))</f>
        <v>0</v>
      </c>
      <c r="V2" s="162">
        <f ca="1">IF(ISBLANK($A2),"",INDIRECT("'"&amp;$A2&amp;"'!f9"))</f>
        <v>0</v>
      </c>
      <c r="W2" s="162">
        <f ca="1">IF(ISBLANK($A2),"",INDIRECT("'"&amp;$A2&amp;"'!f10"))</f>
        <v>0</v>
      </c>
      <c r="X2" s="162">
        <f ca="1">IF(ISBLANK($A2),"",INDIRECT("'"&amp;$A2&amp;"'!f14"))</f>
        <v>0</v>
      </c>
      <c r="Y2" s="162">
        <f ca="1">IF(ISBLANK($A2),"",INDIRECT("'"&amp;$A2&amp;"'!f15"))</f>
        <v>0</v>
      </c>
      <c r="Z2" s="162">
        <f ca="1">IF(ISBLANK($A2),"",INDIRECT("'"&amp;$A2&amp;"'!f16"))</f>
        <v>0</v>
      </c>
      <c r="AA2" s="162">
        <f ca="1">IF(ISBLANK($A2),"",INDIRECT("'"&amp;$A2&amp;"'!f17"))</f>
        <v>0</v>
      </c>
      <c r="AB2" s="162" t="str">
        <f ca="1">IF(ISBLANK($A2),"",INDIRECT("'"&amp;$A2&amp;"'!b23"))</f>
        <v>Exceptionnelle</v>
      </c>
      <c r="AC2" s="162" t="str">
        <f ca="1">IF(ISBLANK($A2),"",INDIRECT("'"&amp;$A2&amp;"'!b25"))</f>
        <v>Marginal</v>
      </c>
      <c r="AD2" s="162">
        <f ca="1">IF(ISBLANK($A2),"",INDIRECT("'"&amp;$A2&amp;"'!B27"))</f>
        <v>0</v>
      </c>
      <c r="AE2" s="162">
        <f ca="1">IF(ISBLANK($A2),"",INDIRECT("'"&amp;$A2&amp;"'!B28"))</f>
        <v>0</v>
      </c>
      <c r="AF2" s="162">
        <f ca="1">IF(ISBLANK($A2),"",INDIRECT("'"&amp;$A2&amp;"'!B29"))</f>
        <v>0</v>
      </c>
      <c r="AG2" s="162">
        <f ca="1">IF(ISBLANK($A2),"",INDIRECT("'"&amp;$A2&amp;"'!B30"))</f>
        <v>0</v>
      </c>
      <c r="AH2" s="162">
        <f ca="1">IF(ISBLANK($A2),"",INDIRECT("'"&amp;$A2&amp;"'!B30"))</f>
        <v>0</v>
      </c>
      <c r="AI2" s="162" t="str">
        <f ca="1">IF(ISBLANK($A2),"",INDIRECT("'"&amp;$A2&amp;"'!b37"))</f>
        <v>Insuffisant</v>
      </c>
      <c r="AJ2" s="162">
        <f ca="1">IF(ISBLANK($A2),"",INDIRECT("'"&amp;$A2&amp;"'!b22"))</f>
        <v>0</v>
      </c>
      <c r="AK2" s="162" t="str">
        <f ca="1">IF(ISBLANK($A2),"",INDIRECT("'"&amp;$A2&amp;"'!B23"))</f>
        <v>Exceptionnelle</v>
      </c>
      <c r="AL2" s="162">
        <f ca="1">IF(ISBLANK($A2),"",INDIRECT("'"&amp;$A2&amp;"'!B34"))</f>
        <v>0</v>
      </c>
      <c r="AM2" s="162">
        <f ca="1">IF(ISBLANK($A2),"",INDIRECT("'"&amp;$A2&amp;"'!B35"))</f>
        <v>0</v>
      </c>
      <c r="AN2" s="162">
        <f ca="1">IF(ISBLANK($A2),"",INDIRECT("'"&amp;$A2&amp;"'!B36"))</f>
        <v>0</v>
      </c>
      <c r="AO2" s="162" t="str">
        <f ca="1">IF(ISBLANK($A2),"",INDIRECT("'"&amp;$A2&amp;"'!B37"))</f>
        <v>Insuffisant</v>
      </c>
      <c r="AP2" s="162">
        <f ca="1">IF(ISBLANK($A2),"",INDIRECT("'"&amp;$A2&amp;"'!B44"))</f>
        <v>0</v>
      </c>
      <c r="AQ2" s="164"/>
      <c r="AR2" s="165"/>
    </row>
    <row r="3" spans="1:44" ht="41.45" customHeight="1" x14ac:dyDescent="0.2">
      <c r="A3" t="e">
        <f>'[1]Risk N°2'!B4</f>
        <v>#REF!</v>
      </c>
      <c r="B3" s="163" t="e">
        <f t="shared" ref="B3:B54" ca="1" si="0">IF(ISBLANK($A3),"",INDIRECT("'"&amp;$A3&amp;"'!b7"))</f>
        <v>#REF!</v>
      </c>
      <c r="C3" s="162" t="e">
        <f t="shared" ref="C3:C54" ca="1" si="1">IF(ISBLANK($A3),"",INDIRECT("'"&amp;$A3&amp;"'!b8"))</f>
        <v>#REF!</v>
      </c>
      <c r="D3" s="162" t="e">
        <f t="shared" ref="D3:D54" ca="1" si="2">IF(ISBLANK($A3),"",INDIRECT("'"&amp;$A3&amp;"'!b9"))</f>
        <v>#REF!</v>
      </c>
      <c r="E3" s="162" t="e">
        <f t="shared" ref="E3:E54" ca="1" si="3">IF(ISBLANK($A3),"",INDIRECT("'"&amp;$A3&amp;"'!b10"))</f>
        <v>#REF!</v>
      </c>
      <c r="F3" s="162" t="e">
        <f t="shared" ref="F3:F54" ca="1" si="4">IF(ISBLANK($A3),"",INDIRECT("'"&amp;$A3&amp;"'!b11"))</f>
        <v>#REF!</v>
      </c>
      <c r="G3" s="162" t="e">
        <f t="shared" ref="G3:G54" ca="1" si="5">IF(ISBLANK($A3),"",INDIRECT("'"&amp;$A3&amp;"'!b12"))</f>
        <v>#REF!</v>
      </c>
      <c r="H3" s="162" t="e">
        <f t="shared" ref="H3:H54" ca="1" si="6">IF(ISBLANK($A3),"",INDIRECT("'"&amp;$A3&amp;"'!d7"))</f>
        <v>#REF!</v>
      </c>
      <c r="I3" s="162" t="e">
        <f t="shared" ref="I3:I54" ca="1" si="7">IF(ISBLANK($A3),"",INDIRECT("'"&amp;$A3&amp;"'!d8"))</f>
        <v>#REF!</v>
      </c>
      <c r="J3" s="162" t="e">
        <f t="shared" ref="J3:J54" ca="1" si="8">IF(ISBLANK($A3),"",INDIRECT("'"&amp;$A3&amp;"'!d9"))</f>
        <v>#REF!</v>
      </c>
      <c r="K3" s="162" t="e">
        <f t="shared" ref="K3:K54" ca="1" si="9">IF(ISBLANK($A3),"",INDIRECT("'"&amp;$A3&amp;"'!d10"))</f>
        <v>#REF!</v>
      </c>
      <c r="L3" s="162" t="e">
        <f t="shared" ref="L3:M34" ca="1" si="10">IF(ISBLANK($A3),"",INDIRECT("'"&amp;$A3&amp;"'!d11"))</f>
        <v>#REF!</v>
      </c>
      <c r="M3" s="162" t="e">
        <f t="shared" ca="1" si="10"/>
        <v>#REF!</v>
      </c>
      <c r="N3" s="162" t="e">
        <f t="shared" ref="N3:N54" ca="1" si="11">IF(ISBLANK($A3),"",INDIRECT("'"&amp;$A3&amp;"'!d12"))</f>
        <v>#REF!</v>
      </c>
      <c r="O3" s="162" t="e">
        <f t="shared" ref="O3:O54" ca="1" si="12">IF(ISBLANK($A3),"",INDIRECT("'"&amp;$A3&amp;"'!d13"))</f>
        <v>#REF!</v>
      </c>
      <c r="P3" s="162" t="e">
        <f t="shared" ref="P3:P54" ca="1" si="13">IF(ISBLANK($A3),"",INDIRECT("'"&amp;$A3&amp;"'!d14"))</f>
        <v>#REF!</v>
      </c>
      <c r="Q3" s="162" t="e">
        <f t="shared" ref="Q3:Q54" ca="1" si="14">IF(ISBLANK($A3),"",INDIRECT("'"&amp;$A3&amp;"'!d15"))</f>
        <v>#REF!</v>
      </c>
      <c r="R3" s="162" t="e">
        <f t="shared" ref="R3:R54" ca="1" si="15">IF(ISBLANK($A3),"",INDIRECT("'"&amp;$A3&amp;"'!d16"))</f>
        <v>#REF!</v>
      </c>
      <c r="S3" s="162" t="e">
        <f t="shared" ref="S3:S54" ca="1" si="16">IF(ISBLANK($A3),"",INDIRECT("'"&amp;$A3&amp;"'!d17"))</f>
        <v>#REF!</v>
      </c>
      <c r="T3" s="162" t="e">
        <f t="shared" ref="T3:T54" ca="1" si="17">IF(ISBLANK($A3),"",INDIRECT("'"&amp;$A3&amp;"'!f7"))</f>
        <v>#REF!</v>
      </c>
      <c r="U3" s="162" t="e">
        <f t="shared" ref="U3:U54" ca="1" si="18">IF(ISBLANK($A3),"",INDIRECT("'"&amp;$A3&amp;"'!f8"))</f>
        <v>#REF!</v>
      </c>
      <c r="V3" s="162" t="e">
        <f t="shared" ref="V3:V54" ca="1" si="19">IF(ISBLANK($A3),"",INDIRECT("'"&amp;$A3&amp;"'!f9"))</f>
        <v>#REF!</v>
      </c>
      <c r="W3" s="162" t="e">
        <f t="shared" ref="W3:W54" ca="1" si="20">IF(ISBLANK($A3),"",INDIRECT("'"&amp;$A3&amp;"'!f10"))</f>
        <v>#REF!</v>
      </c>
      <c r="X3" s="162" t="e">
        <f t="shared" ref="X3:X54" ca="1" si="21">IF(ISBLANK($A3),"",INDIRECT("'"&amp;$A3&amp;"'!f14"))</f>
        <v>#REF!</v>
      </c>
      <c r="Y3" s="162" t="e">
        <f t="shared" ref="Y3:Y54" ca="1" si="22">IF(ISBLANK($A3),"",INDIRECT("'"&amp;$A3&amp;"'!f15"))</f>
        <v>#REF!</v>
      </c>
      <c r="Z3" s="162" t="e">
        <f t="shared" ref="Z3:Z54" ca="1" si="23">IF(ISBLANK($A3),"",INDIRECT("'"&amp;$A3&amp;"'!f16"))</f>
        <v>#REF!</v>
      </c>
      <c r="AA3" s="162" t="e">
        <f t="shared" ref="AA3:AA54" ca="1" si="24">IF(ISBLANK($A3),"",INDIRECT("'"&amp;$A3&amp;"'!f17"))</f>
        <v>#REF!</v>
      </c>
      <c r="AB3" s="162" t="e">
        <f t="shared" ref="AB3:AB40" ca="1" si="25">IF(ISBLANK($A3),"",INDIRECT("'"&amp;$A3&amp;"'!b17"))</f>
        <v>#REF!</v>
      </c>
      <c r="AC3" s="162" t="e">
        <f t="shared" ref="AC3:AC40" ca="1" si="26">IF(ISBLANK($A3),"",INDIRECT("'"&amp;$A3&amp;"'!b18"))</f>
        <v>#REF!</v>
      </c>
      <c r="AD3" s="162" t="e">
        <f t="shared" ref="AD3:AD40" ca="1" si="27">IF(ISBLANK($A3),"",INDIRECT("'"&amp;$A3&amp;"'!B27"))</f>
        <v>#REF!</v>
      </c>
      <c r="AE3" s="162" t="e">
        <f t="shared" ref="AE3:AE40" ca="1" si="28">IF(ISBLANK($A3),"",INDIRECT("'"&amp;$A3&amp;"'!B28"))</f>
        <v>#REF!</v>
      </c>
      <c r="AF3" s="162" t="e">
        <f t="shared" ref="AF3:AF40" ca="1" si="29">IF(ISBLANK($A3),"",INDIRECT("'"&amp;$A3&amp;"'!B29"))</f>
        <v>#REF!</v>
      </c>
      <c r="AG3" s="162" t="e">
        <f t="shared" ref="AG3:AH40" ca="1" si="30">IF(ISBLANK($A3),"",INDIRECT("'"&amp;$A3&amp;"'!B30"))</f>
        <v>#REF!</v>
      </c>
      <c r="AH3" s="162" t="e">
        <f t="shared" ca="1" si="30"/>
        <v>#REF!</v>
      </c>
      <c r="AI3" s="162" t="e">
        <f t="shared" ref="AI3:AI40" ca="1" si="31">IF(ISBLANK($A3),"",INDIRECT("'"&amp;$A3&amp;"'!b20"))</f>
        <v>#REF!</v>
      </c>
      <c r="AJ3" s="162" t="e">
        <f t="shared" ref="AJ3:AJ40" ca="1" si="32">IF(ISBLANK($A3),"",INDIRECT("'"&amp;$A3&amp;"'!b22"))</f>
        <v>#REF!</v>
      </c>
      <c r="AK3" s="162" t="e">
        <f t="shared" ref="AK3:AK40" ca="1" si="33">IF(ISBLANK($A3),"",INDIRECT("'"&amp;$A3&amp;"'!B23"))</f>
        <v>#REF!</v>
      </c>
      <c r="AL3" s="162" t="e">
        <f t="shared" ref="AL3:AL40" ca="1" si="34">IF(ISBLANK($A3),"",INDIRECT("'"&amp;$A3&amp;"'!B34"))</f>
        <v>#REF!</v>
      </c>
      <c r="AM3" s="162" t="e">
        <f t="shared" ref="AM3:AM40" ca="1" si="35">IF(ISBLANK($A3),"",INDIRECT("'"&amp;$A3&amp;"'!B35"))</f>
        <v>#REF!</v>
      </c>
      <c r="AN3" s="162" t="e">
        <f t="shared" ref="AN3:AN40" ca="1" si="36">IF(ISBLANK($A3),"",INDIRECT("'"&amp;$A3&amp;"'!B36"))</f>
        <v>#REF!</v>
      </c>
      <c r="AO3" s="162" t="e">
        <f t="shared" ref="AO3:AO40" ca="1" si="37">IF(ISBLANK($A3),"",INDIRECT("'"&amp;$A3&amp;"'!B37"))</f>
        <v>#REF!</v>
      </c>
      <c r="AP3" s="162" t="e">
        <f t="shared" ref="AP3:AP40" ca="1" si="38">IF(ISBLANK($A3),"",INDIRECT("'"&amp;$A3&amp;"'!B44"))</f>
        <v>#REF!</v>
      </c>
      <c r="AQ3" s="164"/>
    </row>
    <row r="4" spans="1:44" ht="41.45" customHeight="1" x14ac:dyDescent="0.2">
      <c r="A4" s="194" t="s">
        <v>757</v>
      </c>
      <c r="B4" s="163" t="e">
        <f t="shared" ca="1" si="0"/>
        <v>#REF!</v>
      </c>
      <c r="C4" s="162" t="e">
        <f t="shared" ca="1" si="1"/>
        <v>#REF!</v>
      </c>
      <c r="D4" s="162" t="e">
        <f t="shared" ca="1" si="2"/>
        <v>#REF!</v>
      </c>
      <c r="E4" s="162" t="e">
        <f t="shared" ca="1" si="3"/>
        <v>#REF!</v>
      </c>
      <c r="F4" s="162" t="e">
        <f t="shared" ca="1" si="4"/>
        <v>#REF!</v>
      </c>
      <c r="G4" s="162" t="e">
        <f t="shared" ca="1" si="5"/>
        <v>#REF!</v>
      </c>
      <c r="H4" s="162" t="e">
        <f t="shared" ca="1" si="6"/>
        <v>#REF!</v>
      </c>
      <c r="I4" s="162" t="e">
        <f t="shared" ca="1" si="7"/>
        <v>#REF!</v>
      </c>
      <c r="J4" s="162" t="e">
        <f t="shared" ca="1" si="8"/>
        <v>#REF!</v>
      </c>
      <c r="K4" s="162" t="e">
        <f t="shared" ca="1" si="9"/>
        <v>#REF!</v>
      </c>
      <c r="L4" s="162" t="e">
        <f t="shared" ca="1" si="10"/>
        <v>#REF!</v>
      </c>
      <c r="M4" s="162" t="e">
        <f t="shared" ca="1" si="10"/>
        <v>#REF!</v>
      </c>
      <c r="N4" s="162" t="e">
        <f t="shared" ca="1" si="11"/>
        <v>#REF!</v>
      </c>
      <c r="O4" s="162" t="e">
        <f t="shared" ca="1" si="12"/>
        <v>#REF!</v>
      </c>
      <c r="P4" s="162" t="e">
        <f t="shared" ca="1" si="13"/>
        <v>#REF!</v>
      </c>
      <c r="Q4" s="162" t="e">
        <f t="shared" ca="1" si="14"/>
        <v>#REF!</v>
      </c>
      <c r="R4" s="162" t="e">
        <f t="shared" ca="1" si="15"/>
        <v>#REF!</v>
      </c>
      <c r="S4" s="162" t="e">
        <f t="shared" ca="1" si="16"/>
        <v>#REF!</v>
      </c>
      <c r="T4" s="162" t="e">
        <f t="shared" ca="1" si="17"/>
        <v>#REF!</v>
      </c>
      <c r="U4" s="162" t="e">
        <f t="shared" ca="1" si="18"/>
        <v>#REF!</v>
      </c>
      <c r="V4" s="162" t="e">
        <f t="shared" ca="1" si="19"/>
        <v>#REF!</v>
      </c>
      <c r="W4" s="162" t="e">
        <f t="shared" ca="1" si="20"/>
        <v>#REF!</v>
      </c>
      <c r="X4" s="162" t="e">
        <f t="shared" ca="1" si="21"/>
        <v>#REF!</v>
      </c>
      <c r="Y4" s="162" t="e">
        <f t="shared" ca="1" si="22"/>
        <v>#REF!</v>
      </c>
      <c r="Z4" s="162" t="e">
        <f t="shared" ca="1" si="23"/>
        <v>#REF!</v>
      </c>
      <c r="AA4" s="162" t="e">
        <f t="shared" ca="1" si="24"/>
        <v>#REF!</v>
      </c>
      <c r="AB4" s="162" t="e">
        <f t="shared" ca="1" si="25"/>
        <v>#REF!</v>
      </c>
      <c r="AC4" s="162" t="e">
        <f t="shared" ca="1" si="26"/>
        <v>#REF!</v>
      </c>
      <c r="AD4" s="162" t="e">
        <f t="shared" ca="1" si="27"/>
        <v>#REF!</v>
      </c>
      <c r="AE4" s="162" t="e">
        <f t="shared" ca="1" si="28"/>
        <v>#REF!</v>
      </c>
      <c r="AF4" s="162" t="e">
        <f t="shared" ca="1" si="29"/>
        <v>#REF!</v>
      </c>
      <c r="AG4" s="162" t="e">
        <f t="shared" ca="1" si="30"/>
        <v>#REF!</v>
      </c>
      <c r="AH4" s="162" t="e">
        <f t="shared" ca="1" si="30"/>
        <v>#REF!</v>
      </c>
      <c r="AI4" s="162" t="e">
        <f t="shared" ca="1" si="31"/>
        <v>#REF!</v>
      </c>
      <c r="AJ4" s="162" t="e">
        <f t="shared" ca="1" si="32"/>
        <v>#REF!</v>
      </c>
      <c r="AK4" s="162" t="e">
        <f t="shared" ca="1" si="33"/>
        <v>#REF!</v>
      </c>
      <c r="AL4" s="162" t="e">
        <f t="shared" ca="1" si="34"/>
        <v>#REF!</v>
      </c>
      <c r="AM4" s="162" t="e">
        <f t="shared" ca="1" si="35"/>
        <v>#REF!</v>
      </c>
      <c r="AN4" s="162" t="e">
        <f t="shared" ca="1" si="36"/>
        <v>#REF!</v>
      </c>
      <c r="AO4" s="162" t="e">
        <f t="shared" ca="1" si="37"/>
        <v>#REF!</v>
      </c>
      <c r="AP4" s="162" t="e">
        <f t="shared" ca="1" si="38"/>
        <v>#REF!</v>
      </c>
      <c r="AQ4" s="164"/>
    </row>
    <row r="5" spans="1:44" ht="41.45" customHeight="1" x14ac:dyDescent="0.2">
      <c r="A5" s="194" t="s">
        <v>758</v>
      </c>
      <c r="B5" s="163" t="e">
        <f t="shared" ca="1" si="0"/>
        <v>#REF!</v>
      </c>
      <c r="C5" s="162" t="e">
        <f t="shared" ca="1" si="1"/>
        <v>#REF!</v>
      </c>
      <c r="D5" s="162" t="e">
        <f t="shared" ca="1" si="2"/>
        <v>#REF!</v>
      </c>
      <c r="E5" s="162" t="e">
        <f t="shared" ca="1" si="3"/>
        <v>#REF!</v>
      </c>
      <c r="F5" s="162" t="e">
        <f t="shared" ca="1" si="4"/>
        <v>#REF!</v>
      </c>
      <c r="G5" s="162" t="e">
        <f t="shared" ca="1" si="5"/>
        <v>#REF!</v>
      </c>
      <c r="H5" s="162" t="e">
        <f t="shared" ca="1" si="6"/>
        <v>#REF!</v>
      </c>
      <c r="I5" s="162" t="e">
        <f t="shared" ca="1" si="7"/>
        <v>#REF!</v>
      </c>
      <c r="J5" s="162" t="e">
        <f t="shared" ca="1" si="8"/>
        <v>#REF!</v>
      </c>
      <c r="K5" s="162" t="e">
        <f t="shared" ca="1" si="9"/>
        <v>#REF!</v>
      </c>
      <c r="L5" s="162" t="e">
        <f t="shared" ca="1" si="10"/>
        <v>#REF!</v>
      </c>
      <c r="M5" s="162" t="e">
        <f t="shared" ca="1" si="10"/>
        <v>#REF!</v>
      </c>
      <c r="N5" s="162" t="e">
        <f t="shared" ca="1" si="11"/>
        <v>#REF!</v>
      </c>
      <c r="O5" s="162" t="e">
        <f t="shared" ca="1" si="12"/>
        <v>#REF!</v>
      </c>
      <c r="P5" s="162" t="e">
        <f t="shared" ca="1" si="13"/>
        <v>#REF!</v>
      </c>
      <c r="Q5" s="162" t="e">
        <f t="shared" ca="1" si="14"/>
        <v>#REF!</v>
      </c>
      <c r="R5" s="162" t="e">
        <f t="shared" ca="1" si="15"/>
        <v>#REF!</v>
      </c>
      <c r="S5" s="162" t="e">
        <f t="shared" ca="1" si="16"/>
        <v>#REF!</v>
      </c>
      <c r="T5" s="162" t="e">
        <f t="shared" ca="1" si="17"/>
        <v>#REF!</v>
      </c>
      <c r="U5" s="162" t="e">
        <f t="shared" ca="1" si="18"/>
        <v>#REF!</v>
      </c>
      <c r="V5" s="162" t="e">
        <f t="shared" ca="1" si="19"/>
        <v>#REF!</v>
      </c>
      <c r="W5" s="162" t="e">
        <f t="shared" ca="1" si="20"/>
        <v>#REF!</v>
      </c>
      <c r="X5" s="162" t="e">
        <f t="shared" ca="1" si="21"/>
        <v>#REF!</v>
      </c>
      <c r="Y5" s="162" t="e">
        <f t="shared" ca="1" si="22"/>
        <v>#REF!</v>
      </c>
      <c r="Z5" s="162" t="e">
        <f t="shared" ca="1" si="23"/>
        <v>#REF!</v>
      </c>
      <c r="AA5" s="162" t="e">
        <f t="shared" ca="1" si="24"/>
        <v>#REF!</v>
      </c>
      <c r="AB5" s="162" t="e">
        <f t="shared" ca="1" si="25"/>
        <v>#REF!</v>
      </c>
      <c r="AC5" s="162" t="e">
        <f t="shared" ca="1" si="26"/>
        <v>#REF!</v>
      </c>
      <c r="AD5" s="162" t="e">
        <f t="shared" ca="1" si="27"/>
        <v>#REF!</v>
      </c>
      <c r="AE5" s="162" t="e">
        <f t="shared" ca="1" si="28"/>
        <v>#REF!</v>
      </c>
      <c r="AF5" s="162" t="e">
        <f t="shared" ca="1" si="29"/>
        <v>#REF!</v>
      </c>
      <c r="AG5" s="162" t="e">
        <f t="shared" ca="1" si="30"/>
        <v>#REF!</v>
      </c>
      <c r="AH5" s="162" t="e">
        <f t="shared" ca="1" si="30"/>
        <v>#REF!</v>
      </c>
      <c r="AI5" s="162" t="e">
        <f t="shared" ca="1" si="31"/>
        <v>#REF!</v>
      </c>
      <c r="AJ5" s="162" t="e">
        <f t="shared" ca="1" si="32"/>
        <v>#REF!</v>
      </c>
      <c r="AK5" s="162" t="e">
        <f t="shared" ca="1" si="33"/>
        <v>#REF!</v>
      </c>
      <c r="AL5" s="162" t="e">
        <f t="shared" ca="1" si="34"/>
        <v>#REF!</v>
      </c>
      <c r="AM5" s="162" t="e">
        <f t="shared" ca="1" si="35"/>
        <v>#REF!</v>
      </c>
      <c r="AN5" s="162" t="e">
        <f t="shared" ca="1" si="36"/>
        <v>#REF!</v>
      </c>
      <c r="AO5" s="162" t="e">
        <f t="shared" ca="1" si="37"/>
        <v>#REF!</v>
      </c>
      <c r="AP5" s="162" t="e">
        <f t="shared" ca="1" si="38"/>
        <v>#REF!</v>
      </c>
      <c r="AQ5" s="164"/>
    </row>
    <row r="6" spans="1:44" ht="41.45" customHeight="1" x14ac:dyDescent="0.2">
      <c r="A6" s="194" t="s">
        <v>759</v>
      </c>
      <c r="B6" s="163" t="e">
        <f t="shared" ca="1" si="0"/>
        <v>#REF!</v>
      </c>
      <c r="C6" s="162" t="e">
        <f t="shared" ca="1" si="1"/>
        <v>#REF!</v>
      </c>
      <c r="D6" s="162" t="e">
        <f t="shared" ca="1" si="2"/>
        <v>#REF!</v>
      </c>
      <c r="E6" s="162" t="e">
        <f t="shared" ca="1" si="3"/>
        <v>#REF!</v>
      </c>
      <c r="F6" s="162" t="e">
        <f t="shared" ca="1" si="4"/>
        <v>#REF!</v>
      </c>
      <c r="G6" s="162" t="e">
        <f t="shared" ca="1" si="5"/>
        <v>#REF!</v>
      </c>
      <c r="H6" s="162" t="e">
        <f t="shared" ca="1" si="6"/>
        <v>#REF!</v>
      </c>
      <c r="I6" s="162" t="e">
        <f t="shared" ca="1" si="7"/>
        <v>#REF!</v>
      </c>
      <c r="J6" s="162" t="e">
        <f t="shared" ca="1" si="8"/>
        <v>#REF!</v>
      </c>
      <c r="K6" s="162" t="e">
        <f t="shared" ca="1" si="9"/>
        <v>#REF!</v>
      </c>
      <c r="L6" s="162" t="e">
        <f t="shared" ca="1" si="10"/>
        <v>#REF!</v>
      </c>
      <c r="M6" s="162" t="e">
        <f t="shared" ca="1" si="10"/>
        <v>#REF!</v>
      </c>
      <c r="N6" s="162" t="e">
        <f t="shared" ca="1" si="11"/>
        <v>#REF!</v>
      </c>
      <c r="O6" s="162" t="e">
        <f t="shared" ca="1" si="12"/>
        <v>#REF!</v>
      </c>
      <c r="P6" s="162" t="e">
        <f t="shared" ca="1" si="13"/>
        <v>#REF!</v>
      </c>
      <c r="Q6" s="162" t="e">
        <f t="shared" ca="1" si="14"/>
        <v>#REF!</v>
      </c>
      <c r="R6" s="162" t="e">
        <f t="shared" ca="1" si="15"/>
        <v>#REF!</v>
      </c>
      <c r="S6" s="162" t="e">
        <f t="shared" ca="1" si="16"/>
        <v>#REF!</v>
      </c>
      <c r="T6" s="162" t="e">
        <f t="shared" ca="1" si="17"/>
        <v>#REF!</v>
      </c>
      <c r="U6" s="162" t="e">
        <f t="shared" ca="1" si="18"/>
        <v>#REF!</v>
      </c>
      <c r="V6" s="162" t="e">
        <f t="shared" ca="1" si="19"/>
        <v>#REF!</v>
      </c>
      <c r="W6" s="162" t="e">
        <f t="shared" ca="1" si="20"/>
        <v>#REF!</v>
      </c>
      <c r="X6" s="162" t="e">
        <f t="shared" ca="1" si="21"/>
        <v>#REF!</v>
      </c>
      <c r="Y6" s="162" t="e">
        <f t="shared" ca="1" si="22"/>
        <v>#REF!</v>
      </c>
      <c r="Z6" s="162" t="e">
        <f t="shared" ca="1" si="23"/>
        <v>#REF!</v>
      </c>
      <c r="AA6" s="162" t="e">
        <f t="shared" ca="1" si="24"/>
        <v>#REF!</v>
      </c>
      <c r="AB6" s="162" t="e">
        <f t="shared" ca="1" si="25"/>
        <v>#REF!</v>
      </c>
      <c r="AC6" s="162" t="e">
        <f t="shared" ca="1" si="26"/>
        <v>#REF!</v>
      </c>
      <c r="AD6" s="162" t="e">
        <f t="shared" ca="1" si="27"/>
        <v>#REF!</v>
      </c>
      <c r="AE6" s="162" t="e">
        <f t="shared" ca="1" si="28"/>
        <v>#REF!</v>
      </c>
      <c r="AF6" s="162" t="e">
        <f t="shared" ca="1" si="29"/>
        <v>#REF!</v>
      </c>
      <c r="AG6" s="162" t="e">
        <f t="shared" ca="1" si="30"/>
        <v>#REF!</v>
      </c>
      <c r="AH6" s="162" t="e">
        <f t="shared" ca="1" si="30"/>
        <v>#REF!</v>
      </c>
      <c r="AI6" s="162" t="e">
        <f t="shared" ca="1" si="31"/>
        <v>#REF!</v>
      </c>
      <c r="AJ6" s="162" t="e">
        <f t="shared" ca="1" si="32"/>
        <v>#REF!</v>
      </c>
      <c r="AK6" s="162" t="e">
        <f t="shared" ca="1" si="33"/>
        <v>#REF!</v>
      </c>
      <c r="AL6" s="162" t="e">
        <f t="shared" ca="1" si="34"/>
        <v>#REF!</v>
      </c>
      <c r="AM6" s="162" t="e">
        <f t="shared" ca="1" si="35"/>
        <v>#REF!</v>
      </c>
      <c r="AN6" s="162" t="e">
        <f t="shared" ca="1" si="36"/>
        <v>#REF!</v>
      </c>
      <c r="AO6" s="162" t="e">
        <f t="shared" ca="1" si="37"/>
        <v>#REF!</v>
      </c>
      <c r="AP6" s="162" t="e">
        <f t="shared" ca="1" si="38"/>
        <v>#REF!</v>
      </c>
      <c r="AQ6" s="164"/>
    </row>
    <row r="7" spans="1:44" ht="41.45" customHeight="1" x14ac:dyDescent="0.2">
      <c r="A7" s="194" t="s">
        <v>760</v>
      </c>
      <c r="B7" s="163" t="e">
        <f t="shared" ca="1" si="0"/>
        <v>#REF!</v>
      </c>
      <c r="C7" s="162" t="e">
        <f t="shared" ca="1" si="1"/>
        <v>#REF!</v>
      </c>
      <c r="D7" s="162" t="e">
        <f t="shared" ca="1" si="2"/>
        <v>#REF!</v>
      </c>
      <c r="E7" s="162" t="e">
        <f t="shared" ca="1" si="3"/>
        <v>#REF!</v>
      </c>
      <c r="F7" s="162" t="e">
        <f t="shared" ca="1" si="4"/>
        <v>#REF!</v>
      </c>
      <c r="G7" s="162" t="e">
        <f t="shared" ca="1" si="5"/>
        <v>#REF!</v>
      </c>
      <c r="H7" s="162" t="e">
        <f t="shared" ca="1" si="6"/>
        <v>#REF!</v>
      </c>
      <c r="I7" s="162" t="e">
        <f t="shared" ca="1" si="7"/>
        <v>#REF!</v>
      </c>
      <c r="J7" s="162" t="e">
        <f t="shared" ca="1" si="8"/>
        <v>#REF!</v>
      </c>
      <c r="K7" s="162" t="e">
        <f t="shared" ca="1" si="9"/>
        <v>#REF!</v>
      </c>
      <c r="L7" s="162" t="e">
        <f t="shared" ca="1" si="10"/>
        <v>#REF!</v>
      </c>
      <c r="M7" s="162" t="e">
        <f t="shared" ca="1" si="10"/>
        <v>#REF!</v>
      </c>
      <c r="N7" s="162" t="e">
        <f t="shared" ca="1" si="11"/>
        <v>#REF!</v>
      </c>
      <c r="O7" s="162" t="e">
        <f t="shared" ca="1" si="12"/>
        <v>#REF!</v>
      </c>
      <c r="P7" s="162" t="e">
        <f t="shared" ca="1" si="13"/>
        <v>#REF!</v>
      </c>
      <c r="Q7" s="162" t="e">
        <f t="shared" ca="1" si="14"/>
        <v>#REF!</v>
      </c>
      <c r="R7" s="162" t="e">
        <f t="shared" ca="1" si="15"/>
        <v>#REF!</v>
      </c>
      <c r="S7" s="162" t="e">
        <f t="shared" ca="1" si="16"/>
        <v>#REF!</v>
      </c>
      <c r="T7" s="162" t="e">
        <f t="shared" ca="1" si="17"/>
        <v>#REF!</v>
      </c>
      <c r="U7" s="162" t="e">
        <f t="shared" ca="1" si="18"/>
        <v>#REF!</v>
      </c>
      <c r="V7" s="162" t="e">
        <f t="shared" ca="1" si="19"/>
        <v>#REF!</v>
      </c>
      <c r="W7" s="162" t="e">
        <f t="shared" ca="1" si="20"/>
        <v>#REF!</v>
      </c>
      <c r="X7" s="162" t="e">
        <f t="shared" ca="1" si="21"/>
        <v>#REF!</v>
      </c>
      <c r="Y7" s="162" t="e">
        <f t="shared" ca="1" si="22"/>
        <v>#REF!</v>
      </c>
      <c r="Z7" s="162" t="e">
        <f t="shared" ca="1" si="23"/>
        <v>#REF!</v>
      </c>
      <c r="AA7" s="162" t="e">
        <f t="shared" ca="1" si="24"/>
        <v>#REF!</v>
      </c>
      <c r="AB7" s="162" t="e">
        <f t="shared" ca="1" si="25"/>
        <v>#REF!</v>
      </c>
      <c r="AC7" s="162" t="e">
        <f t="shared" ca="1" si="26"/>
        <v>#REF!</v>
      </c>
      <c r="AD7" s="162" t="e">
        <f t="shared" ca="1" si="27"/>
        <v>#REF!</v>
      </c>
      <c r="AE7" s="162" t="e">
        <f t="shared" ca="1" si="28"/>
        <v>#REF!</v>
      </c>
      <c r="AF7" s="162" t="e">
        <f t="shared" ca="1" si="29"/>
        <v>#REF!</v>
      </c>
      <c r="AG7" s="162" t="e">
        <f t="shared" ca="1" si="30"/>
        <v>#REF!</v>
      </c>
      <c r="AH7" s="162" t="e">
        <f t="shared" ca="1" si="30"/>
        <v>#REF!</v>
      </c>
      <c r="AI7" s="162" t="e">
        <f t="shared" ca="1" si="31"/>
        <v>#REF!</v>
      </c>
      <c r="AJ7" s="162" t="e">
        <f t="shared" ca="1" si="32"/>
        <v>#REF!</v>
      </c>
      <c r="AK7" s="162" t="e">
        <f t="shared" ca="1" si="33"/>
        <v>#REF!</v>
      </c>
      <c r="AL7" s="162" t="e">
        <f t="shared" ca="1" si="34"/>
        <v>#REF!</v>
      </c>
      <c r="AM7" s="162" t="e">
        <f t="shared" ca="1" si="35"/>
        <v>#REF!</v>
      </c>
      <c r="AN7" s="162" t="e">
        <f t="shared" ca="1" si="36"/>
        <v>#REF!</v>
      </c>
      <c r="AO7" s="162" t="e">
        <f t="shared" ca="1" si="37"/>
        <v>#REF!</v>
      </c>
      <c r="AP7" s="162" t="e">
        <f t="shared" ca="1" si="38"/>
        <v>#REF!</v>
      </c>
      <c r="AQ7" s="164"/>
    </row>
    <row r="8" spans="1:44" ht="41.45" customHeight="1" x14ac:dyDescent="0.2">
      <c r="A8" s="194" t="s">
        <v>761</v>
      </c>
      <c r="B8" s="163" t="e">
        <f t="shared" ca="1" si="0"/>
        <v>#REF!</v>
      </c>
      <c r="C8" s="162" t="e">
        <f t="shared" ca="1" si="1"/>
        <v>#REF!</v>
      </c>
      <c r="D8" s="162" t="e">
        <f t="shared" ca="1" si="2"/>
        <v>#REF!</v>
      </c>
      <c r="E8" s="162" t="e">
        <f t="shared" ca="1" si="3"/>
        <v>#REF!</v>
      </c>
      <c r="F8" s="162" t="e">
        <f t="shared" ca="1" si="4"/>
        <v>#REF!</v>
      </c>
      <c r="G8" s="162" t="e">
        <f t="shared" ca="1" si="5"/>
        <v>#REF!</v>
      </c>
      <c r="H8" s="162" t="e">
        <f t="shared" ca="1" si="6"/>
        <v>#REF!</v>
      </c>
      <c r="I8" s="162" t="e">
        <f t="shared" ca="1" si="7"/>
        <v>#REF!</v>
      </c>
      <c r="J8" s="162" t="e">
        <f t="shared" ca="1" si="8"/>
        <v>#REF!</v>
      </c>
      <c r="K8" s="162" t="e">
        <f t="shared" ca="1" si="9"/>
        <v>#REF!</v>
      </c>
      <c r="L8" s="162" t="e">
        <f t="shared" ca="1" si="10"/>
        <v>#REF!</v>
      </c>
      <c r="M8" s="162" t="e">
        <f t="shared" ca="1" si="10"/>
        <v>#REF!</v>
      </c>
      <c r="N8" s="162" t="e">
        <f t="shared" ca="1" si="11"/>
        <v>#REF!</v>
      </c>
      <c r="O8" s="162" t="e">
        <f t="shared" ca="1" si="12"/>
        <v>#REF!</v>
      </c>
      <c r="P8" s="162" t="e">
        <f t="shared" ca="1" si="13"/>
        <v>#REF!</v>
      </c>
      <c r="Q8" s="162" t="e">
        <f t="shared" ca="1" si="14"/>
        <v>#REF!</v>
      </c>
      <c r="R8" s="162" t="e">
        <f t="shared" ca="1" si="15"/>
        <v>#REF!</v>
      </c>
      <c r="S8" s="162" t="e">
        <f t="shared" ca="1" si="16"/>
        <v>#REF!</v>
      </c>
      <c r="T8" s="162" t="e">
        <f t="shared" ca="1" si="17"/>
        <v>#REF!</v>
      </c>
      <c r="U8" s="162" t="e">
        <f t="shared" ca="1" si="18"/>
        <v>#REF!</v>
      </c>
      <c r="V8" s="162" t="e">
        <f t="shared" ca="1" si="19"/>
        <v>#REF!</v>
      </c>
      <c r="W8" s="162" t="e">
        <f t="shared" ca="1" si="20"/>
        <v>#REF!</v>
      </c>
      <c r="X8" s="162" t="e">
        <f t="shared" ca="1" si="21"/>
        <v>#REF!</v>
      </c>
      <c r="Y8" s="162" t="e">
        <f t="shared" ca="1" si="22"/>
        <v>#REF!</v>
      </c>
      <c r="Z8" s="162" t="e">
        <f t="shared" ca="1" si="23"/>
        <v>#REF!</v>
      </c>
      <c r="AA8" s="162" t="e">
        <f t="shared" ca="1" si="24"/>
        <v>#REF!</v>
      </c>
      <c r="AB8" s="162" t="e">
        <f t="shared" ca="1" si="25"/>
        <v>#REF!</v>
      </c>
      <c r="AC8" s="162" t="e">
        <f t="shared" ca="1" si="26"/>
        <v>#REF!</v>
      </c>
      <c r="AD8" s="162" t="e">
        <f t="shared" ca="1" si="27"/>
        <v>#REF!</v>
      </c>
      <c r="AE8" s="162" t="e">
        <f t="shared" ca="1" si="28"/>
        <v>#REF!</v>
      </c>
      <c r="AF8" s="162" t="e">
        <f t="shared" ca="1" si="29"/>
        <v>#REF!</v>
      </c>
      <c r="AG8" s="162" t="e">
        <f t="shared" ca="1" si="30"/>
        <v>#REF!</v>
      </c>
      <c r="AH8" s="162" t="e">
        <f t="shared" ca="1" si="30"/>
        <v>#REF!</v>
      </c>
      <c r="AI8" s="162" t="e">
        <f t="shared" ca="1" si="31"/>
        <v>#REF!</v>
      </c>
      <c r="AJ8" s="162" t="e">
        <f t="shared" ca="1" si="32"/>
        <v>#REF!</v>
      </c>
      <c r="AK8" s="162" t="e">
        <f t="shared" ca="1" si="33"/>
        <v>#REF!</v>
      </c>
      <c r="AL8" s="162" t="e">
        <f t="shared" ca="1" si="34"/>
        <v>#REF!</v>
      </c>
      <c r="AM8" s="162" t="e">
        <f t="shared" ca="1" si="35"/>
        <v>#REF!</v>
      </c>
      <c r="AN8" s="162" t="e">
        <f t="shared" ca="1" si="36"/>
        <v>#REF!</v>
      </c>
      <c r="AO8" s="162" t="e">
        <f t="shared" ca="1" si="37"/>
        <v>#REF!</v>
      </c>
      <c r="AP8" s="162" t="e">
        <f t="shared" ca="1" si="38"/>
        <v>#REF!</v>
      </c>
      <c r="AQ8" s="164"/>
    </row>
    <row r="9" spans="1:44" ht="41.45" customHeight="1" x14ac:dyDescent="0.2">
      <c r="A9" s="194" t="s">
        <v>762</v>
      </c>
      <c r="B9" s="163" t="e">
        <f t="shared" ca="1" si="0"/>
        <v>#REF!</v>
      </c>
      <c r="C9" s="162" t="e">
        <f t="shared" ca="1" si="1"/>
        <v>#REF!</v>
      </c>
      <c r="D9" s="162" t="e">
        <f t="shared" ca="1" si="2"/>
        <v>#REF!</v>
      </c>
      <c r="E9" s="162" t="e">
        <f t="shared" ca="1" si="3"/>
        <v>#REF!</v>
      </c>
      <c r="F9" s="162" t="e">
        <f t="shared" ca="1" si="4"/>
        <v>#REF!</v>
      </c>
      <c r="G9" s="162" t="e">
        <f t="shared" ca="1" si="5"/>
        <v>#REF!</v>
      </c>
      <c r="H9" s="162" t="e">
        <f t="shared" ca="1" si="6"/>
        <v>#REF!</v>
      </c>
      <c r="I9" s="162" t="e">
        <f t="shared" ca="1" si="7"/>
        <v>#REF!</v>
      </c>
      <c r="J9" s="162" t="e">
        <f t="shared" ca="1" si="8"/>
        <v>#REF!</v>
      </c>
      <c r="K9" s="162" t="e">
        <f t="shared" ca="1" si="9"/>
        <v>#REF!</v>
      </c>
      <c r="L9" s="162" t="e">
        <f t="shared" ca="1" si="10"/>
        <v>#REF!</v>
      </c>
      <c r="M9" s="162" t="e">
        <f t="shared" ca="1" si="10"/>
        <v>#REF!</v>
      </c>
      <c r="N9" s="162" t="e">
        <f t="shared" ca="1" si="11"/>
        <v>#REF!</v>
      </c>
      <c r="O9" s="162" t="e">
        <f t="shared" ca="1" si="12"/>
        <v>#REF!</v>
      </c>
      <c r="P9" s="162" t="e">
        <f t="shared" ca="1" si="13"/>
        <v>#REF!</v>
      </c>
      <c r="Q9" s="162" t="e">
        <f t="shared" ca="1" si="14"/>
        <v>#REF!</v>
      </c>
      <c r="R9" s="162" t="e">
        <f t="shared" ca="1" si="15"/>
        <v>#REF!</v>
      </c>
      <c r="S9" s="162" t="e">
        <f t="shared" ca="1" si="16"/>
        <v>#REF!</v>
      </c>
      <c r="T9" s="162" t="e">
        <f t="shared" ca="1" si="17"/>
        <v>#REF!</v>
      </c>
      <c r="U9" s="162" t="e">
        <f t="shared" ca="1" si="18"/>
        <v>#REF!</v>
      </c>
      <c r="V9" s="162" t="e">
        <f t="shared" ca="1" si="19"/>
        <v>#REF!</v>
      </c>
      <c r="W9" s="162" t="e">
        <f t="shared" ca="1" si="20"/>
        <v>#REF!</v>
      </c>
      <c r="X9" s="162" t="e">
        <f t="shared" ca="1" si="21"/>
        <v>#REF!</v>
      </c>
      <c r="Y9" s="162" t="e">
        <f t="shared" ca="1" si="22"/>
        <v>#REF!</v>
      </c>
      <c r="Z9" s="162" t="e">
        <f t="shared" ca="1" si="23"/>
        <v>#REF!</v>
      </c>
      <c r="AA9" s="162" t="e">
        <f t="shared" ca="1" si="24"/>
        <v>#REF!</v>
      </c>
      <c r="AB9" s="162" t="e">
        <f t="shared" ca="1" si="25"/>
        <v>#REF!</v>
      </c>
      <c r="AC9" s="162" t="e">
        <f t="shared" ca="1" si="26"/>
        <v>#REF!</v>
      </c>
      <c r="AD9" s="162" t="e">
        <f t="shared" ca="1" si="27"/>
        <v>#REF!</v>
      </c>
      <c r="AE9" s="162" t="e">
        <f t="shared" ca="1" si="28"/>
        <v>#REF!</v>
      </c>
      <c r="AF9" s="162" t="e">
        <f t="shared" ca="1" si="29"/>
        <v>#REF!</v>
      </c>
      <c r="AG9" s="162" t="e">
        <f t="shared" ca="1" si="30"/>
        <v>#REF!</v>
      </c>
      <c r="AH9" s="162" t="e">
        <f t="shared" ca="1" si="30"/>
        <v>#REF!</v>
      </c>
      <c r="AI9" s="162" t="e">
        <f t="shared" ca="1" si="31"/>
        <v>#REF!</v>
      </c>
      <c r="AJ9" s="162" t="e">
        <f t="shared" ca="1" si="32"/>
        <v>#REF!</v>
      </c>
      <c r="AK9" s="162" t="e">
        <f t="shared" ca="1" si="33"/>
        <v>#REF!</v>
      </c>
      <c r="AL9" s="162" t="e">
        <f t="shared" ca="1" si="34"/>
        <v>#REF!</v>
      </c>
      <c r="AM9" s="162" t="e">
        <f t="shared" ca="1" si="35"/>
        <v>#REF!</v>
      </c>
      <c r="AN9" s="162" t="e">
        <f t="shared" ca="1" si="36"/>
        <v>#REF!</v>
      </c>
      <c r="AO9" s="162" t="e">
        <f t="shared" ca="1" si="37"/>
        <v>#REF!</v>
      </c>
      <c r="AP9" s="162" t="e">
        <f t="shared" ca="1" si="38"/>
        <v>#REF!</v>
      </c>
      <c r="AQ9" s="164"/>
    </row>
    <row r="10" spans="1:44" ht="41.45" customHeight="1" x14ac:dyDescent="0.2">
      <c r="A10" s="194" t="s">
        <v>763</v>
      </c>
      <c r="B10" s="163" t="e">
        <f t="shared" ca="1" si="0"/>
        <v>#REF!</v>
      </c>
      <c r="C10" s="162" t="e">
        <f t="shared" ca="1" si="1"/>
        <v>#REF!</v>
      </c>
      <c r="D10" s="162" t="e">
        <f t="shared" ca="1" si="2"/>
        <v>#REF!</v>
      </c>
      <c r="E10" s="162" t="e">
        <f t="shared" ca="1" si="3"/>
        <v>#REF!</v>
      </c>
      <c r="F10" s="162" t="e">
        <f t="shared" ca="1" si="4"/>
        <v>#REF!</v>
      </c>
      <c r="G10" s="162" t="e">
        <f t="shared" ca="1" si="5"/>
        <v>#REF!</v>
      </c>
      <c r="H10" s="162" t="e">
        <f t="shared" ca="1" si="6"/>
        <v>#REF!</v>
      </c>
      <c r="I10" s="162" t="e">
        <f t="shared" ca="1" si="7"/>
        <v>#REF!</v>
      </c>
      <c r="J10" s="162" t="e">
        <f t="shared" ca="1" si="8"/>
        <v>#REF!</v>
      </c>
      <c r="K10" s="162" t="e">
        <f t="shared" ca="1" si="9"/>
        <v>#REF!</v>
      </c>
      <c r="L10" s="162" t="e">
        <f t="shared" ca="1" si="10"/>
        <v>#REF!</v>
      </c>
      <c r="M10" s="162" t="e">
        <f t="shared" ca="1" si="10"/>
        <v>#REF!</v>
      </c>
      <c r="N10" s="162" t="e">
        <f t="shared" ca="1" si="11"/>
        <v>#REF!</v>
      </c>
      <c r="O10" s="162" t="e">
        <f t="shared" ca="1" si="12"/>
        <v>#REF!</v>
      </c>
      <c r="P10" s="162" t="e">
        <f t="shared" ca="1" si="13"/>
        <v>#REF!</v>
      </c>
      <c r="Q10" s="162" t="e">
        <f t="shared" ca="1" si="14"/>
        <v>#REF!</v>
      </c>
      <c r="R10" s="162" t="e">
        <f t="shared" ca="1" si="15"/>
        <v>#REF!</v>
      </c>
      <c r="S10" s="162" t="e">
        <f t="shared" ca="1" si="16"/>
        <v>#REF!</v>
      </c>
      <c r="T10" s="162" t="e">
        <f t="shared" ca="1" si="17"/>
        <v>#REF!</v>
      </c>
      <c r="U10" s="162" t="e">
        <f t="shared" ca="1" si="18"/>
        <v>#REF!</v>
      </c>
      <c r="V10" s="162" t="e">
        <f t="shared" ca="1" si="19"/>
        <v>#REF!</v>
      </c>
      <c r="W10" s="162" t="e">
        <f t="shared" ca="1" si="20"/>
        <v>#REF!</v>
      </c>
      <c r="X10" s="162" t="e">
        <f t="shared" ca="1" si="21"/>
        <v>#REF!</v>
      </c>
      <c r="Y10" s="162" t="e">
        <f t="shared" ca="1" si="22"/>
        <v>#REF!</v>
      </c>
      <c r="Z10" s="162" t="e">
        <f t="shared" ca="1" si="23"/>
        <v>#REF!</v>
      </c>
      <c r="AA10" s="162" t="e">
        <f t="shared" ca="1" si="24"/>
        <v>#REF!</v>
      </c>
      <c r="AB10" s="162" t="e">
        <f t="shared" ca="1" si="25"/>
        <v>#REF!</v>
      </c>
      <c r="AC10" s="162" t="e">
        <f t="shared" ca="1" si="26"/>
        <v>#REF!</v>
      </c>
      <c r="AD10" s="162" t="e">
        <f t="shared" ca="1" si="27"/>
        <v>#REF!</v>
      </c>
      <c r="AE10" s="162" t="e">
        <f t="shared" ca="1" si="28"/>
        <v>#REF!</v>
      </c>
      <c r="AF10" s="162" t="e">
        <f t="shared" ca="1" si="29"/>
        <v>#REF!</v>
      </c>
      <c r="AG10" s="162" t="e">
        <f t="shared" ca="1" si="30"/>
        <v>#REF!</v>
      </c>
      <c r="AH10" s="162" t="e">
        <f t="shared" ca="1" si="30"/>
        <v>#REF!</v>
      </c>
      <c r="AI10" s="162" t="e">
        <f t="shared" ca="1" si="31"/>
        <v>#REF!</v>
      </c>
      <c r="AJ10" s="162" t="e">
        <f t="shared" ca="1" si="32"/>
        <v>#REF!</v>
      </c>
      <c r="AK10" s="162" t="e">
        <f t="shared" ca="1" si="33"/>
        <v>#REF!</v>
      </c>
      <c r="AL10" s="162" t="e">
        <f t="shared" ca="1" si="34"/>
        <v>#REF!</v>
      </c>
      <c r="AM10" s="162" t="e">
        <f t="shared" ca="1" si="35"/>
        <v>#REF!</v>
      </c>
      <c r="AN10" s="162" t="e">
        <f t="shared" ca="1" si="36"/>
        <v>#REF!</v>
      </c>
      <c r="AO10" s="162" t="e">
        <f t="shared" ca="1" si="37"/>
        <v>#REF!</v>
      </c>
      <c r="AP10" s="162" t="e">
        <f t="shared" ca="1" si="38"/>
        <v>#REF!</v>
      </c>
      <c r="AQ10" s="164"/>
    </row>
    <row r="11" spans="1:44" ht="41.45" customHeight="1" x14ac:dyDescent="0.2">
      <c r="A11" s="194" t="s">
        <v>764</v>
      </c>
      <c r="B11" s="163" t="e">
        <f t="shared" ca="1" si="0"/>
        <v>#REF!</v>
      </c>
      <c r="C11" s="162" t="e">
        <f t="shared" ca="1" si="1"/>
        <v>#REF!</v>
      </c>
      <c r="D11" s="162" t="e">
        <f t="shared" ca="1" si="2"/>
        <v>#REF!</v>
      </c>
      <c r="E11" s="162" t="e">
        <f t="shared" ca="1" si="3"/>
        <v>#REF!</v>
      </c>
      <c r="F11" s="162" t="e">
        <f t="shared" ca="1" si="4"/>
        <v>#REF!</v>
      </c>
      <c r="G11" s="162" t="e">
        <f t="shared" ca="1" si="5"/>
        <v>#REF!</v>
      </c>
      <c r="H11" s="162" t="e">
        <f t="shared" ca="1" si="6"/>
        <v>#REF!</v>
      </c>
      <c r="I11" s="162" t="e">
        <f t="shared" ca="1" si="7"/>
        <v>#REF!</v>
      </c>
      <c r="J11" s="162" t="e">
        <f t="shared" ca="1" si="8"/>
        <v>#REF!</v>
      </c>
      <c r="K11" s="162" t="e">
        <f t="shared" ca="1" si="9"/>
        <v>#REF!</v>
      </c>
      <c r="L11" s="162" t="e">
        <f t="shared" ca="1" si="10"/>
        <v>#REF!</v>
      </c>
      <c r="M11" s="162" t="e">
        <f t="shared" ca="1" si="10"/>
        <v>#REF!</v>
      </c>
      <c r="N11" s="162" t="e">
        <f t="shared" ca="1" si="11"/>
        <v>#REF!</v>
      </c>
      <c r="O11" s="162" t="e">
        <f t="shared" ca="1" si="12"/>
        <v>#REF!</v>
      </c>
      <c r="P11" s="162" t="e">
        <f t="shared" ca="1" si="13"/>
        <v>#REF!</v>
      </c>
      <c r="Q11" s="162" t="e">
        <f t="shared" ca="1" si="14"/>
        <v>#REF!</v>
      </c>
      <c r="R11" s="162" t="e">
        <f t="shared" ca="1" si="15"/>
        <v>#REF!</v>
      </c>
      <c r="S11" s="162" t="e">
        <f t="shared" ca="1" si="16"/>
        <v>#REF!</v>
      </c>
      <c r="T11" s="162" t="e">
        <f t="shared" ca="1" si="17"/>
        <v>#REF!</v>
      </c>
      <c r="U11" s="162" t="e">
        <f t="shared" ca="1" si="18"/>
        <v>#REF!</v>
      </c>
      <c r="V11" s="162" t="e">
        <f t="shared" ca="1" si="19"/>
        <v>#REF!</v>
      </c>
      <c r="W11" s="162" t="e">
        <f t="shared" ca="1" si="20"/>
        <v>#REF!</v>
      </c>
      <c r="X11" s="162" t="e">
        <f t="shared" ca="1" si="21"/>
        <v>#REF!</v>
      </c>
      <c r="Y11" s="162" t="e">
        <f t="shared" ca="1" si="22"/>
        <v>#REF!</v>
      </c>
      <c r="Z11" s="162" t="e">
        <f t="shared" ca="1" si="23"/>
        <v>#REF!</v>
      </c>
      <c r="AA11" s="162" t="e">
        <f t="shared" ca="1" si="24"/>
        <v>#REF!</v>
      </c>
      <c r="AB11" s="162" t="e">
        <f t="shared" ca="1" si="25"/>
        <v>#REF!</v>
      </c>
      <c r="AC11" s="162" t="e">
        <f t="shared" ca="1" si="26"/>
        <v>#REF!</v>
      </c>
      <c r="AD11" s="162" t="e">
        <f t="shared" ca="1" si="27"/>
        <v>#REF!</v>
      </c>
      <c r="AE11" s="162" t="e">
        <f t="shared" ca="1" si="28"/>
        <v>#REF!</v>
      </c>
      <c r="AF11" s="162" t="e">
        <f t="shared" ca="1" si="29"/>
        <v>#REF!</v>
      </c>
      <c r="AG11" s="162" t="e">
        <f t="shared" ca="1" si="30"/>
        <v>#REF!</v>
      </c>
      <c r="AH11" s="162" t="e">
        <f t="shared" ca="1" si="30"/>
        <v>#REF!</v>
      </c>
      <c r="AI11" s="162" t="e">
        <f t="shared" ca="1" si="31"/>
        <v>#REF!</v>
      </c>
      <c r="AJ11" s="162" t="e">
        <f t="shared" ca="1" si="32"/>
        <v>#REF!</v>
      </c>
      <c r="AK11" s="162" t="e">
        <f t="shared" ca="1" si="33"/>
        <v>#REF!</v>
      </c>
      <c r="AL11" s="162" t="e">
        <f t="shared" ca="1" si="34"/>
        <v>#REF!</v>
      </c>
      <c r="AM11" s="162" t="e">
        <f t="shared" ca="1" si="35"/>
        <v>#REF!</v>
      </c>
      <c r="AN11" s="162" t="e">
        <f t="shared" ca="1" si="36"/>
        <v>#REF!</v>
      </c>
      <c r="AO11" s="162" t="e">
        <f t="shared" ca="1" si="37"/>
        <v>#REF!</v>
      </c>
      <c r="AP11" s="162" t="e">
        <f t="shared" ca="1" si="38"/>
        <v>#REF!</v>
      </c>
      <c r="AQ11" s="164"/>
    </row>
    <row r="12" spans="1:44" ht="41.45" customHeight="1" x14ac:dyDescent="0.2">
      <c r="A12" s="194" t="s">
        <v>765</v>
      </c>
      <c r="B12" s="163" t="e">
        <f t="shared" ca="1" si="0"/>
        <v>#REF!</v>
      </c>
      <c r="C12" s="162" t="e">
        <f t="shared" ca="1" si="1"/>
        <v>#REF!</v>
      </c>
      <c r="D12" s="162" t="e">
        <f t="shared" ca="1" si="2"/>
        <v>#REF!</v>
      </c>
      <c r="E12" s="162" t="e">
        <f t="shared" ca="1" si="3"/>
        <v>#REF!</v>
      </c>
      <c r="F12" s="162" t="e">
        <f t="shared" ca="1" si="4"/>
        <v>#REF!</v>
      </c>
      <c r="G12" s="162" t="e">
        <f t="shared" ca="1" si="5"/>
        <v>#REF!</v>
      </c>
      <c r="H12" s="162" t="e">
        <f t="shared" ca="1" si="6"/>
        <v>#REF!</v>
      </c>
      <c r="I12" s="162" t="e">
        <f t="shared" ca="1" si="7"/>
        <v>#REF!</v>
      </c>
      <c r="J12" s="162" t="e">
        <f t="shared" ca="1" si="8"/>
        <v>#REF!</v>
      </c>
      <c r="K12" s="162" t="e">
        <f t="shared" ca="1" si="9"/>
        <v>#REF!</v>
      </c>
      <c r="L12" s="162" t="e">
        <f t="shared" ca="1" si="10"/>
        <v>#REF!</v>
      </c>
      <c r="M12" s="162" t="e">
        <f t="shared" ca="1" si="10"/>
        <v>#REF!</v>
      </c>
      <c r="N12" s="162" t="e">
        <f t="shared" ca="1" si="11"/>
        <v>#REF!</v>
      </c>
      <c r="O12" s="162" t="e">
        <f t="shared" ca="1" si="12"/>
        <v>#REF!</v>
      </c>
      <c r="P12" s="162" t="e">
        <f t="shared" ca="1" si="13"/>
        <v>#REF!</v>
      </c>
      <c r="Q12" s="162" t="e">
        <f t="shared" ca="1" si="14"/>
        <v>#REF!</v>
      </c>
      <c r="R12" s="162" t="e">
        <f t="shared" ca="1" si="15"/>
        <v>#REF!</v>
      </c>
      <c r="S12" s="162" t="e">
        <f t="shared" ca="1" si="16"/>
        <v>#REF!</v>
      </c>
      <c r="T12" s="162" t="e">
        <f t="shared" ca="1" si="17"/>
        <v>#REF!</v>
      </c>
      <c r="U12" s="162" t="e">
        <f t="shared" ca="1" si="18"/>
        <v>#REF!</v>
      </c>
      <c r="V12" s="162" t="e">
        <f t="shared" ca="1" si="19"/>
        <v>#REF!</v>
      </c>
      <c r="W12" s="162" t="e">
        <f t="shared" ca="1" si="20"/>
        <v>#REF!</v>
      </c>
      <c r="X12" s="162" t="e">
        <f t="shared" ca="1" si="21"/>
        <v>#REF!</v>
      </c>
      <c r="Y12" s="162" t="e">
        <f t="shared" ca="1" si="22"/>
        <v>#REF!</v>
      </c>
      <c r="Z12" s="162" t="e">
        <f t="shared" ca="1" si="23"/>
        <v>#REF!</v>
      </c>
      <c r="AA12" s="162" t="e">
        <f t="shared" ca="1" si="24"/>
        <v>#REF!</v>
      </c>
      <c r="AB12" s="162" t="e">
        <f t="shared" ca="1" si="25"/>
        <v>#REF!</v>
      </c>
      <c r="AC12" s="162" t="e">
        <f t="shared" ca="1" si="26"/>
        <v>#REF!</v>
      </c>
      <c r="AD12" s="162" t="e">
        <f t="shared" ca="1" si="27"/>
        <v>#REF!</v>
      </c>
      <c r="AE12" s="162" t="e">
        <f t="shared" ca="1" si="28"/>
        <v>#REF!</v>
      </c>
      <c r="AF12" s="162" t="e">
        <f t="shared" ca="1" si="29"/>
        <v>#REF!</v>
      </c>
      <c r="AG12" s="162" t="e">
        <f t="shared" ca="1" si="30"/>
        <v>#REF!</v>
      </c>
      <c r="AH12" s="162" t="e">
        <f t="shared" ca="1" si="30"/>
        <v>#REF!</v>
      </c>
      <c r="AI12" s="162" t="e">
        <f t="shared" ca="1" si="31"/>
        <v>#REF!</v>
      </c>
      <c r="AJ12" s="162" t="e">
        <f t="shared" ca="1" si="32"/>
        <v>#REF!</v>
      </c>
      <c r="AK12" s="162" t="e">
        <f t="shared" ca="1" si="33"/>
        <v>#REF!</v>
      </c>
      <c r="AL12" s="162" t="e">
        <f t="shared" ca="1" si="34"/>
        <v>#REF!</v>
      </c>
      <c r="AM12" s="162" t="e">
        <f t="shared" ca="1" si="35"/>
        <v>#REF!</v>
      </c>
      <c r="AN12" s="162" t="e">
        <f t="shared" ca="1" si="36"/>
        <v>#REF!</v>
      </c>
      <c r="AO12" s="162" t="e">
        <f t="shared" ca="1" si="37"/>
        <v>#REF!</v>
      </c>
      <c r="AP12" s="162" t="e">
        <f t="shared" ca="1" si="38"/>
        <v>#REF!</v>
      </c>
      <c r="AQ12" s="164"/>
    </row>
    <row r="13" spans="1:44" ht="41.45" customHeight="1" x14ac:dyDescent="0.2">
      <c r="A13" s="194" t="s">
        <v>766</v>
      </c>
      <c r="B13" s="163" t="e">
        <f t="shared" ca="1" si="0"/>
        <v>#REF!</v>
      </c>
      <c r="C13" s="162" t="e">
        <f t="shared" ca="1" si="1"/>
        <v>#REF!</v>
      </c>
      <c r="D13" s="162" t="e">
        <f t="shared" ca="1" si="2"/>
        <v>#REF!</v>
      </c>
      <c r="E13" s="162" t="e">
        <f t="shared" ca="1" si="3"/>
        <v>#REF!</v>
      </c>
      <c r="F13" s="162" t="e">
        <f t="shared" ca="1" si="4"/>
        <v>#REF!</v>
      </c>
      <c r="G13" s="162" t="e">
        <f t="shared" ca="1" si="5"/>
        <v>#REF!</v>
      </c>
      <c r="H13" s="162" t="e">
        <f t="shared" ca="1" si="6"/>
        <v>#REF!</v>
      </c>
      <c r="I13" s="162" t="e">
        <f t="shared" ca="1" si="7"/>
        <v>#REF!</v>
      </c>
      <c r="J13" s="162" t="e">
        <f t="shared" ca="1" si="8"/>
        <v>#REF!</v>
      </c>
      <c r="K13" s="162" t="e">
        <f t="shared" ca="1" si="9"/>
        <v>#REF!</v>
      </c>
      <c r="L13" s="162" t="e">
        <f t="shared" ca="1" si="10"/>
        <v>#REF!</v>
      </c>
      <c r="M13" s="162" t="e">
        <f t="shared" ca="1" si="10"/>
        <v>#REF!</v>
      </c>
      <c r="N13" s="162" t="e">
        <f t="shared" ca="1" si="11"/>
        <v>#REF!</v>
      </c>
      <c r="O13" s="162" t="e">
        <f t="shared" ca="1" si="12"/>
        <v>#REF!</v>
      </c>
      <c r="P13" s="162" t="e">
        <f t="shared" ca="1" si="13"/>
        <v>#REF!</v>
      </c>
      <c r="Q13" s="162" t="e">
        <f t="shared" ca="1" si="14"/>
        <v>#REF!</v>
      </c>
      <c r="R13" s="162" t="e">
        <f t="shared" ca="1" si="15"/>
        <v>#REF!</v>
      </c>
      <c r="S13" s="162" t="e">
        <f t="shared" ca="1" si="16"/>
        <v>#REF!</v>
      </c>
      <c r="T13" s="162" t="e">
        <f t="shared" ca="1" si="17"/>
        <v>#REF!</v>
      </c>
      <c r="U13" s="162" t="e">
        <f t="shared" ca="1" si="18"/>
        <v>#REF!</v>
      </c>
      <c r="V13" s="162" t="e">
        <f t="shared" ca="1" si="19"/>
        <v>#REF!</v>
      </c>
      <c r="W13" s="162" t="e">
        <f t="shared" ca="1" si="20"/>
        <v>#REF!</v>
      </c>
      <c r="X13" s="162" t="e">
        <f t="shared" ca="1" si="21"/>
        <v>#REF!</v>
      </c>
      <c r="Y13" s="162" t="e">
        <f t="shared" ca="1" si="22"/>
        <v>#REF!</v>
      </c>
      <c r="Z13" s="162" t="e">
        <f t="shared" ca="1" si="23"/>
        <v>#REF!</v>
      </c>
      <c r="AA13" s="162" t="e">
        <f t="shared" ca="1" si="24"/>
        <v>#REF!</v>
      </c>
      <c r="AB13" s="162" t="e">
        <f t="shared" ca="1" si="25"/>
        <v>#REF!</v>
      </c>
      <c r="AC13" s="162" t="e">
        <f t="shared" ca="1" si="26"/>
        <v>#REF!</v>
      </c>
      <c r="AD13" s="162" t="e">
        <f t="shared" ca="1" si="27"/>
        <v>#REF!</v>
      </c>
      <c r="AE13" s="162" t="e">
        <f t="shared" ca="1" si="28"/>
        <v>#REF!</v>
      </c>
      <c r="AF13" s="162" t="e">
        <f t="shared" ca="1" si="29"/>
        <v>#REF!</v>
      </c>
      <c r="AG13" s="162" t="e">
        <f t="shared" ca="1" si="30"/>
        <v>#REF!</v>
      </c>
      <c r="AH13" s="162" t="e">
        <f t="shared" ca="1" si="30"/>
        <v>#REF!</v>
      </c>
      <c r="AI13" s="162" t="e">
        <f t="shared" ca="1" si="31"/>
        <v>#REF!</v>
      </c>
      <c r="AJ13" s="162" t="e">
        <f t="shared" ca="1" si="32"/>
        <v>#REF!</v>
      </c>
      <c r="AK13" s="162" t="e">
        <f t="shared" ca="1" si="33"/>
        <v>#REF!</v>
      </c>
      <c r="AL13" s="162" t="e">
        <f t="shared" ca="1" si="34"/>
        <v>#REF!</v>
      </c>
      <c r="AM13" s="162" t="e">
        <f t="shared" ca="1" si="35"/>
        <v>#REF!</v>
      </c>
      <c r="AN13" s="162" t="e">
        <f t="shared" ca="1" si="36"/>
        <v>#REF!</v>
      </c>
      <c r="AO13" s="162" t="e">
        <f t="shared" ca="1" si="37"/>
        <v>#REF!</v>
      </c>
      <c r="AP13" s="162" t="e">
        <f t="shared" ca="1" si="38"/>
        <v>#REF!</v>
      </c>
      <c r="AQ13" s="164"/>
    </row>
    <row r="14" spans="1:44" ht="41.45" customHeight="1" x14ac:dyDescent="0.2">
      <c r="A14" s="194" t="s">
        <v>767</v>
      </c>
      <c r="B14" s="163" t="e">
        <f t="shared" ca="1" si="0"/>
        <v>#REF!</v>
      </c>
      <c r="C14" s="162" t="e">
        <f t="shared" ca="1" si="1"/>
        <v>#REF!</v>
      </c>
      <c r="D14" s="162" t="e">
        <f t="shared" ca="1" si="2"/>
        <v>#REF!</v>
      </c>
      <c r="E14" s="162" t="e">
        <f t="shared" ca="1" si="3"/>
        <v>#REF!</v>
      </c>
      <c r="F14" s="162" t="e">
        <f t="shared" ca="1" si="4"/>
        <v>#REF!</v>
      </c>
      <c r="G14" s="162" t="e">
        <f t="shared" ca="1" si="5"/>
        <v>#REF!</v>
      </c>
      <c r="H14" s="162" t="e">
        <f t="shared" ca="1" si="6"/>
        <v>#REF!</v>
      </c>
      <c r="I14" s="162" t="e">
        <f t="shared" ca="1" si="7"/>
        <v>#REF!</v>
      </c>
      <c r="J14" s="162" t="e">
        <f t="shared" ca="1" si="8"/>
        <v>#REF!</v>
      </c>
      <c r="K14" s="162" t="e">
        <f t="shared" ca="1" si="9"/>
        <v>#REF!</v>
      </c>
      <c r="L14" s="162" t="e">
        <f t="shared" ca="1" si="10"/>
        <v>#REF!</v>
      </c>
      <c r="M14" s="162" t="e">
        <f t="shared" ca="1" si="10"/>
        <v>#REF!</v>
      </c>
      <c r="N14" s="162" t="e">
        <f t="shared" ca="1" si="11"/>
        <v>#REF!</v>
      </c>
      <c r="O14" s="162" t="e">
        <f t="shared" ca="1" si="12"/>
        <v>#REF!</v>
      </c>
      <c r="P14" s="162" t="e">
        <f t="shared" ca="1" si="13"/>
        <v>#REF!</v>
      </c>
      <c r="Q14" s="162" t="e">
        <f t="shared" ca="1" si="14"/>
        <v>#REF!</v>
      </c>
      <c r="R14" s="162" t="e">
        <f t="shared" ca="1" si="15"/>
        <v>#REF!</v>
      </c>
      <c r="S14" s="162" t="e">
        <f t="shared" ca="1" si="16"/>
        <v>#REF!</v>
      </c>
      <c r="T14" s="162" t="e">
        <f t="shared" ca="1" si="17"/>
        <v>#REF!</v>
      </c>
      <c r="U14" s="162" t="e">
        <f t="shared" ca="1" si="18"/>
        <v>#REF!</v>
      </c>
      <c r="V14" s="162" t="e">
        <f t="shared" ca="1" si="19"/>
        <v>#REF!</v>
      </c>
      <c r="W14" s="162" t="e">
        <f t="shared" ca="1" si="20"/>
        <v>#REF!</v>
      </c>
      <c r="X14" s="162" t="e">
        <f t="shared" ca="1" si="21"/>
        <v>#REF!</v>
      </c>
      <c r="Y14" s="162" t="e">
        <f t="shared" ca="1" si="22"/>
        <v>#REF!</v>
      </c>
      <c r="Z14" s="162" t="e">
        <f t="shared" ca="1" si="23"/>
        <v>#REF!</v>
      </c>
      <c r="AA14" s="162" t="e">
        <f t="shared" ca="1" si="24"/>
        <v>#REF!</v>
      </c>
      <c r="AB14" s="162" t="e">
        <f t="shared" ca="1" si="25"/>
        <v>#REF!</v>
      </c>
      <c r="AC14" s="162" t="e">
        <f t="shared" ca="1" si="26"/>
        <v>#REF!</v>
      </c>
      <c r="AD14" s="162" t="e">
        <f t="shared" ca="1" si="27"/>
        <v>#REF!</v>
      </c>
      <c r="AE14" s="162" t="e">
        <f t="shared" ca="1" si="28"/>
        <v>#REF!</v>
      </c>
      <c r="AF14" s="162" t="e">
        <f t="shared" ca="1" si="29"/>
        <v>#REF!</v>
      </c>
      <c r="AG14" s="162" t="e">
        <f t="shared" ca="1" si="30"/>
        <v>#REF!</v>
      </c>
      <c r="AH14" s="162" t="e">
        <f t="shared" ca="1" si="30"/>
        <v>#REF!</v>
      </c>
      <c r="AI14" s="162" t="e">
        <f t="shared" ca="1" si="31"/>
        <v>#REF!</v>
      </c>
      <c r="AJ14" s="162" t="e">
        <f t="shared" ca="1" si="32"/>
        <v>#REF!</v>
      </c>
      <c r="AK14" s="162" t="e">
        <f t="shared" ca="1" si="33"/>
        <v>#REF!</v>
      </c>
      <c r="AL14" s="162" t="e">
        <f t="shared" ca="1" si="34"/>
        <v>#REF!</v>
      </c>
      <c r="AM14" s="162" t="e">
        <f t="shared" ca="1" si="35"/>
        <v>#REF!</v>
      </c>
      <c r="AN14" s="162" t="e">
        <f t="shared" ca="1" si="36"/>
        <v>#REF!</v>
      </c>
      <c r="AO14" s="162" t="e">
        <f t="shared" ca="1" si="37"/>
        <v>#REF!</v>
      </c>
      <c r="AP14" s="162" t="e">
        <f t="shared" ca="1" si="38"/>
        <v>#REF!</v>
      </c>
      <c r="AQ14" s="164"/>
    </row>
    <row r="15" spans="1:44" ht="41.45" customHeight="1" x14ac:dyDescent="0.2">
      <c r="A15" s="194" t="s">
        <v>768</v>
      </c>
      <c r="B15" s="163" t="e">
        <f t="shared" ca="1" si="0"/>
        <v>#REF!</v>
      </c>
      <c r="C15" s="162" t="e">
        <f t="shared" ca="1" si="1"/>
        <v>#REF!</v>
      </c>
      <c r="D15" s="162" t="e">
        <f t="shared" ca="1" si="2"/>
        <v>#REF!</v>
      </c>
      <c r="E15" s="162" t="e">
        <f t="shared" ca="1" si="3"/>
        <v>#REF!</v>
      </c>
      <c r="F15" s="162" t="e">
        <f t="shared" ca="1" si="4"/>
        <v>#REF!</v>
      </c>
      <c r="G15" s="162" t="e">
        <f t="shared" ca="1" si="5"/>
        <v>#REF!</v>
      </c>
      <c r="H15" s="162" t="e">
        <f t="shared" ca="1" si="6"/>
        <v>#REF!</v>
      </c>
      <c r="I15" s="162" t="e">
        <f t="shared" ca="1" si="7"/>
        <v>#REF!</v>
      </c>
      <c r="J15" s="162" t="e">
        <f t="shared" ca="1" si="8"/>
        <v>#REF!</v>
      </c>
      <c r="K15" s="162" t="e">
        <f t="shared" ca="1" si="9"/>
        <v>#REF!</v>
      </c>
      <c r="L15" s="162" t="e">
        <f t="shared" ca="1" si="10"/>
        <v>#REF!</v>
      </c>
      <c r="M15" s="162" t="e">
        <f t="shared" ca="1" si="10"/>
        <v>#REF!</v>
      </c>
      <c r="N15" s="162" t="e">
        <f t="shared" ca="1" si="11"/>
        <v>#REF!</v>
      </c>
      <c r="O15" s="162" t="e">
        <f t="shared" ca="1" si="12"/>
        <v>#REF!</v>
      </c>
      <c r="P15" s="162" t="e">
        <f t="shared" ca="1" si="13"/>
        <v>#REF!</v>
      </c>
      <c r="Q15" s="162" t="e">
        <f t="shared" ca="1" si="14"/>
        <v>#REF!</v>
      </c>
      <c r="R15" s="162" t="e">
        <f t="shared" ca="1" si="15"/>
        <v>#REF!</v>
      </c>
      <c r="S15" s="162" t="e">
        <f t="shared" ca="1" si="16"/>
        <v>#REF!</v>
      </c>
      <c r="T15" s="162" t="e">
        <f t="shared" ca="1" si="17"/>
        <v>#REF!</v>
      </c>
      <c r="U15" s="162" t="e">
        <f t="shared" ca="1" si="18"/>
        <v>#REF!</v>
      </c>
      <c r="V15" s="162" t="e">
        <f t="shared" ca="1" si="19"/>
        <v>#REF!</v>
      </c>
      <c r="W15" s="162" t="e">
        <f t="shared" ca="1" si="20"/>
        <v>#REF!</v>
      </c>
      <c r="X15" s="162" t="e">
        <f t="shared" ca="1" si="21"/>
        <v>#REF!</v>
      </c>
      <c r="Y15" s="162" t="e">
        <f t="shared" ca="1" si="22"/>
        <v>#REF!</v>
      </c>
      <c r="Z15" s="162" t="e">
        <f t="shared" ca="1" si="23"/>
        <v>#REF!</v>
      </c>
      <c r="AA15" s="162" t="e">
        <f t="shared" ca="1" si="24"/>
        <v>#REF!</v>
      </c>
      <c r="AB15" s="162" t="e">
        <f t="shared" ca="1" si="25"/>
        <v>#REF!</v>
      </c>
      <c r="AC15" s="162" t="e">
        <f t="shared" ca="1" si="26"/>
        <v>#REF!</v>
      </c>
      <c r="AD15" s="162" t="e">
        <f t="shared" ca="1" si="27"/>
        <v>#REF!</v>
      </c>
      <c r="AE15" s="162" t="e">
        <f t="shared" ca="1" si="28"/>
        <v>#REF!</v>
      </c>
      <c r="AF15" s="162" t="e">
        <f t="shared" ca="1" si="29"/>
        <v>#REF!</v>
      </c>
      <c r="AG15" s="162" t="e">
        <f t="shared" ca="1" si="30"/>
        <v>#REF!</v>
      </c>
      <c r="AH15" s="162" t="e">
        <f t="shared" ca="1" si="30"/>
        <v>#REF!</v>
      </c>
      <c r="AI15" s="162" t="e">
        <f t="shared" ca="1" si="31"/>
        <v>#REF!</v>
      </c>
      <c r="AJ15" s="162" t="e">
        <f t="shared" ca="1" si="32"/>
        <v>#REF!</v>
      </c>
      <c r="AK15" s="162" t="e">
        <f t="shared" ca="1" si="33"/>
        <v>#REF!</v>
      </c>
      <c r="AL15" s="162" t="e">
        <f t="shared" ca="1" si="34"/>
        <v>#REF!</v>
      </c>
      <c r="AM15" s="162" t="e">
        <f t="shared" ca="1" si="35"/>
        <v>#REF!</v>
      </c>
      <c r="AN15" s="162" t="e">
        <f t="shared" ca="1" si="36"/>
        <v>#REF!</v>
      </c>
      <c r="AO15" s="162" t="e">
        <f t="shared" ca="1" si="37"/>
        <v>#REF!</v>
      </c>
      <c r="AP15" s="162" t="e">
        <f t="shared" ca="1" si="38"/>
        <v>#REF!</v>
      </c>
      <c r="AQ15" s="164"/>
    </row>
    <row r="16" spans="1:44" ht="41.45" customHeight="1" x14ac:dyDescent="0.2">
      <c r="A16" s="194" t="s">
        <v>769</v>
      </c>
      <c r="B16" s="163" t="e">
        <f t="shared" ca="1" si="0"/>
        <v>#REF!</v>
      </c>
      <c r="C16" s="162" t="e">
        <f t="shared" ca="1" si="1"/>
        <v>#REF!</v>
      </c>
      <c r="D16" s="162" t="e">
        <f t="shared" ca="1" si="2"/>
        <v>#REF!</v>
      </c>
      <c r="E16" s="162" t="e">
        <f t="shared" ca="1" si="3"/>
        <v>#REF!</v>
      </c>
      <c r="F16" s="162" t="e">
        <f t="shared" ca="1" si="4"/>
        <v>#REF!</v>
      </c>
      <c r="G16" s="162" t="e">
        <f t="shared" ca="1" si="5"/>
        <v>#REF!</v>
      </c>
      <c r="H16" s="162" t="e">
        <f t="shared" ca="1" si="6"/>
        <v>#REF!</v>
      </c>
      <c r="I16" s="162" t="e">
        <f t="shared" ca="1" si="7"/>
        <v>#REF!</v>
      </c>
      <c r="J16" s="162" t="e">
        <f t="shared" ca="1" si="8"/>
        <v>#REF!</v>
      </c>
      <c r="K16" s="162" t="e">
        <f t="shared" ca="1" si="9"/>
        <v>#REF!</v>
      </c>
      <c r="L16" s="162" t="e">
        <f t="shared" ca="1" si="10"/>
        <v>#REF!</v>
      </c>
      <c r="M16" s="162" t="e">
        <f t="shared" ca="1" si="10"/>
        <v>#REF!</v>
      </c>
      <c r="N16" s="162" t="e">
        <f t="shared" ca="1" si="11"/>
        <v>#REF!</v>
      </c>
      <c r="O16" s="162" t="e">
        <f t="shared" ca="1" si="12"/>
        <v>#REF!</v>
      </c>
      <c r="P16" s="162" t="e">
        <f t="shared" ca="1" si="13"/>
        <v>#REF!</v>
      </c>
      <c r="Q16" s="162" t="e">
        <f t="shared" ca="1" si="14"/>
        <v>#REF!</v>
      </c>
      <c r="R16" s="162" t="e">
        <f t="shared" ca="1" si="15"/>
        <v>#REF!</v>
      </c>
      <c r="S16" s="162" t="e">
        <f t="shared" ca="1" si="16"/>
        <v>#REF!</v>
      </c>
      <c r="T16" s="162" t="e">
        <f t="shared" ca="1" si="17"/>
        <v>#REF!</v>
      </c>
      <c r="U16" s="162" t="e">
        <f t="shared" ca="1" si="18"/>
        <v>#REF!</v>
      </c>
      <c r="V16" s="162" t="e">
        <f t="shared" ca="1" si="19"/>
        <v>#REF!</v>
      </c>
      <c r="W16" s="162" t="e">
        <f t="shared" ca="1" si="20"/>
        <v>#REF!</v>
      </c>
      <c r="X16" s="162" t="e">
        <f t="shared" ca="1" si="21"/>
        <v>#REF!</v>
      </c>
      <c r="Y16" s="162" t="e">
        <f t="shared" ca="1" si="22"/>
        <v>#REF!</v>
      </c>
      <c r="Z16" s="162" t="e">
        <f t="shared" ca="1" si="23"/>
        <v>#REF!</v>
      </c>
      <c r="AA16" s="162" t="e">
        <f t="shared" ca="1" si="24"/>
        <v>#REF!</v>
      </c>
      <c r="AB16" s="162" t="e">
        <f t="shared" ca="1" si="25"/>
        <v>#REF!</v>
      </c>
      <c r="AC16" s="162" t="e">
        <f t="shared" ca="1" si="26"/>
        <v>#REF!</v>
      </c>
      <c r="AD16" s="162" t="e">
        <f t="shared" ca="1" si="27"/>
        <v>#REF!</v>
      </c>
      <c r="AE16" s="162" t="e">
        <f t="shared" ca="1" si="28"/>
        <v>#REF!</v>
      </c>
      <c r="AF16" s="162" t="e">
        <f t="shared" ca="1" si="29"/>
        <v>#REF!</v>
      </c>
      <c r="AG16" s="162" t="e">
        <f t="shared" ca="1" si="30"/>
        <v>#REF!</v>
      </c>
      <c r="AH16" s="162" t="e">
        <f t="shared" ca="1" si="30"/>
        <v>#REF!</v>
      </c>
      <c r="AI16" s="162" t="e">
        <f t="shared" ca="1" si="31"/>
        <v>#REF!</v>
      </c>
      <c r="AJ16" s="162" t="e">
        <f t="shared" ca="1" si="32"/>
        <v>#REF!</v>
      </c>
      <c r="AK16" s="162" t="e">
        <f t="shared" ca="1" si="33"/>
        <v>#REF!</v>
      </c>
      <c r="AL16" s="162" t="e">
        <f t="shared" ca="1" si="34"/>
        <v>#REF!</v>
      </c>
      <c r="AM16" s="162" t="e">
        <f t="shared" ca="1" si="35"/>
        <v>#REF!</v>
      </c>
      <c r="AN16" s="162" t="e">
        <f t="shared" ca="1" si="36"/>
        <v>#REF!</v>
      </c>
      <c r="AO16" s="162" t="e">
        <f t="shared" ca="1" si="37"/>
        <v>#REF!</v>
      </c>
      <c r="AP16" s="162" t="e">
        <f t="shared" ca="1" si="38"/>
        <v>#REF!</v>
      </c>
      <c r="AQ16" s="164"/>
    </row>
    <row r="17" spans="1:43" ht="41.45" customHeight="1" x14ac:dyDescent="0.2">
      <c r="A17" s="194" t="s">
        <v>770</v>
      </c>
      <c r="B17" s="163" t="e">
        <f t="shared" ca="1" si="0"/>
        <v>#REF!</v>
      </c>
      <c r="C17" s="162" t="e">
        <f t="shared" ca="1" si="1"/>
        <v>#REF!</v>
      </c>
      <c r="D17" s="162" t="e">
        <f t="shared" ca="1" si="2"/>
        <v>#REF!</v>
      </c>
      <c r="E17" s="162" t="e">
        <f t="shared" ca="1" si="3"/>
        <v>#REF!</v>
      </c>
      <c r="F17" s="162" t="e">
        <f t="shared" ca="1" si="4"/>
        <v>#REF!</v>
      </c>
      <c r="G17" s="162" t="e">
        <f t="shared" ca="1" si="5"/>
        <v>#REF!</v>
      </c>
      <c r="H17" s="162" t="e">
        <f t="shared" ca="1" si="6"/>
        <v>#REF!</v>
      </c>
      <c r="I17" s="162" t="e">
        <f t="shared" ca="1" si="7"/>
        <v>#REF!</v>
      </c>
      <c r="J17" s="162" t="e">
        <f t="shared" ca="1" si="8"/>
        <v>#REF!</v>
      </c>
      <c r="K17" s="162" t="e">
        <f t="shared" ca="1" si="9"/>
        <v>#REF!</v>
      </c>
      <c r="L17" s="162" t="e">
        <f t="shared" ca="1" si="10"/>
        <v>#REF!</v>
      </c>
      <c r="M17" s="162" t="e">
        <f t="shared" ca="1" si="10"/>
        <v>#REF!</v>
      </c>
      <c r="N17" s="162" t="e">
        <f t="shared" ca="1" si="11"/>
        <v>#REF!</v>
      </c>
      <c r="O17" s="162" t="e">
        <f t="shared" ca="1" si="12"/>
        <v>#REF!</v>
      </c>
      <c r="P17" s="162" t="e">
        <f t="shared" ca="1" si="13"/>
        <v>#REF!</v>
      </c>
      <c r="Q17" s="162" t="e">
        <f t="shared" ca="1" si="14"/>
        <v>#REF!</v>
      </c>
      <c r="R17" s="162" t="e">
        <f t="shared" ca="1" si="15"/>
        <v>#REF!</v>
      </c>
      <c r="S17" s="162" t="e">
        <f t="shared" ca="1" si="16"/>
        <v>#REF!</v>
      </c>
      <c r="T17" s="162" t="e">
        <f t="shared" ca="1" si="17"/>
        <v>#REF!</v>
      </c>
      <c r="U17" s="162" t="e">
        <f t="shared" ca="1" si="18"/>
        <v>#REF!</v>
      </c>
      <c r="V17" s="162" t="e">
        <f t="shared" ca="1" si="19"/>
        <v>#REF!</v>
      </c>
      <c r="W17" s="162" t="e">
        <f t="shared" ca="1" si="20"/>
        <v>#REF!</v>
      </c>
      <c r="X17" s="162" t="e">
        <f t="shared" ca="1" si="21"/>
        <v>#REF!</v>
      </c>
      <c r="Y17" s="162" t="e">
        <f t="shared" ca="1" si="22"/>
        <v>#REF!</v>
      </c>
      <c r="Z17" s="162" t="e">
        <f t="shared" ca="1" si="23"/>
        <v>#REF!</v>
      </c>
      <c r="AA17" s="162" t="e">
        <f t="shared" ca="1" si="24"/>
        <v>#REF!</v>
      </c>
      <c r="AB17" s="162" t="e">
        <f t="shared" ca="1" si="25"/>
        <v>#REF!</v>
      </c>
      <c r="AC17" s="162" t="e">
        <f t="shared" ca="1" si="26"/>
        <v>#REF!</v>
      </c>
      <c r="AD17" s="162" t="e">
        <f t="shared" ca="1" si="27"/>
        <v>#REF!</v>
      </c>
      <c r="AE17" s="162" t="e">
        <f t="shared" ca="1" si="28"/>
        <v>#REF!</v>
      </c>
      <c r="AF17" s="162" t="e">
        <f t="shared" ca="1" si="29"/>
        <v>#REF!</v>
      </c>
      <c r="AG17" s="162" t="e">
        <f t="shared" ca="1" si="30"/>
        <v>#REF!</v>
      </c>
      <c r="AH17" s="162" t="e">
        <f t="shared" ca="1" si="30"/>
        <v>#REF!</v>
      </c>
      <c r="AI17" s="162" t="e">
        <f t="shared" ca="1" si="31"/>
        <v>#REF!</v>
      </c>
      <c r="AJ17" s="162" t="e">
        <f t="shared" ca="1" si="32"/>
        <v>#REF!</v>
      </c>
      <c r="AK17" s="162" t="e">
        <f t="shared" ca="1" si="33"/>
        <v>#REF!</v>
      </c>
      <c r="AL17" s="162" t="e">
        <f t="shared" ca="1" si="34"/>
        <v>#REF!</v>
      </c>
      <c r="AM17" s="162" t="e">
        <f t="shared" ca="1" si="35"/>
        <v>#REF!</v>
      </c>
      <c r="AN17" s="162" t="e">
        <f t="shared" ca="1" si="36"/>
        <v>#REF!</v>
      </c>
      <c r="AO17" s="162" t="e">
        <f t="shared" ca="1" si="37"/>
        <v>#REF!</v>
      </c>
      <c r="AP17" s="162" t="e">
        <f t="shared" ca="1" si="38"/>
        <v>#REF!</v>
      </c>
      <c r="AQ17" s="164"/>
    </row>
    <row r="18" spans="1:43" ht="41.45" customHeight="1" x14ac:dyDescent="0.2">
      <c r="A18" s="194" t="s">
        <v>771</v>
      </c>
      <c r="B18" s="163" t="e">
        <f t="shared" ca="1" si="0"/>
        <v>#REF!</v>
      </c>
      <c r="C18" s="162" t="e">
        <f t="shared" ca="1" si="1"/>
        <v>#REF!</v>
      </c>
      <c r="D18" s="162" t="e">
        <f t="shared" ca="1" si="2"/>
        <v>#REF!</v>
      </c>
      <c r="E18" s="162" t="e">
        <f t="shared" ca="1" si="3"/>
        <v>#REF!</v>
      </c>
      <c r="F18" s="162" t="e">
        <f t="shared" ca="1" si="4"/>
        <v>#REF!</v>
      </c>
      <c r="G18" s="162" t="e">
        <f t="shared" ca="1" si="5"/>
        <v>#REF!</v>
      </c>
      <c r="H18" s="162" t="e">
        <f t="shared" ca="1" si="6"/>
        <v>#REF!</v>
      </c>
      <c r="I18" s="162" t="e">
        <f t="shared" ca="1" si="7"/>
        <v>#REF!</v>
      </c>
      <c r="J18" s="162" t="e">
        <f t="shared" ca="1" si="8"/>
        <v>#REF!</v>
      </c>
      <c r="K18" s="162" t="e">
        <f t="shared" ca="1" si="9"/>
        <v>#REF!</v>
      </c>
      <c r="L18" s="162" t="e">
        <f t="shared" ca="1" si="10"/>
        <v>#REF!</v>
      </c>
      <c r="M18" s="162" t="e">
        <f t="shared" ca="1" si="10"/>
        <v>#REF!</v>
      </c>
      <c r="N18" s="162" t="e">
        <f t="shared" ca="1" si="11"/>
        <v>#REF!</v>
      </c>
      <c r="O18" s="162" t="e">
        <f t="shared" ca="1" si="12"/>
        <v>#REF!</v>
      </c>
      <c r="P18" s="162" t="e">
        <f t="shared" ca="1" si="13"/>
        <v>#REF!</v>
      </c>
      <c r="Q18" s="162" t="e">
        <f t="shared" ca="1" si="14"/>
        <v>#REF!</v>
      </c>
      <c r="R18" s="162" t="e">
        <f t="shared" ca="1" si="15"/>
        <v>#REF!</v>
      </c>
      <c r="S18" s="162" t="e">
        <f t="shared" ca="1" si="16"/>
        <v>#REF!</v>
      </c>
      <c r="T18" s="162" t="e">
        <f t="shared" ca="1" si="17"/>
        <v>#REF!</v>
      </c>
      <c r="U18" s="162" t="e">
        <f t="shared" ca="1" si="18"/>
        <v>#REF!</v>
      </c>
      <c r="V18" s="162" t="e">
        <f t="shared" ca="1" si="19"/>
        <v>#REF!</v>
      </c>
      <c r="W18" s="162" t="e">
        <f t="shared" ca="1" si="20"/>
        <v>#REF!</v>
      </c>
      <c r="X18" s="162" t="e">
        <f t="shared" ca="1" si="21"/>
        <v>#REF!</v>
      </c>
      <c r="Y18" s="162" t="e">
        <f t="shared" ca="1" si="22"/>
        <v>#REF!</v>
      </c>
      <c r="Z18" s="162" t="e">
        <f t="shared" ca="1" si="23"/>
        <v>#REF!</v>
      </c>
      <c r="AA18" s="162" t="e">
        <f t="shared" ca="1" si="24"/>
        <v>#REF!</v>
      </c>
      <c r="AB18" s="162" t="e">
        <f t="shared" ca="1" si="25"/>
        <v>#REF!</v>
      </c>
      <c r="AC18" s="162" t="e">
        <f t="shared" ca="1" si="26"/>
        <v>#REF!</v>
      </c>
      <c r="AD18" s="162" t="e">
        <f t="shared" ca="1" si="27"/>
        <v>#REF!</v>
      </c>
      <c r="AE18" s="162" t="e">
        <f t="shared" ca="1" si="28"/>
        <v>#REF!</v>
      </c>
      <c r="AF18" s="162" t="e">
        <f t="shared" ca="1" si="29"/>
        <v>#REF!</v>
      </c>
      <c r="AG18" s="162" t="e">
        <f t="shared" ca="1" si="30"/>
        <v>#REF!</v>
      </c>
      <c r="AH18" s="162" t="e">
        <f t="shared" ca="1" si="30"/>
        <v>#REF!</v>
      </c>
      <c r="AI18" s="162" t="e">
        <f t="shared" ca="1" si="31"/>
        <v>#REF!</v>
      </c>
      <c r="AJ18" s="162" t="e">
        <f t="shared" ca="1" si="32"/>
        <v>#REF!</v>
      </c>
      <c r="AK18" s="162" t="e">
        <f t="shared" ca="1" si="33"/>
        <v>#REF!</v>
      </c>
      <c r="AL18" s="162" t="e">
        <f t="shared" ca="1" si="34"/>
        <v>#REF!</v>
      </c>
      <c r="AM18" s="162" t="e">
        <f t="shared" ca="1" si="35"/>
        <v>#REF!</v>
      </c>
      <c r="AN18" s="162" t="e">
        <f t="shared" ca="1" si="36"/>
        <v>#REF!</v>
      </c>
      <c r="AO18" s="162" t="e">
        <f t="shared" ca="1" si="37"/>
        <v>#REF!</v>
      </c>
      <c r="AP18" s="162" t="e">
        <f t="shared" ca="1" si="38"/>
        <v>#REF!</v>
      </c>
      <c r="AQ18" s="164"/>
    </row>
    <row r="19" spans="1:43" ht="41.45" customHeight="1" x14ac:dyDescent="0.2">
      <c r="A19" s="194" t="s">
        <v>772</v>
      </c>
      <c r="B19" s="163" t="e">
        <f t="shared" ca="1" si="0"/>
        <v>#REF!</v>
      </c>
      <c r="C19" s="162" t="e">
        <f t="shared" ca="1" si="1"/>
        <v>#REF!</v>
      </c>
      <c r="D19" s="162" t="e">
        <f t="shared" ca="1" si="2"/>
        <v>#REF!</v>
      </c>
      <c r="E19" s="162" t="e">
        <f t="shared" ca="1" si="3"/>
        <v>#REF!</v>
      </c>
      <c r="F19" s="162" t="e">
        <f t="shared" ca="1" si="4"/>
        <v>#REF!</v>
      </c>
      <c r="G19" s="162" t="e">
        <f t="shared" ca="1" si="5"/>
        <v>#REF!</v>
      </c>
      <c r="H19" s="162" t="e">
        <f t="shared" ca="1" si="6"/>
        <v>#REF!</v>
      </c>
      <c r="I19" s="162" t="e">
        <f t="shared" ca="1" si="7"/>
        <v>#REF!</v>
      </c>
      <c r="J19" s="162" t="e">
        <f t="shared" ca="1" si="8"/>
        <v>#REF!</v>
      </c>
      <c r="K19" s="162" t="e">
        <f t="shared" ca="1" si="9"/>
        <v>#REF!</v>
      </c>
      <c r="L19" s="162" t="e">
        <f t="shared" ca="1" si="10"/>
        <v>#REF!</v>
      </c>
      <c r="M19" s="162" t="e">
        <f t="shared" ca="1" si="10"/>
        <v>#REF!</v>
      </c>
      <c r="N19" s="162" t="e">
        <f t="shared" ca="1" si="11"/>
        <v>#REF!</v>
      </c>
      <c r="O19" s="162" t="e">
        <f t="shared" ca="1" si="12"/>
        <v>#REF!</v>
      </c>
      <c r="P19" s="162" t="e">
        <f t="shared" ca="1" si="13"/>
        <v>#REF!</v>
      </c>
      <c r="Q19" s="162" t="e">
        <f t="shared" ca="1" si="14"/>
        <v>#REF!</v>
      </c>
      <c r="R19" s="162" t="e">
        <f t="shared" ca="1" si="15"/>
        <v>#REF!</v>
      </c>
      <c r="S19" s="162" t="e">
        <f t="shared" ca="1" si="16"/>
        <v>#REF!</v>
      </c>
      <c r="T19" s="162" t="e">
        <f t="shared" ca="1" si="17"/>
        <v>#REF!</v>
      </c>
      <c r="U19" s="162" t="e">
        <f t="shared" ca="1" si="18"/>
        <v>#REF!</v>
      </c>
      <c r="V19" s="162" t="e">
        <f t="shared" ca="1" si="19"/>
        <v>#REF!</v>
      </c>
      <c r="W19" s="162" t="e">
        <f t="shared" ca="1" si="20"/>
        <v>#REF!</v>
      </c>
      <c r="X19" s="162" t="e">
        <f t="shared" ca="1" si="21"/>
        <v>#REF!</v>
      </c>
      <c r="Y19" s="162" t="e">
        <f t="shared" ca="1" si="22"/>
        <v>#REF!</v>
      </c>
      <c r="Z19" s="162" t="e">
        <f t="shared" ca="1" si="23"/>
        <v>#REF!</v>
      </c>
      <c r="AA19" s="162" t="e">
        <f t="shared" ca="1" si="24"/>
        <v>#REF!</v>
      </c>
      <c r="AB19" s="162" t="e">
        <f t="shared" ca="1" si="25"/>
        <v>#REF!</v>
      </c>
      <c r="AC19" s="162" t="e">
        <f t="shared" ca="1" si="26"/>
        <v>#REF!</v>
      </c>
      <c r="AD19" s="162" t="e">
        <f t="shared" ca="1" si="27"/>
        <v>#REF!</v>
      </c>
      <c r="AE19" s="162" t="e">
        <f t="shared" ca="1" si="28"/>
        <v>#REF!</v>
      </c>
      <c r="AF19" s="162" t="e">
        <f t="shared" ca="1" si="29"/>
        <v>#REF!</v>
      </c>
      <c r="AG19" s="162" t="e">
        <f t="shared" ca="1" si="30"/>
        <v>#REF!</v>
      </c>
      <c r="AH19" s="162" t="e">
        <f t="shared" ca="1" si="30"/>
        <v>#REF!</v>
      </c>
      <c r="AI19" s="162" t="e">
        <f t="shared" ca="1" si="31"/>
        <v>#REF!</v>
      </c>
      <c r="AJ19" s="162" t="e">
        <f t="shared" ca="1" si="32"/>
        <v>#REF!</v>
      </c>
      <c r="AK19" s="162" t="e">
        <f t="shared" ca="1" si="33"/>
        <v>#REF!</v>
      </c>
      <c r="AL19" s="162" t="e">
        <f t="shared" ca="1" si="34"/>
        <v>#REF!</v>
      </c>
      <c r="AM19" s="162" t="e">
        <f t="shared" ca="1" si="35"/>
        <v>#REF!</v>
      </c>
      <c r="AN19" s="162" t="e">
        <f t="shared" ca="1" si="36"/>
        <v>#REF!</v>
      </c>
      <c r="AO19" s="162" t="e">
        <f t="shared" ca="1" si="37"/>
        <v>#REF!</v>
      </c>
      <c r="AP19" s="162" t="e">
        <f t="shared" ca="1" si="38"/>
        <v>#REF!</v>
      </c>
      <c r="AQ19" s="164"/>
    </row>
    <row r="20" spans="1:43" ht="41.45" customHeight="1" x14ac:dyDescent="0.2">
      <c r="A20" s="194" t="s">
        <v>773</v>
      </c>
      <c r="B20" s="163" t="e">
        <f t="shared" ca="1" si="0"/>
        <v>#REF!</v>
      </c>
      <c r="C20" s="162" t="e">
        <f t="shared" ca="1" si="1"/>
        <v>#REF!</v>
      </c>
      <c r="D20" s="162" t="e">
        <f t="shared" ca="1" si="2"/>
        <v>#REF!</v>
      </c>
      <c r="E20" s="162" t="e">
        <f t="shared" ca="1" si="3"/>
        <v>#REF!</v>
      </c>
      <c r="F20" s="162" t="e">
        <f t="shared" ca="1" si="4"/>
        <v>#REF!</v>
      </c>
      <c r="G20" s="162" t="e">
        <f t="shared" ca="1" si="5"/>
        <v>#REF!</v>
      </c>
      <c r="H20" s="162" t="e">
        <f t="shared" ca="1" si="6"/>
        <v>#REF!</v>
      </c>
      <c r="I20" s="162" t="e">
        <f t="shared" ca="1" si="7"/>
        <v>#REF!</v>
      </c>
      <c r="J20" s="162" t="e">
        <f t="shared" ca="1" si="8"/>
        <v>#REF!</v>
      </c>
      <c r="K20" s="162" t="e">
        <f t="shared" ca="1" si="9"/>
        <v>#REF!</v>
      </c>
      <c r="L20" s="162" t="e">
        <f t="shared" ca="1" si="10"/>
        <v>#REF!</v>
      </c>
      <c r="M20" s="162" t="e">
        <f t="shared" ca="1" si="10"/>
        <v>#REF!</v>
      </c>
      <c r="N20" s="162" t="e">
        <f t="shared" ca="1" si="11"/>
        <v>#REF!</v>
      </c>
      <c r="O20" s="162" t="e">
        <f t="shared" ca="1" si="12"/>
        <v>#REF!</v>
      </c>
      <c r="P20" s="162" t="e">
        <f t="shared" ca="1" si="13"/>
        <v>#REF!</v>
      </c>
      <c r="Q20" s="162" t="e">
        <f t="shared" ca="1" si="14"/>
        <v>#REF!</v>
      </c>
      <c r="R20" s="162" t="e">
        <f t="shared" ca="1" si="15"/>
        <v>#REF!</v>
      </c>
      <c r="S20" s="162" t="e">
        <f t="shared" ca="1" si="16"/>
        <v>#REF!</v>
      </c>
      <c r="T20" s="162" t="e">
        <f t="shared" ca="1" si="17"/>
        <v>#REF!</v>
      </c>
      <c r="U20" s="162" t="e">
        <f t="shared" ca="1" si="18"/>
        <v>#REF!</v>
      </c>
      <c r="V20" s="162" t="e">
        <f t="shared" ca="1" si="19"/>
        <v>#REF!</v>
      </c>
      <c r="W20" s="162" t="e">
        <f t="shared" ca="1" si="20"/>
        <v>#REF!</v>
      </c>
      <c r="X20" s="162" t="e">
        <f t="shared" ca="1" si="21"/>
        <v>#REF!</v>
      </c>
      <c r="Y20" s="162" t="e">
        <f t="shared" ca="1" si="22"/>
        <v>#REF!</v>
      </c>
      <c r="Z20" s="162" t="e">
        <f t="shared" ca="1" si="23"/>
        <v>#REF!</v>
      </c>
      <c r="AA20" s="162" t="e">
        <f t="shared" ca="1" si="24"/>
        <v>#REF!</v>
      </c>
      <c r="AB20" s="162" t="e">
        <f t="shared" ca="1" si="25"/>
        <v>#REF!</v>
      </c>
      <c r="AC20" s="162" t="e">
        <f t="shared" ca="1" si="26"/>
        <v>#REF!</v>
      </c>
      <c r="AD20" s="162" t="e">
        <f t="shared" ca="1" si="27"/>
        <v>#REF!</v>
      </c>
      <c r="AE20" s="162" t="e">
        <f t="shared" ca="1" si="28"/>
        <v>#REF!</v>
      </c>
      <c r="AF20" s="162" t="e">
        <f t="shared" ca="1" si="29"/>
        <v>#REF!</v>
      </c>
      <c r="AG20" s="162" t="e">
        <f t="shared" ca="1" si="30"/>
        <v>#REF!</v>
      </c>
      <c r="AH20" s="162" t="e">
        <f t="shared" ca="1" si="30"/>
        <v>#REF!</v>
      </c>
      <c r="AI20" s="162" t="e">
        <f t="shared" ca="1" si="31"/>
        <v>#REF!</v>
      </c>
      <c r="AJ20" s="162" t="e">
        <f t="shared" ca="1" si="32"/>
        <v>#REF!</v>
      </c>
      <c r="AK20" s="162" t="e">
        <f t="shared" ca="1" si="33"/>
        <v>#REF!</v>
      </c>
      <c r="AL20" s="162" t="e">
        <f t="shared" ca="1" si="34"/>
        <v>#REF!</v>
      </c>
      <c r="AM20" s="162" t="e">
        <f t="shared" ca="1" si="35"/>
        <v>#REF!</v>
      </c>
      <c r="AN20" s="162" t="e">
        <f t="shared" ca="1" si="36"/>
        <v>#REF!</v>
      </c>
      <c r="AO20" s="162" t="e">
        <f t="shared" ca="1" si="37"/>
        <v>#REF!</v>
      </c>
      <c r="AP20" s="162" t="e">
        <f t="shared" ca="1" si="38"/>
        <v>#REF!</v>
      </c>
      <c r="AQ20" s="164"/>
    </row>
    <row r="21" spans="1:43" ht="41.45" customHeight="1" x14ac:dyDescent="0.2">
      <c r="A21" s="194" t="s">
        <v>774</v>
      </c>
      <c r="B21" s="163" t="e">
        <f t="shared" ca="1" si="0"/>
        <v>#REF!</v>
      </c>
      <c r="C21" s="162" t="e">
        <f t="shared" ca="1" si="1"/>
        <v>#REF!</v>
      </c>
      <c r="D21" s="162" t="e">
        <f t="shared" ca="1" si="2"/>
        <v>#REF!</v>
      </c>
      <c r="E21" s="162" t="e">
        <f t="shared" ca="1" si="3"/>
        <v>#REF!</v>
      </c>
      <c r="F21" s="162" t="e">
        <f t="shared" ca="1" si="4"/>
        <v>#REF!</v>
      </c>
      <c r="G21" s="162" t="e">
        <f t="shared" ca="1" si="5"/>
        <v>#REF!</v>
      </c>
      <c r="H21" s="162" t="e">
        <f t="shared" ca="1" si="6"/>
        <v>#REF!</v>
      </c>
      <c r="I21" s="162" t="e">
        <f t="shared" ca="1" si="7"/>
        <v>#REF!</v>
      </c>
      <c r="J21" s="162" t="e">
        <f t="shared" ca="1" si="8"/>
        <v>#REF!</v>
      </c>
      <c r="K21" s="162" t="e">
        <f t="shared" ca="1" si="9"/>
        <v>#REF!</v>
      </c>
      <c r="L21" s="162" t="e">
        <f t="shared" ca="1" si="10"/>
        <v>#REF!</v>
      </c>
      <c r="M21" s="162" t="e">
        <f t="shared" ca="1" si="10"/>
        <v>#REF!</v>
      </c>
      <c r="N21" s="162" t="e">
        <f t="shared" ca="1" si="11"/>
        <v>#REF!</v>
      </c>
      <c r="O21" s="162" t="e">
        <f t="shared" ca="1" si="12"/>
        <v>#REF!</v>
      </c>
      <c r="P21" s="162" t="e">
        <f t="shared" ca="1" si="13"/>
        <v>#REF!</v>
      </c>
      <c r="Q21" s="162" t="e">
        <f t="shared" ca="1" si="14"/>
        <v>#REF!</v>
      </c>
      <c r="R21" s="162" t="e">
        <f t="shared" ca="1" si="15"/>
        <v>#REF!</v>
      </c>
      <c r="S21" s="162" t="e">
        <f t="shared" ca="1" si="16"/>
        <v>#REF!</v>
      </c>
      <c r="T21" s="162" t="e">
        <f t="shared" ca="1" si="17"/>
        <v>#REF!</v>
      </c>
      <c r="U21" s="162" t="e">
        <f t="shared" ca="1" si="18"/>
        <v>#REF!</v>
      </c>
      <c r="V21" s="162" t="e">
        <f t="shared" ca="1" si="19"/>
        <v>#REF!</v>
      </c>
      <c r="W21" s="162" t="e">
        <f t="shared" ca="1" si="20"/>
        <v>#REF!</v>
      </c>
      <c r="X21" s="162" t="e">
        <f t="shared" ca="1" si="21"/>
        <v>#REF!</v>
      </c>
      <c r="Y21" s="162" t="e">
        <f t="shared" ca="1" si="22"/>
        <v>#REF!</v>
      </c>
      <c r="Z21" s="162" t="e">
        <f t="shared" ca="1" si="23"/>
        <v>#REF!</v>
      </c>
      <c r="AA21" s="162" t="e">
        <f t="shared" ca="1" si="24"/>
        <v>#REF!</v>
      </c>
      <c r="AB21" s="162" t="e">
        <f t="shared" ca="1" si="25"/>
        <v>#REF!</v>
      </c>
      <c r="AC21" s="162" t="e">
        <f t="shared" ca="1" si="26"/>
        <v>#REF!</v>
      </c>
      <c r="AD21" s="162" t="e">
        <f t="shared" ca="1" si="27"/>
        <v>#REF!</v>
      </c>
      <c r="AE21" s="162" t="e">
        <f t="shared" ca="1" si="28"/>
        <v>#REF!</v>
      </c>
      <c r="AF21" s="162" t="e">
        <f t="shared" ca="1" si="29"/>
        <v>#REF!</v>
      </c>
      <c r="AG21" s="162" t="e">
        <f t="shared" ca="1" si="30"/>
        <v>#REF!</v>
      </c>
      <c r="AH21" s="162" t="e">
        <f t="shared" ca="1" si="30"/>
        <v>#REF!</v>
      </c>
      <c r="AI21" s="162" t="e">
        <f t="shared" ca="1" si="31"/>
        <v>#REF!</v>
      </c>
      <c r="AJ21" s="162" t="e">
        <f t="shared" ca="1" si="32"/>
        <v>#REF!</v>
      </c>
      <c r="AK21" s="162" t="e">
        <f t="shared" ca="1" si="33"/>
        <v>#REF!</v>
      </c>
      <c r="AL21" s="162" t="e">
        <f t="shared" ca="1" si="34"/>
        <v>#REF!</v>
      </c>
      <c r="AM21" s="162" t="e">
        <f t="shared" ca="1" si="35"/>
        <v>#REF!</v>
      </c>
      <c r="AN21" s="162" t="e">
        <f t="shared" ca="1" si="36"/>
        <v>#REF!</v>
      </c>
      <c r="AO21" s="162" t="e">
        <f t="shared" ca="1" si="37"/>
        <v>#REF!</v>
      </c>
      <c r="AP21" s="162" t="e">
        <f t="shared" ca="1" si="38"/>
        <v>#REF!</v>
      </c>
      <c r="AQ21" s="164"/>
    </row>
    <row r="22" spans="1:43" ht="15" x14ac:dyDescent="0.2">
      <c r="A22" s="194" t="s">
        <v>775</v>
      </c>
      <c r="B22" s="163" t="e">
        <f t="shared" ca="1" si="0"/>
        <v>#REF!</v>
      </c>
      <c r="C22" s="162" t="e">
        <f t="shared" ca="1" si="1"/>
        <v>#REF!</v>
      </c>
      <c r="D22" s="162" t="e">
        <f t="shared" ca="1" si="2"/>
        <v>#REF!</v>
      </c>
      <c r="E22" s="162" t="e">
        <f t="shared" ca="1" si="3"/>
        <v>#REF!</v>
      </c>
      <c r="F22" s="162" t="e">
        <f t="shared" ca="1" si="4"/>
        <v>#REF!</v>
      </c>
      <c r="G22" s="162" t="e">
        <f t="shared" ca="1" si="5"/>
        <v>#REF!</v>
      </c>
      <c r="H22" s="162" t="e">
        <f t="shared" ca="1" si="6"/>
        <v>#REF!</v>
      </c>
      <c r="I22" s="162" t="e">
        <f t="shared" ca="1" si="7"/>
        <v>#REF!</v>
      </c>
      <c r="J22" s="162" t="e">
        <f t="shared" ca="1" si="8"/>
        <v>#REF!</v>
      </c>
      <c r="K22" s="162" t="e">
        <f t="shared" ca="1" si="9"/>
        <v>#REF!</v>
      </c>
      <c r="L22" s="162" t="e">
        <f t="shared" ca="1" si="10"/>
        <v>#REF!</v>
      </c>
      <c r="M22" s="162" t="e">
        <f t="shared" ca="1" si="10"/>
        <v>#REF!</v>
      </c>
      <c r="N22" s="162" t="e">
        <f t="shared" ca="1" si="11"/>
        <v>#REF!</v>
      </c>
      <c r="O22" s="162" t="e">
        <f t="shared" ca="1" si="12"/>
        <v>#REF!</v>
      </c>
      <c r="P22" s="162" t="e">
        <f t="shared" ca="1" si="13"/>
        <v>#REF!</v>
      </c>
      <c r="Q22" s="162" t="e">
        <f t="shared" ca="1" si="14"/>
        <v>#REF!</v>
      </c>
      <c r="R22" s="162" t="e">
        <f t="shared" ca="1" si="15"/>
        <v>#REF!</v>
      </c>
      <c r="S22" s="162" t="e">
        <f t="shared" ca="1" si="16"/>
        <v>#REF!</v>
      </c>
      <c r="T22" s="162" t="e">
        <f t="shared" ca="1" si="17"/>
        <v>#REF!</v>
      </c>
      <c r="U22" s="162" t="e">
        <f t="shared" ca="1" si="18"/>
        <v>#REF!</v>
      </c>
      <c r="V22" s="162" t="e">
        <f t="shared" ca="1" si="19"/>
        <v>#REF!</v>
      </c>
      <c r="W22" s="162" t="e">
        <f t="shared" ca="1" si="20"/>
        <v>#REF!</v>
      </c>
      <c r="X22" s="162" t="e">
        <f t="shared" ca="1" si="21"/>
        <v>#REF!</v>
      </c>
      <c r="Y22" s="162" t="e">
        <f t="shared" ca="1" si="22"/>
        <v>#REF!</v>
      </c>
      <c r="Z22" s="162" t="e">
        <f t="shared" ca="1" si="23"/>
        <v>#REF!</v>
      </c>
      <c r="AA22" s="162" t="e">
        <f t="shared" ca="1" si="24"/>
        <v>#REF!</v>
      </c>
      <c r="AB22" s="162" t="e">
        <f t="shared" ca="1" si="25"/>
        <v>#REF!</v>
      </c>
      <c r="AC22" s="162" t="e">
        <f t="shared" ca="1" si="26"/>
        <v>#REF!</v>
      </c>
      <c r="AD22" s="162" t="e">
        <f t="shared" ca="1" si="27"/>
        <v>#REF!</v>
      </c>
      <c r="AE22" s="162" t="e">
        <f t="shared" ca="1" si="28"/>
        <v>#REF!</v>
      </c>
      <c r="AF22" s="162" t="e">
        <f t="shared" ca="1" si="29"/>
        <v>#REF!</v>
      </c>
      <c r="AG22" s="162" t="e">
        <f t="shared" ca="1" si="30"/>
        <v>#REF!</v>
      </c>
      <c r="AH22" s="162" t="e">
        <f t="shared" ca="1" si="30"/>
        <v>#REF!</v>
      </c>
      <c r="AI22" s="162" t="e">
        <f t="shared" ca="1" si="31"/>
        <v>#REF!</v>
      </c>
      <c r="AJ22" s="162" t="e">
        <f t="shared" ca="1" si="32"/>
        <v>#REF!</v>
      </c>
      <c r="AK22" s="162" t="e">
        <f t="shared" ca="1" si="33"/>
        <v>#REF!</v>
      </c>
      <c r="AL22" s="162" t="e">
        <f t="shared" ca="1" si="34"/>
        <v>#REF!</v>
      </c>
      <c r="AM22" s="162" t="e">
        <f t="shared" ca="1" si="35"/>
        <v>#REF!</v>
      </c>
      <c r="AN22" s="162" t="e">
        <f t="shared" ca="1" si="36"/>
        <v>#REF!</v>
      </c>
      <c r="AO22" s="162" t="e">
        <f t="shared" ca="1" si="37"/>
        <v>#REF!</v>
      </c>
      <c r="AP22" s="162" t="e">
        <f t="shared" ca="1" si="38"/>
        <v>#REF!</v>
      </c>
      <c r="AQ22" s="164"/>
    </row>
    <row r="23" spans="1:43" ht="41.45" customHeight="1" x14ac:dyDescent="0.2">
      <c r="A23" s="194" t="s">
        <v>776</v>
      </c>
      <c r="B23" s="163" t="e">
        <f t="shared" ca="1" si="0"/>
        <v>#REF!</v>
      </c>
      <c r="C23" s="162" t="e">
        <f t="shared" ca="1" si="1"/>
        <v>#REF!</v>
      </c>
      <c r="D23" s="162" t="e">
        <f t="shared" ca="1" si="2"/>
        <v>#REF!</v>
      </c>
      <c r="E23" s="162" t="e">
        <f t="shared" ca="1" si="3"/>
        <v>#REF!</v>
      </c>
      <c r="F23" s="162" t="e">
        <f t="shared" ca="1" si="4"/>
        <v>#REF!</v>
      </c>
      <c r="G23" s="162" t="e">
        <f t="shared" ca="1" si="5"/>
        <v>#REF!</v>
      </c>
      <c r="H23" s="162" t="e">
        <f t="shared" ca="1" si="6"/>
        <v>#REF!</v>
      </c>
      <c r="I23" s="162" t="e">
        <f t="shared" ca="1" si="7"/>
        <v>#REF!</v>
      </c>
      <c r="J23" s="162" t="e">
        <f t="shared" ca="1" si="8"/>
        <v>#REF!</v>
      </c>
      <c r="K23" s="162" t="e">
        <f t="shared" ca="1" si="9"/>
        <v>#REF!</v>
      </c>
      <c r="L23" s="162" t="e">
        <f t="shared" ca="1" si="10"/>
        <v>#REF!</v>
      </c>
      <c r="M23" s="162" t="e">
        <f t="shared" ca="1" si="10"/>
        <v>#REF!</v>
      </c>
      <c r="N23" s="162" t="e">
        <f t="shared" ca="1" si="11"/>
        <v>#REF!</v>
      </c>
      <c r="O23" s="162" t="e">
        <f t="shared" ca="1" si="12"/>
        <v>#REF!</v>
      </c>
      <c r="P23" s="162" t="e">
        <f t="shared" ca="1" si="13"/>
        <v>#REF!</v>
      </c>
      <c r="Q23" s="162" t="e">
        <f t="shared" ca="1" si="14"/>
        <v>#REF!</v>
      </c>
      <c r="R23" s="162" t="e">
        <f t="shared" ca="1" si="15"/>
        <v>#REF!</v>
      </c>
      <c r="S23" s="162" t="e">
        <f t="shared" ca="1" si="16"/>
        <v>#REF!</v>
      </c>
      <c r="T23" s="162" t="e">
        <f t="shared" ca="1" si="17"/>
        <v>#REF!</v>
      </c>
      <c r="U23" s="162" t="e">
        <f t="shared" ca="1" si="18"/>
        <v>#REF!</v>
      </c>
      <c r="V23" s="162" t="e">
        <f t="shared" ca="1" si="19"/>
        <v>#REF!</v>
      </c>
      <c r="W23" s="162" t="e">
        <f t="shared" ca="1" si="20"/>
        <v>#REF!</v>
      </c>
      <c r="X23" s="162" t="e">
        <f t="shared" ca="1" si="21"/>
        <v>#REF!</v>
      </c>
      <c r="Y23" s="162" t="e">
        <f t="shared" ca="1" si="22"/>
        <v>#REF!</v>
      </c>
      <c r="Z23" s="162" t="e">
        <f t="shared" ca="1" si="23"/>
        <v>#REF!</v>
      </c>
      <c r="AA23" s="162" t="e">
        <f t="shared" ca="1" si="24"/>
        <v>#REF!</v>
      </c>
      <c r="AB23" s="162" t="e">
        <f t="shared" ca="1" si="25"/>
        <v>#REF!</v>
      </c>
      <c r="AC23" s="162" t="e">
        <f t="shared" ca="1" si="26"/>
        <v>#REF!</v>
      </c>
      <c r="AD23" s="162" t="e">
        <f t="shared" ca="1" si="27"/>
        <v>#REF!</v>
      </c>
      <c r="AE23" s="162" t="e">
        <f t="shared" ca="1" si="28"/>
        <v>#REF!</v>
      </c>
      <c r="AF23" s="162" t="e">
        <f t="shared" ca="1" si="29"/>
        <v>#REF!</v>
      </c>
      <c r="AG23" s="162" t="e">
        <f t="shared" ca="1" si="30"/>
        <v>#REF!</v>
      </c>
      <c r="AH23" s="162" t="e">
        <f t="shared" ca="1" si="30"/>
        <v>#REF!</v>
      </c>
      <c r="AI23" s="162" t="e">
        <f t="shared" ca="1" si="31"/>
        <v>#REF!</v>
      </c>
      <c r="AJ23" s="162" t="e">
        <f t="shared" ca="1" si="32"/>
        <v>#REF!</v>
      </c>
      <c r="AK23" s="162" t="e">
        <f t="shared" ca="1" si="33"/>
        <v>#REF!</v>
      </c>
      <c r="AL23" s="162" t="e">
        <f t="shared" ca="1" si="34"/>
        <v>#REF!</v>
      </c>
      <c r="AM23" s="162" t="e">
        <f t="shared" ca="1" si="35"/>
        <v>#REF!</v>
      </c>
      <c r="AN23" s="162" t="e">
        <f t="shared" ca="1" si="36"/>
        <v>#REF!</v>
      </c>
      <c r="AO23" s="162" t="e">
        <f t="shared" ca="1" si="37"/>
        <v>#REF!</v>
      </c>
      <c r="AP23" s="162" t="e">
        <f t="shared" ca="1" si="38"/>
        <v>#REF!</v>
      </c>
      <c r="AQ23" s="164"/>
    </row>
    <row r="24" spans="1:43" ht="41.45" customHeight="1" x14ac:dyDescent="0.2">
      <c r="A24" s="194" t="s">
        <v>777</v>
      </c>
      <c r="B24" s="163" t="e">
        <f t="shared" ca="1" si="0"/>
        <v>#REF!</v>
      </c>
      <c r="C24" s="162" t="e">
        <f t="shared" ca="1" si="1"/>
        <v>#REF!</v>
      </c>
      <c r="D24" s="162" t="e">
        <f t="shared" ca="1" si="2"/>
        <v>#REF!</v>
      </c>
      <c r="E24" s="162" t="e">
        <f t="shared" ca="1" si="3"/>
        <v>#REF!</v>
      </c>
      <c r="F24" s="162" t="e">
        <f t="shared" ca="1" si="4"/>
        <v>#REF!</v>
      </c>
      <c r="G24" s="162" t="e">
        <f t="shared" ca="1" si="5"/>
        <v>#REF!</v>
      </c>
      <c r="H24" s="162" t="e">
        <f t="shared" ca="1" si="6"/>
        <v>#REF!</v>
      </c>
      <c r="I24" s="162" t="e">
        <f t="shared" ca="1" si="7"/>
        <v>#REF!</v>
      </c>
      <c r="J24" s="162" t="e">
        <f t="shared" ca="1" si="8"/>
        <v>#REF!</v>
      </c>
      <c r="K24" s="162" t="e">
        <f t="shared" ca="1" si="9"/>
        <v>#REF!</v>
      </c>
      <c r="L24" s="162" t="e">
        <f t="shared" ca="1" si="10"/>
        <v>#REF!</v>
      </c>
      <c r="M24" s="162" t="e">
        <f t="shared" ca="1" si="10"/>
        <v>#REF!</v>
      </c>
      <c r="N24" s="162" t="e">
        <f t="shared" ca="1" si="11"/>
        <v>#REF!</v>
      </c>
      <c r="O24" s="162" t="e">
        <f t="shared" ca="1" si="12"/>
        <v>#REF!</v>
      </c>
      <c r="P24" s="162" t="e">
        <f t="shared" ca="1" si="13"/>
        <v>#REF!</v>
      </c>
      <c r="Q24" s="162" t="e">
        <f t="shared" ca="1" si="14"/>
        <v>#REF!</v>
      </c>
      <c r="R24" s="162" t="e">
        <f t="shared" ca="1" si="15"/>
        <v>#REF!</v>
      </c>
      <c r="S24" s="162" t="e">
        <f t="shared" ca="1" si="16"/>
        <v>#REF!</v>
      </c>
      <c r="T24" s="162" t="e">
        <f t="shared" ca="1" si="17"/>
        <v>#REF!</v>
      </c>
      <c r="U24" s="162" t="e">
        <f t="shared" ca="1" si="18"/>
        <v>#REF!</v>
      </c>
      <c r="V24" s="162" t="e">
        <f t="shared" ca="1" si="19"/>
        <v>#REF!</v>
      </c>
      <c r="W24" s="162" t="e">
        <f t="shared" ca="1" si="20"/>
        <v>#REF!</v>
      </c>
      <c r="X24" s="162" t="e">
        <f t="shared" ca="1" si="21"/>
        <v>#REF!</v>
      </c>
      <c r="Y24" s="162" t="e">
        <f t="shared" ca="1" si="22"/>
        <v>#REF!</v>
      </c>
      <c r="Z24" s="162" t="e">
        <f t="shared" ca="1" si="23"/>
        <v>#REF!</v>
      </c>
      <c r="AA24" s="162" t="e">
        <f t="shared" ca="1" si="24"/>
        <v>#REF!</v>
      </c>
      <c r="AB24" s="162" t="e">
        <f t="shared" ca="1" si="25"/>
        <v>#REF!</v>
      </c>
      <c r="AC24" s="162" t="e">
        <f t="shared" ca="1" si="26"/>
        <v>#REF!</v>
      </c>
      <c r="AD24" s="162" t="e">
        <f t="shared" ca="1" si="27"/>
        <v>#REF!</v>
      </c>
      <c r="AE24" s="162" t="e">
        <f t="shared" ca="1" si="28"/>
        <v>#REF!</v>
      </c>
      <c r="AF24" s="162" t="e">
        <f t="shared" ca="1" si="29"/>
        <v>#REF!</v>
      </c>
      <c r="AG24" s="162" t="e">
        <f t="shared" ca="1" si="30"/>
        <v>#REF!</v>
      </c>
      <c r="AH24" s="162" t="e">
        <f t="shared" ca="1" si="30"/>
        <v>#REF!</v>
      </c>
      <c r="AI24" s="162" t="e">
        <f t="shared" ca="1" si="31"/>
        <v>#REF!</v>
      </c>
      <c r="AJ24" s="162" t="e">
        <f t="shared" ca="1" si="32"/>
        <v>#REF!</v>
      </c>
      <c r="AK24" s="162" t="e">
        <f t="shared" ca="1" si="33"/>
        <v>#REF!</v>
      </c>
      <c r="AL24" s="162" t="e">
        <f t="shared" ca="1" si="34"/>
        <v>#REF!</v>
      </c>
      <c r="AM24" s="162" t="e">
        <f t="shared" ca="1" si="35"/>
        <v>#REF!</v>
      </c>
      <c r="AN24" s="162" t="e">
        <f t="shared" ca="1" si="36"/>
        <v>#REF!</v>
      </c>
      <c r="AO24" s="162" t="e">
        <f t="shared" ca="1" si="37"/>
        <v>#REF!</v>
      </c>
      <c r="AP24" s="162" t="e">
        <f t="shared" ca="1" si="38"/>
        <v>#REF!</v>
      </c>
      <c r="AQ24" s="164"/>
    </row>
    <row r="25" spans="1:43" ht="15" x14ac:dyDescent="0.2">
      <c r="A25" s="194" t="s">
        <v>778</v>
      </c>
      <c r="B25" s="163" t="e">
        <f t="shared" ca="1" si="0"/>
        <v>#REF!</v>
      </c>
      <c r="C25" s="162" t="e">
        <f t="shared" ca="1" si="1"/>
        <v>#REF!</v>
      </c>
      <c r="D25" s="162" t="e">
        <f t="shared" ca="1" si="2"/>
        <v>#REF!</v>
      </c>
      <c r="E25" s="162" t="e">
        <f t="shared" ca="1" si="3"/>
        <v>#REF!</v>
      </c>
      <c r="F25" s="162" t="e">
        <f t="shared" ca="1" si="4"/>
        <v>#REF!</v>
      </c>
      <c r="G25" s="162" t="e">
        <f t="shared" ca="1" si="5"/>
        <v>#REF!</v>
      </c>
      <c r="H25" s="162" t="e">
        <f t="shared" ca="1" si="6"/>
        <v>#REF!</v>
      </c>
      <c r="I25" s="162" t="e">
        <f t="shared" ca="1" si="7"/>
        <v>#REF!</v>
      </c>
      <c r="J25" s="162" t="e">
        <f t="shared" ca="1" si="8"/>
        <v>#REF!</v>
      </c>
      <c r="K25" s="162" t="e">
        <f t="shared" ca="1" si="9"/>
        <v>#REF!</v>
      </c>
      <c r="L25" s="162" t="e">
        <f t="shared" ca="1" si="10"/>
        <v>#REF!</v>
      </c>
      <c r="M25" s="162" t="e">
        <f t="shared" ca="1" si="10"/>
        <v>#REF!</v>
      </c>
      <c r="N25" s="162" t="e">
        <f t="shared" ca="1" si="11"/>
        <v>#REF!</v>
      </c>
      <c r="O25" s="162" t="e">
        <f t="shared" ca="1" si="12"/>
        <v>#REF!</v>
      </c>
      <c r="P25" s="162" t="e">
        <f t="shared" ca="1" si="13"/>
        <v>#REF!</v>
      </c>
      <c r="Q25" s="162" t="e">
        <f t="shared" ca="1" si="14"/>
        <v>#REF!</v>
      </c>
      <c r="R25" s="162" t="e">
        <f t="shared" ca="1" si="15"/>
        <v>#REF!</v>
      </c>
      <c r="S25" s="162" t="e">
        <f t="shared" ca="1" si="16"/>
        <v>#REF!</v>
      </c>
      <c r="T25" s="162" t="e">
        <f t="shared" ca="1" si="17"/>
        <v>#REF!</v>
      </c>
      <c r="U25" s="162" t="e">
        <f t="shared" ca="1" si="18"/>
        <v>#REF!</v>
      </c>
      <c r="V25" s="162" t="e">
        <f t="shared" ca="1" si="19"/>
        <v>#REF!</v>
      </c>
      <c r="W25" s="162" t="e">
        <f t="shared" ca="1" si="20"/>
        <v>#REF!</v>
      </c>
      <c r="X25" s="162" t="e">
        <f t="shared" ca="1" si="21"/>
        <v>#REF!</v>
      </c>
      <c r="Y25" s="162" t="e">
        <f t="shared" ca="1" si="22"/>
        <v>#REF!</v>
      </c>
      <c r="Z25" s="162" t="e">
        <f t="shared" ca="1" si="23"/>
        <v>#REF!</v>
      </c>
      <c r="AA25" s="162" t="e">
        <f t="shared" ca="1" si="24"/>
        <v>#REF!</v>
      </c>
      <c r="AB25" s="162" t="e">
        <f t="shared" ca="1" si="25"/>
        <v>#REF!</v>
      </c>
      <c r="AC25" s="162" t="e">
        <f t="shared" ca="1" si="26"/>
        <v>#REF!</v>
      </c>
      <c r="AD25" s="162" t="e">
        <f t="shared" ca="1" si="27"/>
        <v>#REF!</v>
      </c>
      <c r="AE25" s="162" t="e">
        <f t="shared" ca="1" si="28"/>
        <v>#REF!</v>
      </c>
      <c r="AF25" s="162" t="e">
        <f t="shared" ca="1" si="29"/>
        <v>#REF!</v>
      </c>
      <c r="AG25" s="162" t="e">
        <f t="shared" ca="1" si="30"/>
        <v>#REF!</v>
      </c>
      <c r="AH25" s="162" t="e">
        <f t="shared" ca="1" si="30"/>
        <v>#REF!</v>
      </c>
      <c r="AI25" s="162" t="e">
        <f t="shared" ca="1" si="31"/>
        <v>#REF!</v>
      </c>
      <c r="AJ25" s="162" t="e">
        <f t="shared" ca="1" si="32"/>
        <v>#REF!</v>
      </c>
      <c r="AK25" s="162" t="e">
        <f t="shared" ca="1" si="33"/>
        <v>#REF!</v>
      </c>
      <c r="AL25" s="162" t="e">
        <f t="shared" ca="1" si="34"/>
        <v>#REF!</v>
      </c>
      <c r="AM25" s="162" t="e">
        <f t="shared" ca="1" si="35"/>
        <v>#REF!</v>
      </c>
      <c r="AN25" s="162" t="e">
        <f t="shared" ca="1" si="36"/>
        <v>#REF!</v>
      </c>
      <c r="AO25" s="162" t="e">
        <f t="shared" ca="1" si="37"/>
        <v>#REF!</v>
      </c>
      <c r="AP25" s="162" t="e">
        <f t="shared" ca="1" si="38"/>
        <v>#REF!</v>
      </c>
      <c r="AQ25" s="164"/>
    </row>
    <row r="26" spans="1:43" ht="41.25" customHeight="1" x14ac:dyDescent="0.2">
      <c r="A26" s="194" t="s">
        <v>779</v>
      </c>
      <c r="B26" s="163" t="e">
        <f t="shared" ca="1" si="0"/>
        <v>#REF!</v>
      </c>
      <c r="C26" s="162" t="e">
        <f t="shared" ca="1" si="1"/>
        <v>#REF!</v>
      </c>
      <c r="D26" s="162" t="e">
        <f t="shared" ca="1" si="2"/>
        <v>#REF!</v>
      </c>
      <c r="E26" s="162" t="e">
        <f t="shared" ca="1" si="3"/>
        <v>#REF!</v>
      </c>
      <c r="F26" s="162" t="e">
        <f t="shared" ca="1" si="4"/>
        <v>#REF!</v>
      </c>
      <c r="G26" s="162" t="e">
        <f t="shared" ca="1" si="5"/>
        <v>#REF!</v>
      </c>
      <c r="H26" s="162" t="e">
        <f t="shared" ca="1" si="6"/>
        <v>#REF!</v>
      </c>
      <c r="I26" s="162" t="e">
        <f t="shared" ca="1" si="7"/>
        <v>#REF!</v>
      </c>
      <c r="J26" s="162" t="e">
        <f t="shared" ca="1" si="8"/>
        <v>#REF!</v>
      </c>
      <c r="K26" s="162" t="e">
        <f t="shared" ca="1" si="9"/>
        <v>#REF!</v>
      </c>
      <c r="L26" s="162" t="e">
        <f t="shared" ca="1" si="10"/>
        <v>#REF!</v>
      </c>
      <c r="M26" s="162" t="e">
        <f t="shared" ca="1" si="10"/>
        <v>#REF!</v>
      </c>
      <c r="N26" s="162" t="e">
        <f t="shared" ca="1" si="11"/>
        <v>#REF!</v>
      </c>
      <c r="O26" s="162" t="e">
        <f t="shared" ca="1" si="12"/>
        <v>#REF!</v>
      </c>
      <c r="P26" s="162" t="e">
        <f t="shared" ca="1" si="13"/>
        <v>#REF!</v>
      </c>
      <c r="Q26" s="162" t="e">
        <f t="shared" ca="1" si="14"/>
        <v>#REF!</v>
      </c>
      <c r="R26" s="162" t="e">
        <f t="shared" ca="1" si="15"/>
        <v>#REF!</v>
      </c>
      <c r="S26" s="162" t="e">
        <f t="shared" ca="1" si="16"/>
        <v>#REF!</v>
      </c>
      <c r="T26" s="162" t="e">
        <f t="shared" ca="1" si="17"/>
        <v>#REF!</v>
      </c>
      <c r="U26" s="162" t="e">
        <f t="shared" ca="1" si="18"/>
        <v>#REF!</v>
      </c>
      <c r="V26" s="162" t="e">
        <f t="shared" ca="1" si="19"/>
        <v>#REF!</v>
      </c>
      <c r="W26" s="162" t="e">
        <f t="shared" ca="1" si="20"/>
        <v>#REF!</v>
      </c>
      <c r="X26" s="162" t="e">
        <f t="shared" ca="1" si="21"/>
        <v>#REF!</v>
      </c>
      <c r="Y26" s="162" t="e">
        <f t="shared" ca="1" si="22"/>
        <v>#REF!</v>
      </c>
      <c r="Z26" s="162" t="e">
        <f t="shared" ca="1" si="23"/>
        <v>#REF!</v>
      </c>
      <c r="AA26" s="162" t="e">
        <f t="shared" ca="1" si="24"/>
        <v>#REF!</v>
      </c>
      <c r="AB26" s="162" t="e">
        <f t="shared" ca="1" si="25"/>
        <v>#REF!</v>
      </c>
      <c r="AC26" s="162" t="e">
        <f t="shared" ca="1" si="26"/>
        <v>#REF!</v>
      </c>
      <c r="AD26" s="162" t="e">
        <f t="shared" ca="1" si="27"/>
        <v>#REF!</v>
      </c>
      <c r="AE26" s="162" t="e">
        <f t="shared" ca="1" si="28"/>
        <v>#REF!</v>
      </c>
      <c r="AF26" s="162" t="e">
        <f t="shared" ca="1" si="29"/>
        <v>#REF!</v>
      </c>
      <c r="AG26" s="162" t="e">
        <f t="shared" ca="1" si="30"/>
        <v>#REF!</v>
      </c>
      <c r="AH26" s="162" t="e">
        <f t="shared" ca="1" si="30"/>
        <v>#REF!</v>
      </c>
      <c r="AI26" s="162" t="e">
        <f t="shared" ca="1" si="31"/>
        <v>#REF!</v>
      </c>
      <c r="AJ26" s="162" t="e">
        <f t="shared" ca="1" si="32"/>
        <v>#REF!</v>
      </c>
      <c r="AK26" s="162" t="e">
        <f t="shared" ca="1" si="33"/>
        <v>#REF!</v>
      </c>
      <c r="AL26" s="162" t="e">
        <f t="shared" ca="1" si="34"/>
        <v>#REF!</v>
      </c>
      <c r="AM26" s="162" t="e">
        <f t="shared" ca="1" si="35"/>
        <v>#REF!</v>
      </c>
      <c r="AN26" s="162" t="e">
        <f t="shared" ca="1" si="36"/>
        <v>#REF!</v>
      </c>
      <c r="AO26" s="162" t="e">
        <f t="shared" ca="1" si="37"/>
        <v>#REF!</v>
      </c>
      <c r="AP26" s="162" t="e">
        <f t="shared" ca="1" si="38"/>
        <v>#REF!</v>
      </c>
      <c r="AQ26" s="164"/>
    </row>
    <row r="27" spans="1:43" ht="41.45" customHeight="1" x14ac:dyDescent="0.2">
      <c r="A27" s="194" t="s">
        <v>780</v>
      </c>
      <c r="B27" s="163" t="e">
        <f t="shared" ca="1" si="0"/>
        <v>#REF!</v>
      </c>
      <c r="C27" s="162" t="e">
        <f t="shared" ca="1" si="1"/>
        <v>#REF!</v>
      </c>
      <c r="D27" s="162" t="e">
        <f t="shared" ca="1" si="2"/>
        <v>#REF!</v>
      </c>
      <c r="E27" s="162" t="e">
        <f t="shared" ca="1" si="3"/>
        <v>#REF!</v>
      </c>
      <c r="F27" s="162" t="e">
        <f t="shared" ca="1" si="4"/>
        <v>#REF!</v>
      </c>
      <c r="G27" s="162" t="e">
        <f t="shared" ca="1" si="5"/>
        <v>#REF!</v>
      </c>
      <c r="H27" s="162" t="e">
        <f t="shared" ca="1" si="6"/>
        <v>#REF!</v>
      </c>
      <c r="I27" s="162" t="e">
        <f t="shared" ca="1" si="7"/>
        <v>#REF!</v>
      </c>
      <c r="J27" s="162" t="e">
        <f t="shared" ca="1" si="8"/>
        <v>#REF!</v>
      </c>
      <c r="K27" s="162" t="e">
        <f t="shared" ca="1" si="9"/>
        <v>#REF!</v>
      </c>
      <c r="L27" s="162" t="e">
        <f t="shared" ca="1" si="10"/>
        <v>#REF!</v>
      </c>
      <c r="M27" s="162" t="e">
        <f t="shared" ca="1" si="10"/>
        <v>#REF!</v>
      </c>
      <c r="N27" s="162" t="e">
        <f t="shared" ca="1" si="11"/>
        <v>#REF!</v>
      </c>
      <c r="O27" s="162" t="e">
        <f t="shared" ca="1" si="12"/>
        <v>#REF!</v>
      </c>
      <c r="P27" s="162" t="e">
        <f t="shared" ca="1" si="13"/>
        <v>#REF!</v>
      </c>
      <c r="Q27" s="162" t="e">
        <f t="shared" ca="1" si="14"/>
        <v>#REF!</v>
      </c>
      <c r="R27" s="162" t="e">
        <f t="shared" ca="1" si="15"/>
        <v>#REF!</v>
      </c>
      <c r="S27" s="162" t="e">
        <f t="shared" ca="1" si="16"/>
        <v>#REF!</v>
      </c>
      <c r="T27" s="162" t="e">
        <f t="shared" ca="1" si="17"/>
        <v>#REF!</v>
      </c>
      <c r="U27" s="162" t="e">
        <f t="shared" ca="1" si="18"/>
        <v>#REF!</v>
      </c>
      <c r="V27" s="162" t="e">
        <f t="shared" ca="1" si="19"/>
        <v>#REF!</v>
      </c>
      <c r="W27" s="162" t="e">
        <f t="shared" ca="1" si="20"/>
        <v>#REF!</v>
      </c>
      <c r="X27" s="162" t="e">
        <f t="shared" ca="1" si="21"/>
        <v>#REF!</v>
      </c>
      <c r="Y27" s="162" t="e">
        <f t="shared" ca="1" si="22"/>
        <v>#REF!</v>
      </c>
      <c r="Z27" s="162" t="e">
        <f t="shared" ca="1" si="23"/>
        <v>#REF!</v>
      </c>
      <c r="AA27" s="162" t="e">
        <f t="shared" ca="1" si="24"/>
        <v>#REF!</v>
      </c>
      <c r="AB27" s="162" t="e">
        <f t="shared" ca="1" si="25"/>
        <v>#REF!</v>
      </c>
      <c r="AC27" s="162" t="e">
        <f t="shared" ca="1" si="26"/>
        <v>#REF!</v>
      </c>
      <c r="AD27" s="162" t="e">
        <f t="shared" ca="1" si="27"/>
        <v>#REF!</v>
      </c>
      <c r="AE27" s="162" t="e">
        <f t="shared" ca="1" si="28"/>
        <v>#REF!</v>
      </c>
      <c r="AF27" s="162" t="e">
        <f t="shared" ca="1" si="29"/>
        <v>#REF!</v>
      </c>
      <c r="AG27" s="162" t="e">
        <f t="shared" ca="1" si="30"/>
        <v>#REF!</v>
      </c>
      <c r="AH27" s="162" t="e">
        <f t="shared" ca="1" si="30"/>
        <v>#REF!</v>
      </c>
      <c r="AI27" s="162" t="e">
        <f t="shared" ca="1" si="31"/>
        <v>#REF!</v>
      </c>
      <c r="AJ27" s="162" t="e">
        <f t="shared" ca="1" si="32"/>
        <v>#REF!</v>
      </c>
      <c r="AK27" s="162" t="e">
        <f t="shared" ca="1" si="33"/>
        <v>#REF!</v>
      </c>
      <c r="AL27" s="162" t="e">
        <f t="shared" ca="1" si="34"/>
        <v>#REF!</v>
      </c>
      <c r="AM27" s="162" t="e">
        <f t="shared" ca="1" si="35"/>
        <v>#REF!</v>
      </c>
      <c r="AN27" s="162" t="e">
        <f t="shared" ca="1" si="36"/>
        <v>#REF!</v>
      </c>
      <c r="AO27" s="162" t="e">
        <f t="shared" ca="1" si="37"/>
        <v>#REF!</v>
      </c>
      <c r="AP27" s="162" t="e">
        <f t="shared" ca="1" si="38"/>
        <v>#REF!</v>
      </c>
      <c r="AQ27" s="164"/>
    </row>
    <row r="28" spans="1:43" ht="41.45" customHeight="1" x14ac:dyDescent="0.2">
      <c r="A28" s="194" t="s">
        <v>781</v>
      </c>
      <c r="B28" s="163" t="e">
        <f t="shared" ca="1" si="0"/>
        <v>#REF!</v>
      </c>
      <c r="C28" s="162" t="e">
        <f t="shared" ca="1" si="1"/>
        <v>#REF!</v>
      </c>
      <c r="D28" s="162" t="e">
        <f t="shared" ca="1" si="2"/>
        <v>#REF!</v>
      </c>
      <c r="E28" s="162" t="e">
        <f t="shared" ca="1" si="3"/>
        <v>#REF!</v>
      </c>
      <c r="F28" s="162" t="e">
        <f t="shared" ca="1" si="4"/>
        <v>#REF!</v>
      </c>
      <c r="G28" s="162" t="e">
        <f t="shared" ca="1" si="5"/>
        <v>#REF!</v>
      </c>
      <c r="H28" s="162" t="e">
        <f t="shared" ca="1" si="6"/>
        <v>#REF!</v>
      </c>
      <c r="I28" s="162" t="e">
        <f t="shared" ca="1" si="7"/>
        <v>#REF!</v>
      </c>
      <c r="J28" s="162" t="e">
        <f t="shared" ca="1" si="8"/>
        <v>#REF!</v>
      </c>
      <c r="K28" s="162" t="e">
        <f t="shared" ca="1" si="9"/>
        <v>#REF!</v>
      </c>
      <c r="L28" s="162" t="e">
        <f t="shared" ca="1" si="10"/>
        <v>#REF!</v>
      </c>
      <c r="M28" s="162" t="e">
        <f t="shared" ca="1" si="10"/>
        <v>#REF!</v>
      </c>
      <c r="N28" s="162" t="e">
        <f t="shared" ca="1" si="11"/>
        <v>#REF!</v>
      </c>
      <c r="O28" s="162" t="e">
        <f t="shared" ca="1" si="12"/>
        <v>#REF!</v>
      </c>
      <c r="P28" s="162" t="e">
        <f t="shared" ca="1" si="13"/>
        <v>#REF!</v>
      </c>
      <c r="Q28" s="162" t="e">
        <f t="shared" ca="1" si="14"/>
        <v>#REF!</v>
      </c>
      <c r="R28" s="162" t="e">
        <f t="shared" ca="1" si="15"/>
        <v>#REF!</v>
      </c>
      <c r="S28" s="162" t="e">
        <f t="shared" ca="1" si="16"/>
        <v>#REF!</v>
      </c>
      <c r="T28" s="162" t="e">
        <f t="shared" ca="1" si="17"/>
        <v>#REF!</v>
      </c>
      <c r="U28" s="162" t="e">
        <f t="shared" ca="1" si="18"/>
        <v>#REF!</v>
      </c>
      <c r="V28" s="162" t="e">
        <f t="shared" ca="1" si="19"/>
        <v>#REF!</v>
      </c>
      <c r="W28" s="162" t="e">
        <f t="shared" ca="1" si="20"/>
        <v>#REF!</v>
      </c>
      <c r="X28" s="162" t="e">
        <f t="shared" ca="1" si="21"/>
        <v>#REF!</v>
      </c>
      <c r="Y28" s="162" t="e">
        <f t="shared" ca="1" si="22"/>
        <v>#REF!</v>
      </c>
      <c r="Z28" s="162" t="e">
        <f t="shared" ca="1" si="23"/>
        <v>#REF!</v>
      </c>
      <c r="AA28" s="162" t="e">
        <f t="shared" ca="1" si="24"/>
        <v>#REF!</v>
      </c>
      <c r="AB28" s="162" t="e">
        <f t="shared" ca="1" si="25"/>
        <v>#REF!</v>
      </c>
      <c r="AC28" s="162" t="e">
        <f t="shared" ca="1" si="26"/>
        <v>#REF!</v>
      </c>
      <c r="AD28" s="162" t="e">
        <f t="shared" ca="1" si="27"/>
        <v>#REF!</v>
      </c>
      <c r="AE28" s="162" t="e">
        <f t="shared" ca="1" si="28"/>
        <v>#REF!</v>
      </c>
      <c r="AF28" s="162" t="e">
        <f t="shared" ca="1" si="29"/>
        <v>#REF!</v>
      </c>
      <c r="AG28" s="162" t="e">
        <f t="shared" ca="1" si="30"/>
        <v>#REF!</v>
      </c>
      <c r="AH28" s="162" t="e">
        <f t="shared" ca="1" si="30"/>
        <v>#REF!</v>
      </c>
      <c r="AI28" s="162" t="e">
        <f t="shared" ca="1" si="31"/>
        <v>#REF!</v>
      </c>
      <c r="AJ28" s="162" t="e">
        <f t="shared" ca="1" si="32"/>
        <v>#REF!</v>
      </c>
      <c r="AK28" s="162" t="e">
        <f t="shared" ca="1" si="33"/>
        <v>#REF!</v>
      </c>
      <c r="AL28" s="162" t="e">
        <f t="shared" ca="1" si="34"/>
        <v>#REF!</v>
      </c>
      <c r="AM28" s="162" t="e">
        <f t="shared" ca="1" si="35"/>
        <v>#REF!</v>
      </c>
      <c r="AN28" s="162" t="e">
        <f t="shared" ca="1" si="36"/>
        <v>#REF!</v>
      </c>
      <c r="AO28" s="162" t="e">
        <f t="shared" ca="1" si="37"/>
        <v>#REF!</v>
      </c>
      <c r="AP28" s="162" t="e">
        <f t="shared" ca="1" si="38"/>
        <v>#REF!</v>
      </c>
      <c r="AQ28" s="164"/>
    </row>
    <row r="29" spans="1:43" ht="41.45" customHeight="1" x14ac:dyDescent="0.2">
      <c r="A29" s="194" t="s">
        <v>782</v>
      </c>
      <c r="B29" s="163" t="e">
        <f t="shared" ca="1" si="0"/>
        <v>#REF!</v>
      </c>
      <c r="C29" s="162" t="e">
        <f t="shared" ca="1" si="1"/>
        <v>#REF!</v>
      </c>
      <c r="D29" s="162" t="e">
        <f t="shared" ca="1" si="2"/>
        <v>#REF!</v>
      </c>
      <c r="E29" s="162" t="e">
        <f t="shared" ca="1" si="3"/>
        <v>#REF!</v>
      </c>
      <c r="F29" s="162" t="e">
        <f t="shared" ca="1" si="4"/>
        <v>#REF!</v>
      </c>
      <c r="G29" s="162" t="e">
        <f t="shared" ca="1" si="5"/>
        <v>#REF!</v>
      </c>
      <c r="H29" s="162" t="e">
        <f t="shared" ca="1" si="6"/>
        <v>#REF!</v>
      </c>
      <c r="I29" s="162" t="e">
        <f t="shared" ca="1" si="7"/>
        <v>#REF!</v>
      </c>
      <c r="J29" s="162" t="e">
        <f t="shared" ca="1" si="8"/>
        <v>#REF!</v>
      </c>
      <c r="K29" s="162" t="e">
        <f t="shared" ca="1" si="9"/>
        <v>#REF!</v>
      </c>
      <c r="L29" s="162" t="e">
        <f t="shared" ca="1" si="10"/>
        <v>#REF!</v>
      </c>
      <c r="M29" s="162" t="e">
        <f t="shared" ca="1" si="10"/>
        <v>#REF!</v>
      </c>
      <c r="N29" s="162" t="e">
        <f t="shared" ca="1" si="11"/>
        <v>#REF!</v>
      </c>
      <c r="O29" s="162" t="e">
        <f t="shared" ca="1" si="12"/>
        <v>#REF!</v>
      </c>
      <c r="P29" s="162" t="e">
        <f t="shared" ca="1" si="13"/>
        <v>#REF!</v>
      </c>
      <c r="Q29" s="162" t="e">
        <f t="shared" ca="1" si="14"/>
        <v>#REF!</v>
      </c>
      <c r="R29" s="162" t="e">
        <f t="shared" ca="1" si="15"/>
        <v>#REF!</v>
      </c>
      <c r="S29" s="162" t="e">
        <f t="shared" ca="1" si="16"/>
        <v>#REF!</v>
      </c>
      <c r="T29" s="162" t="e">
        <f t="shared" ca="1" si="17"/>
        <v>#REF!</v>
      </c>
      <c r="U29" s="162" t="e">
        <f t="shared" ca="1" si="18"/>
        <v>#REF!</v>
      </c>
      <c r="V29" s="162" t="e">
        <f t="shared" ca="1" si="19"/>
        <v>#REF!</v>
      </c>
      <c r="W29" s="162" t="e">
        <f t="shared" ca="1" si="20"/>
        <v>#REF!</v>
      </c>
      <c r="X29" s="162" t="e">
        <f t="shared" ca="1" si="21"/>
        <v>#REF!</v>
      </c>
      <c r="Y29" s="162" t="e">
        <f t="shared" ca="1" si="22"/>
        <v>#REF!</v>
      </c>
      <c r="Z29" s="162" t="e">
        <f t="shared" ca="1" si="23"/>
        <v>#REF!</v>
      </c>
      <c r="AA29" s="162" t="e">
        <f t="shared" ca="1" si="24"/>
        <v>#REF!</v>
      </c>
      <c r="AB29" s="162" t="e">
        <f t="shared" ca="1" si="25"/>
        <v>#REF!</v>
      </c>
      <c r="AC29" s="162" t="e">
        <f t="shared" ca="1" si="26"/>
        <v>#REF!</v>
      </c>
      <c r="AD29" s="162" t="e">
        <f t="shared" ca="1" si="27"/>
        <v>#REF!</v>
      </c>
      <c r="AE29" s="162" t="e">
        <f t="shared" ca="1" si="28"/>
        <v>#REF!</v>
      </c>
      <c r="AF29" s="162" t="e">
        <f t="shared" ca="1" si="29"/>
        <v>#REF!</v>
      </c>
      <c r="AG29" s="162" t="e">
        <f t="shared" ca="1" si="30"/>
        <v>#REF!</v>
      </c>
      <c r="AH29" s="162" t="e">
        <f t="shared" ca="1" si="30"/>
        <v>#REF!</v>
      </c>
      <c r="AI29" s="162" t="e">
        <f t="shared" ca="1" si="31"/>
        <v>#REF!</v>
      </c>
      <c r="AJ29" s="162" t="e">
        <f t="shared" ca="1" si="32"/>
        <v>#REF!</v>
      </c>
      <c r="AK29" s="162" t="e">
        <f t="shared" ca="1" si="33"/>
        <v>#REF!</v>
      </c>
      <c r="AL29" s="162" t="e">
        <f t="shared" ca="1" si="34"/>
        <v>#REF!</v>
      </c>
      <c r="AM29" s="162" t="e">
        <f t="shared" ca="1" si="35"/>
        <v>#REF!</v>
      </c>
      <c r="AN29" s="162" t="e">
        <f t="shared" ca="1" si="36"/>
        <v>#REF!</v>
      </c>
      <c r="AO29" s="162" t="e">
        <f t="shared" ca="1" si="37"/>
        <v>#REF!</v>
      </c>
      <c r="AP29" s="162" t="e">
        <f t="shared" ca="1" si="38"/>
        <v>#REF!</v>
      </c>
      <c r="AQ29" s="164"/>
    </row>
    <row r="30" spans="1:43" ht="41.45" customHeight="1" x14ac:dyDescent="0.2">
      <c r="A30" s="194" t="s">
        <v>783</v>
      </c>
      <c r="B30" s="163" t="e">
        <f t="shared" ca="1" si="0"/>
        <v>#REF!</v>
      </c>
      <c r="C30" s="162" t="e">
        <f t="shared" ca="1" si="1"/>
        <v>#REF!</v>
      </c>
      <c r="D30" s="162" t="e">
        <f t="shared" ca="1" si="2"/>
        <v>#REF!</v>
      </c>
      <c r="E30" s="162" t="e">
        <f t="shared" ca="1" si="3"/>
        <v>#REF!</v>
      </c>
      <c r="F30" s="162" t="e">
        <f t="shared" ca="1" si="4"/>
        <v>#REF!</v>
      </c>
      <c r="G30" s="162" t="e">
        <f t="shared" ca="1" si="5"/>
        <v>#REF!</v>
      </c>
      <c r="H30" s="162" t="e">
        <f t="shared" ca="1" si="6"/>
        <v>#REF!</v>
      </c>
      <c r="I30" s="162" t="e">
        <f t="shared" ca="1" si="7"/>
        <v>#REF!</v>
      </c>
      <c r="J30" s="162" t="e">
        <f t="shared" ca="1" si="8"/>
        <v>#REF!</v>
      </c>
      <c r="K30" s="162" t="e">
        <f t="shared" ca="1" si="9"/>
        <v>#REF!</v>
      </c>
      <c r="L30" s="162" t="e">
        <f t="shared" ca="1" si="10"/>
        <v>#REF!</v>
      </c>
      <c r="M30" s="162" t="e">
        <f t="shared" ca="1" si="10"/>
        <v>#REF!</v>
      </c>
      <c r="N30" s="162" t="e">
        <f t="shared" ca="1" si="11"/>
        <v>#REF!</v>
      </c>
      <c r="O30" s="162" t="e">
        <f t="shared" ca="1" si="12"/>
        <v>#REF!</v>
      </c>
      <c r="P30" s="162" t="e">
        <f t="shared" ca="1" si="13"/>
        <v>#REF!</v>
      </c>
      <c r="Q30" s="162" t="e">
        <f t="shared" ca="1" si="14"/>
        <v>#REF!</v>
      </c>
      <c r="R30" s="162" t="e">
        <f t="shared" ca="1" si="15"/>
        <v>#REF!</v>
      </c>
      <c r="S30" s="162" t="e">
        <f t="shared" ca="1" si="16"/>
        <v>#REF!</v>
      </c>
      <c r="T30" s="162" t="e">
        <f t="shared" ca="1" si="17"/>
        <v>#REF!</v>
      </c>
      <c r="U30" s="162" t="e">
        <f t="shared" ca="1" si="18"/>
        <v>#REF!</v>
      </c>
      <c r="V30" s="162" t="e">
        <f t="shared" ca="1" si="19"/>
        <v>#REF!</v>
      </c>
      <c r="W30" s="162" t="e">
        <f t="shared" ca="1" si="20"/>
        <v>#REF!</v>
      </c>
      <c r="X30" s="162" t="e">
        <f t="shared" ca="1" si="21"/>
        <v>#REF!</v>
      </c>
      <c r="Y30" s="162" t="e">
        <f t="shared" ca="1" si="22"/>
        <v>#REF!</v>
      </c>
      <c r="Z30" s="162" t="e">
        <f t="shared" ca="1" si="23"/>
        <v>#REF!</v>
      </c>
      <c r="AA30" s="162" t="e">
        <f t="shared" ca="1" si="24"/>
        <v>#REF!</v>
      </c>
      <c r="AB30" s="162" t="e">
        <f t="shared" ca="1" si="25"/>
        <v>#REF!</v>
      </c>
      <c r="AC30" s="162" t="e">
        <f t="shared" ca="1" si="26"/>
        <v>#REF!</v>
      </c>
      <c r="AD30" s="162" t="e">
        <f t="shared" ca="1" si="27"/>
        <v>#REF!</v>
      </c>
      <c r="AE30" s="162" t="e">
        <f t="shared" ca="1" si="28"/>
        <v>#REF!</v>
      </c>
      <c r="AF30" s="162" t="e">
        <f t="shared" ca="1" si="29"/>
        <v>#REF!</v>
      </c>
      <c r="AG30" s="162" t="e">
        <f t="shared" ca="1" si="30"/>
        <v>#REF!</v>
      </c>
      <c r="AH30" s="162" t="e">
        <f t="shared" ca="1" si="30"/>
        <v>#REF!</v>
      </c>
      <c r="AI30" s="162" t="e">
        <f t="shared" ca="1" si="31"/>
        <v>#REF!</v>
      </c>
      <c r="AJ30" s="162" t="e">
        <f t="shared" ca="1" si="32"/>
        <v>#REF!</v>
      </c>
      <c r="AK30" s="162" t="e">
        <f t="shared" ca="1" si="33"/>
        <v>#REF!</v>
      </c>
      <c r="AL30" s="162" t="e">
        <f t="shared" ca="1" si="34"/>
        <v>#REF!</v>
      </c>
      <c r="AM30" s="162" t="e">
        <f t="shared" ca="1" si="35"/>
        <v>#REF!</v>
      </c>
      <c r="AN30" s="162" t="e">
        <f t="shared" ca="1" si="36"/>
        <v>#REF!</v>
      </c>
      <c r="AO30" s="162" t="e">
        <f t="shared" ca="1" si="37"/>
        <v>#REF!</v>
      </c>
      <c r="AP30" s="162" t="e">
        <f t="shared" ca="1" si="38"/>
        <v>#REF!</v>
      </c>
      <c r="AQ30" s="164"/>
    </row>
    <row r="31" spans="1:43" ht="41.45" customHeight="1" x14ac:dyDescent="0.2">
      <c r="A31" s="194" t="s">
        <v>784</v>
      </c>
      <c r="B31" s="163" t="e">
        <f t="shared" ca="1" si="0"/>
        <v>#REF!</v>
      </c>
      <c r="C31" s="162" t="e">
        <f t="shared" ca="1" si="1"/>
        <v>#REF!</v>
      </c>
      <c r="D31" s="162" t="e">
        <f t="shared" ca="1" si="2"/>
        <v>#REF!</v>
      </c>
      <c r="E31" s="162" t="e">
        <f t="shared" ca="1" si="3"/>
        <v>#REF!</v>
      </c>
      <c r="F31" s="162" t="e">
        <f t="shared" ca="1" si="4"/>
        <v>#REF!</v>
      </c>
      <c r="G31" s="162" t="e">
        <f t="shared" ca="1" si="5"/>
        <v>#REF!</v>
      </c>
      <c r="H31" s="162" t="e">
        <f t="shared" ca="1" si="6"/>
        <v>#REF!</v>
      </c>
      <c r="I31" s="162" t="e">
        <f t="shared" ca="1" si="7"/>
        <v>#REF!</v>
      </c>
      <c r="J31" s="162" t="e">
        <f t="shared" ca="1" si="8"/>
        <v>#REF!</v>
      </c>
      <c r="K31" s="162" t="e">
        <f t="shared" ca="1" si="9"/>
        <v>#REF!</v>
      </c>
      <c r="L31" s="162" t="e">
        <f t="shared" ca="1" si="10"/>
        <v>#REF!</v>
      </c>
      <c r="M31" s="162" t="e">
        <f t="shared" ca="1" si="10"/>
        <v>#REF!</v>
      </c>
      <c r="N31" s="162" t="e">
        <f t="shared" ca="1" si="11"/>
        <v>#REF!</v>
      </c>
      <c r="O31" s="162" t="e">
        <f t="shared" ca="1" si="12"/>
        <v>#REF!</v>
      </c>
      <c r="P31" s="162" t="e">
        <f t="shared" ca="1" si="13"/>
        <v>#REF!</v>
      </c>
      <c r="Q31" s="162" t="e">
        <f t="shared" ca="1" si="14"/>
        <v>#REF!</v>
      </c>
      <c r="R31" s="162" t="e">
        <f t="shared" ca="1" si="15"/>
        <v>#REF!</v>
      </c>
      <c r="S31" s="162" t="e">
        <f t="shared" ca="1" si="16"/>
        <v>#REF!</v>
      </c>
      <c r="T31" s="162" t="e">
        <f t="shared" ca="1" si="17"/>
        <v>#REF!</v>
      </c>
      <c r="U31" s="162" t="e">
        <f t="shared" ca="1" si="18"/>
        <v>#REF!</v>
      </c>
      <c r="V31" s="162" t="e">
        <f t="shared" ca="1" si="19"/>
        <v>#REF!</v>
      </c>
      <c r="W31" s="162" t="e">
        <f t="shared" ca="1" si="20"/>
        <v>#REF!</v>
      </c>
      <c r="X31" s="162" t="e">
        <f t="shared" ca="1" si="21"/>
        <v>#REF!</v>
      </c>
      <c r="Y31" s="162" t="e">
        <f t="shared" ca="1" si="22"/>
        <v>#REF!</v>
      </c>
      <c r="Z31" s="162" t="e">
        <f t="shared" ca="1" si="23"/>
        <v>#REF!</v>
      </c>
      <c r="AA31" s="162" t="e">
        <f t="shared" ca="1" si="24"/>
        <v>#REF!</v>
      </c>
      <c r="AB31" s="162" t="e">
        <f t="shared" ca="1" si="25"/>
        <v>#REF!</v>
      </c>
      <c r="AC31" s="162" t="e">
        <f t="shared" ca="1" si="26"/>
        <v>#REF!</v>
      </c>
      <c r="AD31" s="162" t="e">
        <f t="shared" ca="1" si="27"/>
        <v>#REF!</v>
      </c>
      <c r="AE31" s="162" t="e">
        <f t="shared" ca="1" si="28"/>
        <v>#REF!</v>
      </c>
      <c r="AF31" s="162" t="e">
        <f t="shared" ca="1" si="29"/>
        <v>#REF!</v>
      </c>
      <c r="AG31" s="162" t="e">
        <f t="shared" ca="1" si="30"/>
        <v>#REF!</v>
      </c>
      <c r="AH31" s="162" t="e">
        <f t="shared" ca="1" si="30"/>
        <v>#REF!</v>
      </c>
      <c r="AI31" s="162" t="e">
        <f t="shared" ca="1" si="31"/>
        <v>#REF!</v>
      </c>
      <c r="AJ31" s="162" t="e">
        <f t="shared" ca="1" si="32"/>
        <v>#REF!</v>
      </c>
      <c r="AK31" s="162" t="e">
        <f t="shared" ca="1" si="33"/>
        <v>#REF!</v>
      </c>
      <c r="AL31" s="162" t="e">
        <f t="shared" ca="1" si="34"/>
        <v>#REF!</v>
      </c>
      <c r="AM31" s="162" t="e">
        <f t="shared" ca="1" si="35"/>
        <v>#REF!</v>
      </c>
      <c r="AN31" s="162" t="e">
        <f t="shared" ca="1" si="36"/>
        <v>#REF!</v>
      </c>
      <c r="AO31" s="162" t="e">
        <f t="shared" ca="1" si="37"/>
        <v>#REF!</v>
      </c>
      <c r="AP31" s="162" t="e">
        <f t="shared" ca="1" si="38"/>
        <v>#REF!</v>
      </c>
      <c r="AQ31" s="164"/>
    </row>
    <row r="32" spans="1:43" ht="41.45" customHeight="1" x14ac:dyDescent="0.2">
      <c r="A32" s="194" t="s">
        <v>785</v>
      </c>
      <c r="B32" s="163" t="e">
        <f t="shared" ca="1" si="0"/>
        <v>#REF!</v>
      </c>
      <c r="C32" s="162" t="e">
        <f t="shared" ca="1" si="1"/>
        <v>#REF!</v>
      </c>
      <c r="D32" s="162" t="e">
        <f t="shared" ca="1" si="2"/>
        <v>#REF!</v>
      </c>
      <c r="E32" s="162" t="e">
        <f t="shared" ca="1" si="3"/>
        <v>#REF!</v>
      </c>
      <c r="F32" s="162" t="e">
        <f t="shared" ca="1" si="4"/>
        <v>#REF!</v>
      </c>
      <c r="G32" s="162" t="e">
        <f t="shared" ca="1" si="5"/>
        <v>#REF!</v>
      </c>
      <c r="H32" s="162" t="e">
        <f t="shared" ca="1" si="6"/>
        <v>#REF!</v>
      </c>
      <c r="I32" s="162" t="e">
        <f t="shared" ca="1" si="7"/>
        <v>#REF!</v>
      </c>
      <c r="J32" s="162" t="e">
        <f t="shared" ca="1" si="8"/>
        <v>#REF!</v>
      </c>
      <c r="K32" s="162" t="e">
        <f t="shared" ca="1" si="9"/>
        <v>#REF!</v>
      </c>
      <c r="L32" s="162" t="e">
        <f t="shared" ca="1" si="10"/>
        <v>#REF!</v>
      </c>
      <c r="M32" s="162" t="e">
        <f t="shared" ca="1" si="10"/>
        <v>#REF!</v>
      </c>
      <c r="N32" s="162" t="e">
        <f t="shared" ca="1" si="11"/>
        <v>#REF!</v>
      </c>
      <c r="O32" s="162" t="e">
        <f t="shared" ca="1" si="12"/>
        <v>#REF!</v>
      </c>
      <c r="P32" s="162" t="e">
        <f t="shared" ca="1" si="13"/>
        <v>#REF!</v>
      </c>
      <c r="Q32" s="162" t="e">
        <f t="shared" ca="1" si="14"/>
        <v>#REF!</v>
      </c>
      <c r="R32" s="162" t="e">
        <f t="shared" ca="1" si="15"/>
        <v>#REF!</v>
      </c>
      <c r="S32" s="162" t="e">
        <f t="shared" ca="1" si="16"/>
        <v>#REF!</v>
      </c>
      <c r="T32" s="162" t="e">
        <f t="shared" ca="1" si="17"/>
        <v>#REF!</v>
      </c>
      <c r="U32" s="162" t="e">
        <f t="shared" ca="1" si="18"/>
        <v>#REF!</v>
      </c>
      <c r="V32" s="162" t="e">
        <f t="shared" ca="1" si="19"/>
        <v>#REF!</v>
      </c>
      <c r="W32" s="162" t="e">
        <f t="shared" ca="1" si="20"/>
        <v>#REF!</v>
      </c>
      <c r="X32" s="162" t="e">
        <f t="shared" ca="1" si="21"/>
        <v>#REF!</v>
      </c>
      <c r="Y32" s="162" t="e">
        <f t="shared" ca="1" si="22"/>
        <v>#REF!</v>
      </c>
      <c r="Z32" s="162" t="e">
        <f t="shared" ca="1" si="23"/>
        <v>#REF!</v>
      </c>
      <c r="AA32" s="162" t="e">
        <f t="shared" ca="1" si="24"/>
        <v>#REF!</v>
      </c>
      <c r="AB32" s="162" t="e">
        <f t="shared" ca="1" si="25"/>
        <v>#REF!</v>
      </c>
      <c r="AC32" s="162" t="e">
        <f t="shared" ca="1" si="26"/>
        <v>#REF!</v>
      </c>
      <c r="AD32" s="162" t="e">
        <f t="shared" ca="1" si="27"/>
        <v>#REF!</v>
      </c>
      <c r="AE32" s="162" t="e">
        <f t="shared" ca="1" si="28"/>
        <v>#REF!</v>
      </c>
      <c r="AF32" s="162" t="e">
        <f t="shared" ca="1" si="29"/>
        <v>#REF!</v>
      </c>
      <c r="AG32" s="162" t="e">
        <f t="shared" ca="1" si="30"/>
        <v>#REF!</v>
      </c>
      <c r="AH32" s="162" t="e">
        <f t="shared" ca="1" si="30"/>
        <v>#REF!</v>
      </c>
      <c r="AI32" s="162" t="e">
        <f t="shared" ca="1" si="31"/>
        <v>#REF!</v>
      </c>
      <c r="AJ32" s="162" t="e">
        <f t="shared" ca="1" si="32"/>
        <v>#REF!</v>
      </c>
      <c r="AK32" s="162" t="e">
        <f t="shared" ca="1" si="33"/>
        <v>#REF!</v>
      </c>
      <c r="AL32" s="162" t="e">
        <f t="shared" ca="1" si="34"/>
        <v>#REF!</v>
      </c>
      <c r="AM32" s="162" t="e">
        <f t="shared" ca="1" si="35"/>
        <v>#REF!</v>
      </c>
      <c r="AN32" s="162" t="e">
        <f t="shared" ca="1" si="36"/>
        <v>#REF!</v>
      </c>
      <c r="AO32" s="162" t="e">
        <f t="shared" ca="1" si="37"/>
        <v>#REF!</v>
      </c>
      <c r="AP32" s="162" t="e">
        <f t="shared" ca="1" si="38"/>
        <v>#REF!</v>
      </c>
      <c r="AQ32" s="164"/>
    </row>
    <row r="33" spans="1:43" ht="41.45" customHeight="1" x14ac:dyDescent="0.2">
      <c r="A33" s="194" t="s">
        <v>786</v>
      </c>
      <c r="B33" s="163" t="e">
        <f t="shared" ca="1" si="0"/>
        <v>#REF!</v>
      </c>
      <c r="C33" s="162" t="e">
        <f t="shared" ca="1" si="1"/>
        <v>#REF!</v>
      </c>
      <c r="D33" s="162" t="e">
        <f t="shared" ca="1" si="2"/>
        <v>#REF!</v>
      </c>
      <c r="E33" s="162" t="e">
        <f t="shared" ca="1" si="3"/>
        <v>#REF!</v>
      </c>
      <c r="F33" s="162" t="e">
        <f t="shared" ca="1" si="4"/>
        <v>#REF!</v>
      </c>
      <c r="G33" s="162" t="e">
        <f t="shared" ca="1" si="5"/>
        <v>#REF!</v>
      </c>
      <c r="H33" s="162" t="e">
        <f t="shared" ca="1" si="6"/>
        <v>#REF!</v>
      </c>
      <c r="I33" s="162" t="e">
        <f t="shared" ca="1" si="7"/>
        <v>#REF!</v>
      </c>
      <c r="J33" s="162" t="e">
        <f t="shared" ca="1" si="8"/>
        <v>#REF!</v>
      </c>
      <c r="K33" s="162" t="e">
        <f t="shared" ca="1" si="9"/>
        <v>#REF!</v>
      </c>
      <c r="L33" s="162" t="e">
        <f t="shared" ca="1" si="10"/>
        <v>#REF!</v>
      </c>
      <c r="M33" s="162" t="e">
        <f t="shared" ca="1" si="10"/>
        <v>#REF!</v>
      </c>
      <c r="N33" s="162" t="e">
        <f t="shared" ca="1" si="11"/>
        <v>#REF!</v>
      </c>
      <c r="O33" s="162" t="e">
        <f t="shared" ca="1" si="12"/>
        <v>#REF!</v>
      </c>
      <c r="P33" s="162" t="e">
        <f t="shared" ca="1" si="13"/>
        <v>#REF!</v>
      </c>
      <c r="Q33" s="162" t="e">
        <f t="shared" ca="1" si="14"/>
        <v>#REF!</v>
      </c>
      <c r="R33" s="162" t="e">
        <f t="shared" ca="1" si="15"/>
        <v>#REF!</v>
      </c>
      <c r="S33" s="162" t="e">
        <f t="shared" ca="1" si="16"/>
        <v>#REF!</v>
      </c>
      <c r="T33" s="162" t="e">
        <f t="shared" ca="1" si="17"/>
        <v>#REF!</v>
      </c>
      <c r="U33" s="162" t="e">
        <f t="shared" ca="1" si="18"/>
        <v>#REF!</v>
      </c>
      <c r="V33" s="162" t="e">
        <f t="shared" ca="1" si="19"/>
        <v>#REF!</v>
      </c>
      <c r="W33" s="162" t="e">
        <f t="shared" ca="1" si="20"/>
        <v>#REF!</v>
      </c>
      <c r="X33" s="162" t="e">
        <f t="shared" ca="1" si="21"/>
        <v>#REF!</v>
      </c>
      <c r="Y33" s="162" t="e">
        <f t="shared" ca="1" si="22"/>
        <v>#REF!</v>
      </c>
      <c r="Z33" s="162" t="e">
        <f t="shared" ca="1" si="23"/>
        <v>#REF!</v>
      </c>
      <c r="AA33" s="162" t="e">
        <f t="shared" ca="1" si="24"/>
        <v>#REF!</v>
      </c>
      <c r="AB33" s="162" t="e">
        <f t="shared" ca="1" si="25"/>
        <v>#REF!</v>
      </c>
      <c r="AC33" s="162" t="e">
        <f t="shared" ca="1" si="26"/>
        <v>#REF!</v>
      </c>
      <c r="AD33" s="162" t="e">
        <f t="shared" ca="1" si="27"/>
        <v>#REF!</v>
      </c>
      <c r="AE33" s="162" t="e">
        <f t="shared" ca="1" si="28"/>
        <v>#REF!</v>
      </c>
      <c r="AF33" s="162" t="e">
        <f t="shared" ca="1" si="29"/>
        <v>#REF!</v>
      </c>
      <c r="AG33" s="162" t="e">
        <f t="shared" ca="1" si="30"/>
        <v>#REF!</v>
      </c>
      <c r="AH33" s="162" t="e">
        <f t="shared" ca="1" si="30"/>
        <v>#REF!</v>
      </c>
      <c r="AI33" s="162" t="e">
        <f t="shared" ca="1" si="31"/>
        <v>#REF!</v>
      </c>
      <c r="AJ33" s="162" t="e">
        <f t="shared" ca="1" si="32"/>
        <v>#REF!</v>
      </c>
      <c r="AK33" s="162" t="e">
        <f t="shared" ca="1" si="33"/>
        <v>#REF!</v>
      </c>
      <c r="AL33" s="162" t="e">
        <f t="shared" ca="1" si="34"/>
        <v>#REF!</v>
      </c>
      <c r="AM33" s="162" t="e">
        <f t="shared" ca="1" si="35"/>
        <v>#REF!</v>
      </c>
      <c r="AN33" s="162" t="e">
        <f t="shared" ca="1" si="36"/>
        <v>#REF!</v>
      </c>
      <c r="AO33" s="162" t="e">
        <f t="shared" ca="1" si="37"/>
        <v>#REF!</v>
      </c>
      <c r="AP33" s="162" t="e">
        <f t="shared" ca="1" si="38"/>
        <v>#REF!</v>
      </c>
      <c r="AQ33" s="164"/>
    </row>
    <row r="34" spans="1:43" ht="41.45" customHeight="1" x14ac:dyDescent="0.2">
      <c r="A34" s="194" t="s">
        <v>787</v>
      </c>
      <c r="B34" s="163" t="e">
        <f t="shared" ca="1" si="0"/>
        <v>#REF!</v>
      </c>
      <c r="C34" s="162" t="e">
        <f t="shared" ca="1" si="1"/>
        <v>#REF!</v>
      </c>
      <c r="D34" s="162" t="e">
        <f t="shared" ca="1" si="2"/>
        <v>#REF!</v>
      </c>
      <c r="E34" s="162" t="e">
        <f t="shared" ca="1" si="3"/>
        <v>#REF!</v>
      </c>
      <c r="F34" s="162" t="e">
        <f t="shared" ca="1" si="4"/>
        <v>#REF!</v>
      </c>
      <c r="G34" s="162" t="e">
        <f t="shared" ca="1" si="5"/>
        <v>#REF!</v>
      </c>
      <c r="H34" s="162" t="e">
        <f t="shared" ca="1" si="6"/>
        <v>#REF!</v>
      </c>
      <c r="I34" s="162" t="e">
        <f t="shared" ca="1" si="7"/>
        <v>#REF!</v>
      </c>
      <c r="J34" s="162" t="e">
        <f t="shared" ca="1" si="8"/>
        <v>#REF!</v>
      </c>
      <c r="K34" s="162" t="e">
        <f t="shared" ca="1" si="9"/>
        <v>#REF!</v>
      </c>
      <c r="L34" s="162" t="e">
        <f t="shared" ca="1" si="10"/>
        <v>#REF!</v>
      </c>
      <c r="M34" s="162" t="e">
        <f t="shared" ca="1" si="10"/>
        <v>#REF!</v>
      </c>
      <c r="N34" s="162" t="e">
        <f t="shared" ca="1" si="11"/>
        <v>#REF!</v>
      </c>
      <c r="O34" s="162" t="e">
        <f t="shared" ca="1" si="12"/>
        <v>#REF!</v>
      </c>
      <c r="P34" s="162" t="e">
        <f t="shared" ca="1" si="13"/>
        <v>#REF!</v>
      </c>
      <c r="Q34" s="162" t="e">
        <f t="shared" ca="1" si="14"/>
        <v>#REF!</v>
      </c>
      <c r="R34" s="162" t="e">
        <f t="shared" ca="1" si="15"/>
        <v>#REF!</v>
      </c>
      <c r="S34" s="162" t="e">
        <f t="shared" ca="1" si="16"/>
        <v>#REF!</v>
      </c>
      <c r="T34" s="162" t="e">
        <f t="shared" ca="1" si="17"/>
        <v>#REF!</v>
      </c>
      <c r="U34" s="162" t="e">
        <f t="shared" ca="1" si="18"/>
        <v>#REF!</v>
      </c>
      <c r="V34" s="162" t="e">
        <f t="shared" ca="1" si="19"/>
        <v>#REF!</v>
      </c>
      <c r="W34" s="162" t="e">
        <f t="shared" ca="1" si="20"/>
        <v>#REF!</v>
      </c>
      <c r="X34" s="162" t="e">
        <f t="shared" ca="1" si="21"/>
        <v>#REF!</v>
      </c>
      <c r="Y34" s="162" t="e">
        <f t="shared" ca="1" si="22"/>
        <v>#REF!</v>
      </c>
      <c r="Z34" s="162" t="e">
        <f t="shared" ca="1" si="23"/>
        <v>#REF!</v>
      </c>
      <c r="AA34" s="162" t="e">
        <f t="shared" ca="1" si="24"/>
        <v>#REF!</v>
      </c>
      <c r="AB34" s="162" t="e">
        <f t="shared" ca="1" si="25"/>
        <v>#REF!</v>
      </c>
      <c r="AC34" s="162" t="e">
        <f t="shared" ca="1" si="26"/>
        <v>#REF!</v>
      </c>
      <c r="AD34" s="162" t="e">
        <f t="shared" ca="1" si="27"/>
        <v>#REF!</v>
      </c>
      <c r="AE34" s="162" t="e">
        <f t="shared" ca="1" si="28"/>
        <v>#REF!</v>
      </c>
      <c r="AF34" s="162" t="e">
        <f t="shared" ca="1" si="29"/>
        <v>#REF!</v>
      </c>
      <c r="AG34" s="162" t="e">
        <f t="shared" ca="1" si="30"/>
        <v>#REF!</v>
      </c>
      <c r="AH34" s="162" t="e">
        <f t="shared" ca="1" si="30"/>
        <v>#REF!</v>
      </c>
      <c r="AI34" s="162" t="e">
        <f t="shared" ca="1" si="31"/>
        <v>#REF!</v>
      </c>
      <c r="AJ34" s="162" t="e">
        <f t="shared" ca="1" si="32"/>
        <v>#REF!</v>
      </c>
      <c r="AK34" s="162" t="e">
        <f t="shared" ca="1" si="33"/>
        <v>#REF!</v>
      </c>
      <c r="AL34" s="162" t="e">
        <f t="shared" ca="1" si="34"/>
        <v>#REF!</v>
      </c>
      <c r="AM34" s="162" t="e">
        <f t="shared" ca="1" si="35"/>
        <v>#REF!</v>
      </c>
      <c r="AN34" s="162" t="e">
        <f t="shared" ca="1" si="36"/>
        <v>#REF!</v>
      </c>
      <c r="AO34" s="162" t="e">
        <f t="shared" ca="1" si="37"/>
        <v>#REF!</v>
      </c>
      <c r="AP34" s="162" t="e">
        <f t="shared" ca="1" si="38"/>
        <v>#REF!</v>
      </c>
      <c r="AQ34" s="164"/>
    </row>
    <row r="35" spans="1:43" ht="41.45" customHeight="1" x14ac:dyDescent="0.2">
      <c r="A35" s="194" t="s">
        <v>788</v>
      </c>
      <c r="B35" s="163" t="e">
        <f t="shared" ca="1" si="0"/>
        <v>#REF!</v>
      </c>
      <c r="C35" s="162" t="e">
        <f t="shared" ca="1" si="1"/>
        <v>#REF!</v>
      </c>
      <c r="D35" s="162" t="e">
        <f t="shared" ca="1" si="2"/>
        <v>#REF!</v>
      </c>
      <c r="E35" s="162" t="e">
        <f t="shared" ca="1" si="3"/>
        <v>#REF!</v>
      </c>
      <c r="F35" s="162" t="e">
        <f t="shared" ca="1" si="4"/>
        <v>#REF!</v>
      </c>
      <c r="G35" s="162" t="e">
        <f t="shared" ca="1" si="5"/>
        <v>#REF!</v>
      </c>
      <c r="H35" s="162" t="e">
        <f t="shared" ca="1" si="6"/>
        <v>#REF!</v>
      </c>
      <c r="I35" s="162" t="e">
        <f t="shared" ca="1" si="7"/>
        <v>#REF!</v>
      </c>
      <c r="J35" s="162" t="e">
        <f t="shared" ca="1" si="8"/>
        <v>#REF!</v>
      </c>
      <c r="K35" s="162" t="e">
        <f t="shared" ca="1" si="9"/>
        <v>#REF!</v>
      </c>
      <c r="L35" s="162" t="e">
        <f t="shared" ref="L35:M54" ca="1" si="39">IF(ISBLANK($A35),"",INDIRECT("'"&amp;$A35&amp;"'!d11"))</f>
        <v>#REF!</v>
      </c>
      <c r="M35" s="162" t="e">
        <f t="shared" ca="1" si="39"/>
        <v>#REF!</v>
      </c>
      <c r="N35" s="162" t="e">
        <f t="shared" ca="1" si="11"/>
        <v>#REF!</v>
      </c>
      <c r="O35" s="162" t="e">
        <f t="shared" ca="1" si="12"/>
        <v>#REF!</v>
      </c>
      <c r="P35" s="162" t="e">
        <f t="shared" ca="1" si="13"/>
        <v>#REF!</v>
      </c>
      <c r="Q35" s="162" t="e">
        <f t="shared" ca="1" si="14"/>
        <v>#REF!</v>
      </c>
      <c r="R35" s="162" t="e">
        <f t="shared" ca="1" si="15"/>
        <v>#REF!</v>
      </c>
      <c r="S35" s="162" t="e">
        <f t="shared" ca="1" si="16"/>
        <v>#REF!</v>
      </c>
      <c r="T35" s="162" t="e">
        <f t="shared" ca="1" si="17"/>
        <v>#REF!</v>
      </c>
      <c r="U35" s="162" t="e">
        <f t="shared" ca="1" si="18"/>
        <v>#REF!</v>
      </c>
      <c r="V35" s="162" t="e">
        <f t="shared" ca="1" si="19"/>
        <v>#REF!</v>
      </c>
      <c r="W35" s="162" t="e">
        <f t="shared" ca="1" si="20"/>
        <v>#REF!</v>
      </c>
      <c r="X35" s="162" t="e">
        <f t="shared" ca="1" si="21"/>
        <v>#REF!</v>
      </c>
      <c r="Y35" s="162" t="e">
        <f t="shared" ca="1" si="22"/>
        <v>#REF!</v>
      </c>
      <c r="Z35" s="162" t="e">
        <f t="shared" ca="1" si="23"/>
        <v>#REF!</v>
      </c>
      <c r="AA35" s="162" t="e">
        <f t="shared" ca="1" si="24"/>
        <v>#REF!</v>
      </c>
      <c r="AB35" s="162" t="e">
        <f t="shared" ca="1" si="25"/>
        <v>#REF!</v>
      </c>
      <c r="AC35" s="162" t="e">
        <f t="shared" ca="1" si="26"/>
        <v>#REF!</v>
      </c>
      <c r="AD35" s="162" t="e">
        <f t="shared" ca="1" si="27"/>
        <v>#REF!</v>
      </c>
      <c r="AE35" s="162" t="e">
        <f t="shared" ca="1" si="28"/>
        <v>#REF!</v>
      </c>
      <c r="AF35" s="162" t="e">
        <f t="shared" ca="1" si="29"/>
        <v>#REF!</v>
      </c>
      <c r="AG35" s="162" t="e">
        <f t="shared" ca="1" si="30"/>
        <v>#REF!</v>
      </c>
      <c r="AH35" s="162" t="e">
        <f t="shared" ca="1" si="30"/>
        <v>#REF!</v>
      </c>
      <c r="AI35" s="162" t="e">
        <f t="shared" ca="1" si="31"/>
        <v>#REF!</v>
      </c>
      <c r="AJ35" s="162" t="e">
        <f t="shared" ca="1" si="32"/>
        <v>#REF!</v>
      </c>
      <c r="AK35" s="162" t="e">
        <f t="shared" ca="1" si="33"/>
        <v>#REF!</v>
      </c>
      <c r="AL35" s="162" t="e">
        <f t="shared" ca="1" si="34"/>
        <v>#REF!</v>
      </c>
      <c r="AM35" s="162" t="e">
        <f t="shared" ca="1" si="35"/>
        <v>#REF!</v>
      </c>
      <c r="AN35" s="162" t="e">
        <f t="shared" ca="1" si="36"/>
        <v>#REF!</v>
      </c>
      <c r="AO35" s="162" t="e">
        <f t="shared" ca="1" si="37"/>
        <v>#REF!</v>
      </c>
      <c r="AP35" s="162" t="e">
        <f t="shared" ca="1" si="38"/>
        <v>#REF!</v>
      </c>
      <c r="AQ35" s="164"/>
    </row>
    <row r="36" spans="1:43" ht="41.45" customHeight="1" x14ac:dyDescent="0.2">
      <c r="A36" s="194" t="s">
        <v>789</v>
      </c>
      <c r="B36" s="163" t="e">
        <f t="shared" ca="1" si="0"/>
        <v>#REF!</v>
      </c>
      <c r="C36" s="162" t="e">
        <f t="shared" ca="1" si="1"/>
        <v>#REF!</v>
      </c>
      <c r="D36" s="162" t="e">
        <f t="shared" ca="1" si="2"/>
        <v>#REF!</v>
      </c>
      <c r="E36" s="162" t="e">
        <f t="shared" ca="1" si="3"/>
        <v>#REF!</v>
      </c>
      <c r="F36" s="162" t="e">
        <f t="shared" ca="1" si="4"/>
        <v>#REF!</v>
      </c>
      <c r="G36" s="162" t="e">
        <f t="shared" ca="1" si="5"/>
        <v>#REF!</v>
      </c>
      <c r="H36" s="162" t="e">
        <f t="shared" ca="1" si="6"/>
        <v>#REF!</v>
      </c>
      <c r="I36" s="162" t="e">
        <f t="shared" ca="1" si="7"/>
        <v>#REF!</v>
      </c>
      <c r="J36" s="162" t="e">
        <f t="shared" ca="1" si="8"/>
        <v>#REF!</v>
      </c>
      <c r="K36" s="162" t="e">
        <f t="shared" ca="1" si="9"/>
        <v>#REF!</v>
      </c>
      <c r="L36" s="162" t="e">
        <f t="shared" ca="1" si="39"/>
        <v>#REF!</v>
      </c>
      <c r="M36" s="162" t="e">
        <f t="shared" ca="1" si="39"/>
        <v>#REF!</v>
      </c>
      <c r="N36" s="162" t="e">
        <f t="shared" ca="1" si="11"/>
        <v>#REF!</v>
      </c>
      <c r="O36" s="162" t="e">
        <f t="shared" ca="1" si="12"/>
        <v>#REF!</v>
      </c>
      <c r="P36" s="162" t="e">
        <f t="shared" ca="1" si="13"/>
        <v>#REF!</v>
      </c>
      <c r="Q36" s="162" t="e">
        <f t="shared" ca="1" si="14"/>
        <v>#REF!</v>
      </c>
      <c r="R36" s="162" t="e">
        <f t="shared" ca="1" si="15"/>
        <v>#REF!</v>
      </c>
      <c r="S36" s="162" t="e">
        <f t="shared" ca="1" si="16"/>
        <v>#REF!</v>
      </c>
      <c r="T36" s="162" t="e">
        <f t="shared" ca="1" si="17"/>
        <v>#REF!</v>
      </c>
      <c r="U36" s="162" t="e">
        <f t="shared" ca="1" si="18"/>
        <v>#REF!</v>
      </c>
      <c r="V36" s="162" t="e">
        <f t="shared" ca="1" si="19"/>
        <v>#REF!</v>
      </c>
      <c r="W36" s="162" t="e">
        <f t="shared" ca="1" si="20"/>
        <v>#REF!</v>
      </c>
      <c r="X36" s="162" t="e">
        <f t="shared" ca="1" si="21"/>
        <v>#REF!</v>
      </c>
      <c r="Y36" s="162" t="e">
        <f t="shared" ca="1" si="22"/>
        <v>#REF!</v>
      </c>
      <c r="Z36" s="162" t="e">
        <f t="shared" ca="1" si="23"/>
        <v>#REF!</v>
      </c>
      <c r="AA36" s="162" t="e">
        <f t="shared" ca="1" si="24"/>
        <v>#REF!</v>
      </c>
      <c r="AB36" s="162" t="e">
        <f t="shared" ca="1" si="25"/>
        <v>#REF!</v>
      </c>
      <c r="AC36" s="162" t="e">
        <f t="shared" ca="1" si="26"/>
        <v>#REF!</v>
      </c>
      <c r="AD36" s="162" t="e">
        <f t="shared" ca="1" si="27"/>
        <v>#REF!</v>
      </c>
      <c r="AE36" s="162" t="e">
        <f t="shared" ca="1" si="28"/>
        <v>#REF!</v>
      </c>
      <c r="AF36" s="162" t="e">
        <f t="shared" ca="1" si="29"/>
        <v>#REF!</v>
      </c>
      <c r="AG36" s="162" t="e">
        <f t="shared" ca="1" si="30"/>
        <v>#REF!</v>
      </c>
      <c r="AH36" s="162" t="e">
        <f t="shared" ca="1" si="30"/>
        <v>#REF!</v>
      </c>
      <c r="AI36" s="162" t="e">
        <f t="shared" ca="1" si="31"/>
        <v>#REF!</v>
      </c>
      <c r="AJ36" s="162" t="e">
        <f t="shared" ca="1" si="32"/>
        <v>#REF!</v>
      </c>
      <c r="AK36" s="162" t="e">
        <f t="shared" ca="1" si="33"/>
        <v>#REF!</v>
      </c>
      <c r="AL36" s="162" t="e">
        <f t="shared" ca="1" si="34"/>
        <v>#REF!</v>
      </c>
      <c r="AM36" s="162" t="e">
        <f t="shared" ca="1" si="35"/>
        <v>#REF!</v>
      </c>
      <c r="AN36" s="162" t="e">
        <f t="shared" ca="1" si="36"/>
        <v>#REF!</v>
      </c>
      <c r="AO36" s="162" t="e">
        <f t="shared" ca="1" si="37"/>
        <v>#REF!</v>
      </c>
      <c r="AP36" s="162" t="e">
        <f t="shared" ca="1" si="38"/>
        <v>#REF!</v>
      </c>
      <c r="AQ36" s="164"/>
    </row>
    <row r="37" spans="1:43" ht="41.45" customHeight="1" x14ac:dyDescent="0.2">
      <c r="A37" s="194" t="s">
        <v>790</v>
      </c>
      <c r="B37" s="163" t="e">
        <f t="shared" ca="1" si="0"/>
        <v>#REF!</v>
      </c>
      <c r="C37" s="162" t="e">
        <f t="shared" ca="1" si="1"/>
        <v>#REF!</v>
      </c>
      <c r="D37" s="162" t="e">
        <f t="shared" ca="1" si="2"/>
        <v>#REF!</v>
      </c>
      <c r="E37" s="162" t="e">
        <f t="shared" ca="1" si="3"/>
        <v>#REF!</v>
      </c>
      <c r="F37" s="162" t="e">
        <f t="shared" ca="1" si="4"/>
        <v>#REF!</v>
      </c>
      <c r="G37" s="162" t="e">
        <f t="shared" ca="1" si="5"/>
        <v>#REF!</v>
      </c>
      <c r="H37" s="162" t="e">
        <f t="shared" ca="1" si="6"/>
        <v>#REF!</v>
      </c>
      <c r="I37" s="162" t="e">
        <f t="shared" ca="1" si="7"/>
        <v>#REF!</v>
      </c>
      <c r="J37" s="162" t="e">
        <f t="shared" ca="1" si="8"/>
        <v>#REF!</v>
      </c>
      <c r="K37" s="162" t="e">
        <f t="shared" ca="1" si="9"/>
        <v>#REF!</v>
      </c>
      <c r="L37" s="162" t="e">
        <f t="shared" ca="1" si="39"/>
        <v>#REF!</v>
      </c>
      <c r="M37" s="162" t="e">
        <f t="shared" ca="1" si="39"/>
        <v>#REF!</v>
      </c>
      <c r="N37" s="162" t="e">
        <f t="shared" ca="1" si="11"/>
        <v>#REF!</v>
      </c>
      <c r="O37" s="162" t="e">
        <f t="shared" ca="1" si="12"/>
        <v>#REF!</v>
      </c>
      <c r="P37" s="162" t="e">
        <f t="shared" ca="1" si="13"/>
        <v>#REF!</v>
      </c>
      <c r="Q37" s="162" t="e">
        <f t="shared" ca="1" si="14"/>
        <v>#REF!</v>
      </c>
      <c r="R37" s="162" t="e">
        <f t="shared" ca="1" si="15"/>
        <v>#REF!</v>
      </c>
      <c r="S37" s="162" t="e">
        <f t="shared" ca="1" si="16"/>
        <v>#REF!</v>
      </c>
      <c r="T37" s="162" t="e">
        <f t="shared" ca="1" si="17"/>
        <v>#REF!</v>
      </c>
      <c r="U37" s="162" t="e">
        <f t="shared" ca="1" si="18"/>
        <v>#REF!</v>
      </c>
      <c r="V37" s="162" t="e">
        <f t="shared" ca="1" si="19"/>
        <v>#REF!</v>
      </c>
      <c r="W37" s="162" t="e">
        <f t="shared" ca="1" si="20"/>
        <v>#REF!</v>
      </c>
      <c r="X37" s="162" t="e">
        <f t="shared" ca="1" si="21"/>
        <v>#REF!</v>
      </c>
      <c r="Y37" s="162" t="e">
        <f t="shared" ca="1" si="22"/>
        <v>#REF!</v>
      </c>
      <c r="Z37" s="162" t="e">
        <f t="shared" ca="1" si="23"/>
        <v>#REF!</v>
      </c>
      <c r="AA37" s="162" t="e">
        <f t="shared" ca="1" si="24"/>
        <v>#REF!</v>
      </c>
      <c r="AB37" s="162" t="e">
        <f t="shared" ca="1" si="25"/>
        <v>#REF!</v>
      </c>
      <c r="AC37" s="162" t="e">
        <f t="shared" ca="1" si="26"/>
        <v>#REF!</v>
      </c>
      <c r="AD37" s="162" t="e">
        <f t="shared" ca="1" si="27"/>
        <v>#REF!</v>
      </c>
      <c r="AE37" s="162" t="e">
        <f t="shared" ca="1" si="28"/>
        <v>#REF!</v>
      </c>
      <c r="AF37" s="162" t="e">
        <f t="shared" ca="1" si="29"/>
        <v>#REF!</v>
      </c>
      <c r="AG37" s="162" t="e">
        <f t="shared" ca="1" si="30"/>
        <v>#REF!</v>
      </c>
      <c r="AH37" s="162" t="e">
        <f t="shared" ca="1" si="30"/>
        <v>#REF!</v>
      </c>
      <c r="AI37" s="162" t="e">
        <f t="shared" ca="1" si="31"/>
        <v>#REF!</v>
      </c>
      <c r="AJ37" s="162" t="e">
        <f t="shared" ca="1" si="32"/>
        <v>#REF!</v>
      </c>
      <c r="AK37" s="162" t="e">
        <f t="shared" ca="1" si="33"/>
        <v>#REF!</v>
      </c>
      <c r="AL37" s="162" t="e">
        <f t="shared" ca="1" si="34"/>
        <v>#REF!</v>
      </c>
      <c r="AM37" s="162" t="e">
        <f t="shared" ca="1" si="35"/>
        <v>#REF!</v>
      </c>
      <c r="AN37" s="162" t="e">
        <f t="shared" ca="1" si="36"/>
        <v>#REF!</v>
      </c>
      <c r="AO37" s="162" t="e">
        <f t="shared" ca="1" si="37"/>
        <v>#REF!</v>
      </c>
      <c r="AP37" s="162" t="e">
        <f t="shared" ca="1" si="38"/>
        <v>#REF!</v>
      </c>
      <c r="AQ37" s="164"/>
    </row>
    <row r="38" spans="1:43" ht="41.45" customHeight="1" x14ac:dyDescent="0.2">
      <c r="A38" s="194" t="s">
        <v>791</v>
      </c>
      <c r="B38" s="163" t="e">
        <f t="shared" ca="1" si="0"/>
        <v>#REF!</v>
      </c>
      <c r="C38" s="162" t="e">
        <f t="shared" ca="1" si="1"/>
        <v>#REF!</v>
      </c>
      <c r="D38" s="162" t="e">
        <f t="shared" ca="1" si="2"/>
        <v>#REF!</v>
      </c>
      <c r="E38" s="162" t="e">
        <f t="shared" ca="1" si="3"/>
        <v>#REF!</v>
      </c>
      <c r="F38" s="162" t="e">
        <f t="shared" ca="1" si="4"/>
        <v>#REF!</v>
      </c>
      <c r="G38" s="162" t="e">
        <f t="shared" ca="1" si="5"/>
        <v>#REF!</v>
      </c>
      <c r="H38" s="162" t="e">
        <f t="shared" ca="1" si="6"/>
        <v>#REF!</v>
      </c>
      <c r="I38" s="162" t="e">
        <f t="shared" ca="1" si="7"/>
        <v>#REF!</v>
      </c>
      <c r="J38" s="162" t="e">
        <f t="shared" ca="1" si="8"/>
        <v>#REF!</v>
      </c>
      <c r="K38" s="162" t="e">
        <f t="shared" ca="1" si="9"/>
        <v>#REF!</v>
      </c>
      <c r="L38" s="162" t="e">
        <f t="shared" ca="1" si="39"/>
        <v>#REF!</v>
      </c>
      <c r="M38" s="162" t="e">
        <f t="shared" ca="1" si="39"/>
        <v>#REF!</v>
      </c>
      <c r="N38" s="162" t="e">
        <f t="shared" ca="1" si="11"/>
        <v>#REF!</v>
      </c>
      <c r="O38" s="162" t="e">
        <f t="shared" ca="1" si="12"/>
        <v>#REF!</v>
      </c>
      <c r="P38" s="162" t="e">
        <f t="shared" ca="1" si="13"/>
        <v>#REF!</v>
      </c>
      <c r="Q38" s="162" t="e">
        <f t="shared" ca="1" si="14"/>
        <v>#REF!</v>
      </c>
      <c r="R38" s="162" t="e">
        <f t="shared" ca="1" si="15"/>
        <v>#REF!</v>
      </c>
      <c r="S38" s="162" t="e">
        <f t="shared" ca="1" si="16"/>
        <v>#REF!</v>
      </c>
      <c r="T38" s="162" t="e">
        <f t="shared" ca="1" si="17"/>
        <v>#REF!</v>
      </c>
      <c r="U38" s="162" t="e">
        <f t="shared" ca="1" si="18"/>
        <v>#REF!</v>
      </c>
      <c r="V38" s="162" t="e">
        <f t="shared" ca="1" si="19"/>
        <v>#REF!</v>
      </c>
      <c r="W38" s="162" t="e">
        <f t="shared" ca="1" si="20"/>
        <v>#REF!</v>
      </c>
      <c r="X38" s="162" t="e">
        <f t="shared" ca="1" si="21"/>
        <v>#REF!</v>
      </c>
      <c r="Y38" s="162" t="e">
        <f t="shared" ca="1" si="22"/>
        <v>#REF!</v>
      </c>
      <c r="Z38" s="162" t="e">
        <f t="shared" ca="1" si="23"/>
        <v>#REF!</v>
      </c>
      <c r="AA38" s="162" t="e">
        <f t="shared" ca="1" si="24"/>
        <v>#REF!</v>
      </c>
      <c r="AB38" s="162" t="e">
        <f t="shared" ca="1" si="25"/>
        <v>#REF!</v>
      </c>
      <c r="AC38" s="162" t="e">
        <f t="shared" ca="1" si="26"/>
        <v>#REF!</v>
      </c>
      <c r="AD38" s="162" t="e">
        <f t="shared" ca="1" si="27"/>
        <v>#REF!</v>
      </c>
      <c r="AE38" s="162" t="e">
        <f t="shared" ca="1" si="28"/>
        <v>#REF!</v>
      </c>
      <c r="AF38" s="162" t="e">
        <f t="shared" ca="1" si="29"/>
        <v>#REF!</v>
      </c>
      <c r="AG38" s="162" t="e">
        <f t="shared" ca="1" si="30"/>
        <v>#REF!</v>
      </c>
      <c r="AH38" s="162" t="e">
        <f t="shared" ca="1" si="30"/>
        <v>#REF!</v>
      </c>
      <c r="AI38" s="162" t="e">
        <f t="shared" ca="1" si="31"/>
        <v>#REF!</v>
      </c>
      <c r="AJ38" s="162" t="e">
        <f t="shared" ca="1" si="32"/>
        <v>#REF!</v>
      </c>
      <c r="AK38" s="162" t="e">
        <f t="shared" ca="1" si="33"/>
        <v>#REF!</v>
      </c>
      <c r="AL38" s="162" t="e">
        <f t="shared" ca="1" si="34"/>
        <v>#REF!</v>
      </c>
      <c r="AM38" s="162" t="e">
        <f t="shared" ca="1" si="35"/>
        <v>#REF!</v>
      </c>
      <c r="AN38" s="162" t="e">
        <f t="shared" ca="1" si="36"/>
        <v>#REF!</v>
      </c>
      <c r="AO38" s="162" t="e">
        <f t="shared" ca="1" si="37"/>
        <v>#REF!</v>
      </c>
      <c r="AP38" s="162" t="e">
        <f t="shared" ca="1" si="38"/>
        <v>#REF!</v>
      </c>
      <c r="AQ38" s="164"/>
    </row>
    <row r="39" spans="1:43" ht="41.45" customHeight="1" x14ac:dyDescent="0.2">
      <c r="A39" s="194" t="s">
        <v>792</v>
      </c>
      <c r="B39" s="163" t="e">
        <f t="shared" ca="1" si="0"/>
        <v>#REF!</v>
      </c>
      <c r="C39" s="162" t="e">
        <f t="shared" ca="1" si="1"/>
        <v>#REF!</v>
      </c>
      <c r="D39" s="162" t="e">
        <f t="shared" ca="1" si="2"/>
        <v>#REF!</v>
      </c>
      <c r="E39" s="162" t="e">
        <f t="shared" ca="1" si="3"/>
        <v>#REF!</v>
      </c>
      <c r="F39" s="162" t="e">
        <f t="shared" ca="1" si="4"/>
        <v>#REF!</v>
      </c>
      <c r="G39" s="162" t="e">
        <f t="shared" ca="1" si="5"/>
        <v>#REF!</v>
      </c>
      <c r="H39" s="162" t="e">
        <f t="shared" ca="1" si="6"/>
        <v>#REF!</v>
      </c>
      <c r="I39" s="162" t="e">
        <f t="shared" ca="1" si="7"/>
        <v>#REF!</v>
      </c>
      <c r="J39" s="162" t="e">
        <f t="shared" ca="1" si="8"/>
        <v>#REF!</v>
      </c>
      <c r="K39" s="162" t="e">
        <f t="shared" ca="1" si="9"/>
        <v>#REF!</v>
      </c>
      <c r="L39" s="162" t="e">
        <f t="shared" ca="1" si="39"/>
        <v>#REF!</v>
      </c>
      <c r="M39" s="162" t="e">
        <f t="shared" ca="1" si="39"/>
        <v>#REF!</v>
      </c>
      <c r="N39" s="162" t="e">
        <f t="shared" ca="1" si="11"/>
        <v>#REF!</v>
      </c>
      <c r="O39" s="162" t="e">
        <f t="shared" ca="1" si="12"/>
        <v>#REF!</v>
      </c>
      <c r="P39" s="162" t="e">
        <f t="shared" ca="1" si="13"/>
        <v>#REF!</v>
      </c>
      <c r="Q39" s="162" t="e">
        <f t="shared" ca="1" si="14"/>
        <v>#REF!</v>
      </c>
      <c r="R39" s="162" t="e">
        <f t="shared" ca="1" si="15"/>
        <v>#REF!</v>
      </c>
      <c r="S39" s="162" t="e">
        <f t="shared" ca="1" si="16"/>
        <v>#REF!</v>
      </c>
      <c r="T39" s="162" t="e">
        <f t="shared" ca="1" si="17"/>
        <v>#REF!</v>
      </c>
      <c r="U39" s="162" t="e">
        <f t="shared" ca="1" si="18"/>
        <v>#REF!</v>
      </c>
      <c r="V39" s="162" t="e">
        <f t="shared" ca="1" si="19"/>
        <v>#REF!</v>
      </c>
      <c r="W39" s="162" t="e">
        <f t="shared" ca="1" si="20"/>
        <v>#REF!</v>
      </c>
      <c r="X39" s="162" t="e">
        <f t="shared" ca="1" si="21"/>
        <v>#REF!</v>
      </c>
      <c r="Y39" s="162" t="e">
        <f t="shared" ca="1" si="22"/>
        <v>#REF!</v>
      </c>
      <c r="Z39" s="162" t="e">
        <f t="shared" ca="1" si="23"/>
        <v>#REF!</v>
      </c>
      <c r="AA39" s="162" t="e">
        <f t="shared" ca="1" si="24"/>
        <v>#REF!</v>
      </c>
      <c r="AB39" s="162" t="e">
        <f t="shared" ca="1" si="25"/>
        <v>#REF!</v>
      </c>
      <c r="AC39" s="162" t="e">
        <f t="shared" ca="1" si="26"/>
        <v>#REF!</v>
      </c>
      <c r="AD39" s="162" t="e">
        <f t="shared" ca="1" si="27"/>
        <v>#REF!</v>
      </c>
      <c r="AE39" s="162" t="e">
        <f t="shared" ca="1" si="28"/>
        <v>#REF!</v>
      </c>
      <c r="AF39" s="162" t="e">
        <f t="shared" ca="1" si="29"/>
        <v>#REF!</v>
      </c>
      <c r="AG39" s="162" t="e">
        <f t="shared" ca="1" si="30"/>
        <v>#REF!</v>
      </c>
      <c r="AH39" s="162" t="e">
        <f t="shared" ca="1" si="30"/>
        <v>#REF!</v>
      </c>
      <c r="AI39" s="162" t="e">
        <f t="shared" ca="1" si="31"/>
        <v>#REF!</v>
      </c>
      <c r="AJ39" s="162" t="e">
        <f t="shared" ca="1" si="32"/>
        <v>#REF!</v>
      </c>
      <c r="AK39" s="162" t="e">
        <f t="shared" ca="1" si="33"/>
        <v>#REF!</v>
      </c>
      <c r="AL39" s="162" t="e">
        <f t="shared" ca="1" si="34"/>
        <v>#REF!</v>
      </c>
      <c r="AM39" s="162" t="e">
        <f t="shared" ca="1" si="35"/>
        <v>#REF!</v>
      </c>
      <c r="AN39" s="162" t="e">
        <f t="shared" ca="1" si="36"/>
        <v>#REF!</v>
      </c>
      <c r="AO39" s="162" t="e">
        <f t="shared" ca="1" si="37"/>
        <v>#REF!</v>
      </c>
      <c r="AP39" s="162" t="e">
        <f t="shared" ca="1" si="38"/>
        <v>#REF!</v>
      </c>
      <c r="AQ39" s="164"/>
    </row>
    <row r="40" spans="1:43" ht="41.45" customHeight="1" x14ac:dyDescent="0.2">
      <c r="A40" s="194" t="s">
        <v>793</v>
      </c>
      <c r="B40" s="163" t="e">
        <f t="shared" ca="1" si="0"/>
        <v>#REF!</v>
      </c>
      <c r="C40" s="162" t="e">
        <f t="shared" ca="1" si="1"/>
        <v>#REF!</v>
      </c>
      <c r="D40" s="162" t="e">
        <f t="shared" ca="1" si="2"/>
        <v>#REF!</v>
      </c>
      <c r="E40" s="162" t="e">
        <f t="shared" ca="1" si="3"/>
        <v>#REF!</v>
      </c>
      <c r="F40" s="162" t="e">
        <f t="shared" ca="1" si="4"/>
        <v>#REF!</v>
      </c>
      <c r="G40" s="162" t="e">
        <f t="shared" ca="1" si="5"/>
        <v>#REF!</v>
      </c>
      <c r="H40" s="162" t="e">
        <f t="shared" ca="1" si="6"/>
        <v>#REF!</v>
      </c>
      <c r="I40" s="162" t="e">
        <f t="shared" ca="1" si="7"/>
        <v>#REF!</v>
      </c>
      <c r="J40" s="162" t="e">
        <f t="shared" ca="1" si="8"/>
        <v>#REF!</v>
      </c>
      <c r="K40" s="162" t="e">
        <f t="shared" ca="1" si="9"/>
        <v>#REF!</v>
      </c>
      <c r="L40" s="162" t="e">
        <f t="shared" ca="1" si="39"/>
        <v>#REF!</v>
      </c>
      <c r="M40" s="162" t="e">
        <f t="shared" ca="1" si="39"/>
        <v>#REF!</v>
      </c>
      <c r="N40" s="162" t="e">
        <f t="shared" ca="1" si="11"/>
        <v>#REF!</v>
      </c>
      <c r="O40" s="162" t="e">
        <f t="shared" ca="1" si="12"/>
        <v>#REF!</v>
      </c>
      <c r="P40" s="162" t="e">
        <f t="shared" ca="1" si="13"/>
        <v>#REF!</v>
      </c>
      <c r="Q40" s="162" t="e">
        <f t="shared" ca="1" si="14"/>
        <v>#REF!</v>
      </c>
      <c r="R40" s="162" t="e">
        <f t="shared" ca="1" si="15"/>
        <v>#REF!</v>
      </c>
      <c r="S40" s="162" t="e">
        <f t="shared" ca="1" si="16"/>
        <v>#REF!</v>
      </c>
      <c r="T40" s="162" t="e">
        <f t="shared" ca="1" si="17"/>
        <v>#REF!</v>
      </c>
      <c r="U40" s="162" t="e">
        <f t="shared" ca="1" si="18"/>
        <v>#REF!</v>
      </c>
      <c r="V40" s="162" t="e">
        <f t="shared" ca="1" si="19"/>
        <v>#REF!</v>
      </c>
      <c r="W40" s="162" t="e">
        <f t="shared" ca="1" si="20"/>
        <v>#REF!</v>
      </c>
      <c r="X40" s="162" t="e">
        <f t="shared" ca="1" si="21"/>
        <v>#REF!</v>
      </c>
      <c r="Y40" s="162" t="e">
        <f t="shared" ca="1" si="22"/>
        <v>#REF!</v>
      </c>
      <c r="Z40" s="162" t="e">
        <f t="shared" ca="1" si="23"/>
        <v>#REF!</v>
      </c>
      <c r="AA40" s="162" t="e">
        <f t="shared" ca="1" si="24"/>
        <v>#REF!</v>
      </c>
      <c r="AB40" s="162" t="e">
        <f t="shared" ca="1" si="25"/>
        <v>#REF!</v>
      </c>
      <c r="AC40" s="162" t="e">
        <f t="shared" ca="1" si="26"/>
        <v>#REF!</v>
      </c>
      <c r="AD40" s="162" t="e">
        <f t="shared" ca="1" si="27"/>
        <v>#REF!</v>
      </c>
      <c r="AE40" s="162" t="e">
        <f t="shared" ca="1" si="28"/>
        <v>#REF!</v>
      </c>
      <c r="AF40" s="162" t="e">
        <f t="shared" ca="1" si="29"/>
        <v>#REF!</v>
      </c>
      <c r="AG40" s="162" t="e">
        <f t="shared" ca="1" si="30"/>
        <v>#REF!</v>
      </c>
      <c r="AH40" s="162" t="e">
        <f t="shared" ca="1" si="30"/>
        <v>#REF!</v>
      </c>
      <c r="AI40" s="162" t="e">
        <f t="shared" ca="1" si="31"/>
        <v>#REF!</v>
      </c>
      <c r="AJ40" s="162" t="e">
        <f t="shared" ca="1" si="32"/>
        <v>#REF!</v>
      </c>
      <c r="AK40" s="162" t="e">
        <f t="shared" ca="1" si="33"/>
        <v>#REF!</v>
      </c>
      <c r="AL40" s="162" t="e">
        <f t="shared" ca="1" si="34"/>
        <v>#REF!</v>
      </c>
      <c r="AM40" s="162" t="e">
        <f t="shared" ca="1" si="35"/>
        <v>#REF!</v>
      </c>
      <c r="AN40" s="162" t="e">
        <f t="shared" ca="1" si="36"/>
        <v>#REF!</v>
      </c>
      <c r="AO40" s="162" t="e">
        <f t="shared" ca="1" si="37"/>
        <v>#REF!</v>
      </c>
      <c r="AP40" s="162" t="e">
        <f t="shared" ca="1" si="38"/>
        <v>#REF!</v>
      </c>
      <c r="AQ40" s="164"/>
    </row>
    <row r="41" spans="1:43" ht="41.45" customHeight="1" x14ac:dyDescent="0.2">
      <c r="A41" s="194"/>
      <c r="B41" s="163" t="str">
        <f t="shared" ca="1" si="0"/>
        <v/>
      </c>
      <c r="C41" s="162" t="str">
        <f t="shared" ca="1" si="1"/>
        <v/>
      </c>
      <c r="D41" s="162" t="str">
        <f t="shared" ca="1" si="2"/>
        <v/>
      </c>
      <c r="E41" s="162" t="str">
        <f t="shared" ca="1" si="3"/>
        <v/>
      </c>
      <c r="F41" s="162" t="str">
        <f t="shared" ca="1" si="4"/>
        <v/>
      </c>
      <c r="G41" s="162" t="str">
        <f t="shared" ca="1" si="5"/>
        <v/>
      </c>
      <c r="H41" s="162" t="str">
        <f t="shared" ca="1" si="6"/>
        <v/>
      </c>
      <c r="I41" s="162" t="str">
        <f t="shared" ca="1" si="7"/>
        <v/>
      </c>
      <c r="J41" s="162" t="str">
        <f t="shared" ca="1" si="8"/>
        <v/>
      </c>
      <c r="K41" s="162" t="str">
        <f t="shared" ca="1" si="9"/>
        <v/>
      </c>
      <c r="L41" s="162" t="str">
        <f t="shared" ca="1" si="39"/>
        <v/>
      </c>
      <c r="M41" s="162" t="str">
        <f t="shared" ca="1" si="39"/>
        <v/>
      </c>
      <c r="N41" s="162" t="str">
        <f t="shared" ca="1" si="11"/>
        <v/>
      </c>
      <c r="O41" s="162" t="str">
        <f t="shared" ca="1" si="12"/>
        <v/>
      </c>
      <c r="P41" s="162" t="str">
        <f t="shared" ca="1" si="13"/>
        <v/>
      </c>
      <c r="Q41" s="162" t="str">
        <f t="shared" ca="1" si="14"/>
        <v/>
      </c>
      <c r="R41" s="162" t="str">
        <f t="shared" ca="1" si="15"/>
        <v/>
      </c>
      <c r="S41" s="162" t="str">
        <f t="shared" ca="1" si="16"/>
        <v/>
      </c>
      <c r="T41" s="162" t="str">
        <f t="shared" ca="1" si="17"/>
        <v/>
      </c>
      <c r="U41" s="162" t="str">
        <f t="shared" ca="1" si="18"/>
        <v/>
      </c>
      <c r="V41" s="162" t="str">
        <f t="shared" ca="1" si="19"/>
        <v/>
      </c>
      <c r="W41" s="162" t="str">
        <f t="shared" ca="1" si="20"/>
        <v/>
      </c>
      <c r="X41" s="162" t="str">
        <f t="shared" ca="1" si="21"/>
        <v/>
      </c>
      <c r="Y41" s="162" t="str">
        <f t="shared" ca="1" si="22"/>
        <v/>
      </c>
      <c r="Z41" s="162" t="str">
        <f t="shared" ca="1" si="23"/>
        <v/>
      </c>
      <c r="AA41" s="162" t="str">
        <f t="shared" ca="1" si="24"/>
        <v/>
      </c>
      <c r="AB41" s="162" t="str">
        <f t="shared" ref="AB41:AB54" ca="1" si="40">IF(ISBLANK($A41),"",INDIRECT("'"&amp;$A41&amp;"'!b16"))</f>
        <v/>
      </c>
      <c r="AC41" s="162" t="str">
        <f t="shared" ref="AC41:AC54" ca="1" si="41">IF(ISBLANK($A41),"",INDIRECT("'"&amp;$A41&amp;"'!b17"))</f>
        <v/>
      </c>
      <c r="AD41" s="162"/>
      <c r="AE41" s="162"/>
      <c r="AF41" s="162"/>
      <c r="AG41" s="162"/>
      <c r="AH41" s="162"/>
      <c r="AI41" s="162" t="str">
        <f t="shared" ref="AI41:AI54" ca="1" si="42">IF(ISBLANK($A41),"",INDIRECT("'"&amp;$A41&amp;"'!b19"))</f>
        <v/>
      </c>
      <c r="AJ41" s="162" t="str">
        <f t="shared" ref="AJ41:AJ54" ca="1" si="43">IF(ISBLANK($A41),"",INDIRECT("'"&amp;$A41&amp;"'!b21"))</f>
        <v/>
      </c>
      <c r="AK41" s="162" t="str">
        <f t="shared" ref="AK41:AK54" ca="1" si="44">IF(ISBLANK($A41),"",INDIRECT("'"&amp;$A41&amp;"'!B22"))</f>
        <v/>
      </c>
      <c r="AL41" s="162"/>
      <c r="AM41" s="162"/>
      <c r="AN41" s="162"/>
      <c r="AO41" s="162"/>
      <c r="AP41" s="162" t="str">
        <f t="shared" ref="AP41:AP54" ca="1" si="45">IF(ISBLANK($A41),"",INDIRECT("'"&amp;$A41&amp;"'!B24"))</f>
        <v/>
      </c>
      <c r="AQ41" s="164"/>
    </row>
    <row r="42" spans="1:43" ht="41.45" customHeight="1" x14ac:dyDescent="0.2">
      <c r="A42" s="194"/>
      <c r="B42" s="163" t="str">
        <f t="shared" ca="1" si="0"/>
        <v/>
      </c>
      <c r="C42" s="162" t="str">
        <f t="shared" ca="1" si="1"/>
        <v/>
      </c>
      <c r="D42" s="162" t="str">
        <f t="shared" ca="1" si="2"/>
        <v/>
      </c>
      <c r="E42" s="162" t="str">
        <f t="shared" ca="1" si="3"/>
        <v/>
      </c>
      <c r="F42" s="162" t="str">
        <f t="shared" ca="1" si="4"/>
        <v/>
      </c>
      <c r="G42" s="162" t="str">
        <f t="shared" ca="1" si="5"/>
        <v/>
      </c>
      <c r="H42" s="162" t="str">
        <f t="shared" ca="1" si="6"/>
        <v/>
      </c>
      <c r="I42" s="162" t="str">
        <f t="shared" ca="1" si="7"/>
        <v/>
      </c>
      <c r="J42" s="162" t="str">
        <f t="shared" ca="1" si="8"/>
        <v/>
      </c>
      <c r="K42" s="162" t="str">
        <f t="shared" ca="1" si="9"/>
        <v/>
      </c>
      <c r="L42" s="162" t="str">
        <f t="shared" ca="1" si="39"/>
        <v/>
      </c>
      <c r="M42" s="162" t="str">
        <f t="shared" ca="1" si="39"/>
        <v/>
      </c>
      <c r="N42" s="162" t="str">
        <f t="shared" ca="1" si="11"/>
        <v/>
      </c>
      <c r="O42" s="162" t="str">
        <f t="shared" ca="1" si="12"/>
        <v/>
      </c>
      <c r="P42" s="162" t="str">
        <f t="shared" ca="1" si="13"/>
        <v/>
      </c>
      <c r="Q42" s="162" t="str">
        <f t="shared" ca="1" si="14"/>
        <v/>
      </c>
      <c r="R42" s="162" t="str">
        <f t="shared" ca="1" si="15"/>
        <v/>
      </c>
      <c r="S42" s="162" t="str">
        <f t="shared" ca="1" si="16"/>
        <v/>
      </c>
      <c r="T42" s="162" t="str">
        <f t="shared" ca="1" si="17"/>
        <v/>
      </c>
      <c r="U42" s="162" t="str">
        <f t="shared" ca="1" si="18"/>
        <v/>
      </c>
      <c r="V42" s="162" t="str">
        <f t="shared" ca="1" si="19"/>
        <v/>
      </c>
      <c r="W42" s="162" t="str">
        <f t="shared" ca="1" si="20"/>
        <v/>
      </c>
      <c r="X42" s="162" t="str">
        <f t="shared" ca="1" si="21"/>
        <v/>
      </c>
      <c r="Y42" s="162" t="str">
        <f t="shared" ca="1" si="22"/>
        <v/>
      </c>
      <c r="Z42" s="162" t="str">
        <f t="shared" ca="1" si="23"/>
        <v/>
      </c>
      <c r="AA42" s="162" t="str">
        <f t="shared" ca="1" si="24"/>
        <v/>
      </c>
      <c r="AB42" s="162" t="str">
        <f t="shared" ca="1" si="40"/>
        <v/>
      </c>
      <c r="AC42" s="162" t="str">
        <f t="shared" ca="1" si="41"/>
        <v/>
      </c>
      <c r="AD42" s="162"/>
      <c r="AE42" s="162"/>
      <c r="AF42" s="162"/>
      <c r="AG42" s="162"/>
      <c r="AH42" s="162"/>
      <c r="AI42" s="162" t="str">
        <f t="shared" ca="1" si="42"/>
        <v/>
      </c>
      <c r="AJ42" s="162" t="str">
        <f t="shared" ca="1" si="43"/>
        <v/>
      </c>
      <c r="AK42" s="162" t="str">
        <f t="shared" ca="1" si="44"/>
        <v/>
      </c>
      <c r="AL42" s="162"/>
      <c r="AM42" s="162"/>
      <c r="AN42" s="162"/>
      <c r="AO42" s="162"/>
      <c r="AP42" s="162" t="str">
        <f t="shared" ca="1" si="45"/>
        <v/>
      </c>
      <c r="AQ42" s="164"/>
    </row>
    <row r="43" spans="1:43" ht="41.45" customHeight="1" x14ac:dyDescent="0.2">
      <c r="A43" s="194"/>
      <c r="B43" s="163" t="str">
        <f t="shared" ca="1" si="0"/>
        <v/>
      </c>
      <c r="C43" s="162" t="str">
        <f t="shared" ca="1" si="1"/>
        <v/>
      </c>
      <c r="D43" s="162" t="str">
        <f t="shared" ca="1" si="2"/>
        <v/>
      </c>
      <c r="E43" s="162" t="str">
        <f t="shared" ca="1" si="3"/>
        <v/>
      </c>
      <c r="F43" s="162" t="str">
        <f t="shared" ca="1" si="4"/>
        <v/>
      </c>
      <c r="G43" s="162" t="str">
        <f t="shared" ca="1" si="5"/>
        <v/>
      </c>
      <c r="H43" s="162" t="str">
        <f t="shared" ca="1" si="6"/>
        <v/>
      </c>
      <c r="I43" s="162" t="str">
        <f t="shared" ca="1" si="7"/>
        <v/>
      </c>
      <c r="J43" s="162" t="str">
        <f t="shared" ca="1" si="8"/>
        <v/>
      </c>
      <c r="K43" s="162" t="str">
        <f t="shared" ca="1" si="9"/>
        <v/>
      </c>
      <c r="L43" s="162" t="str">
        <f t="shared" ca="1" si="39"/>
        <v/>
      </c>
      <c r="M43" s="162" t="str">
        <f t="shared" ca="1" si="39"/>
        <v/>
      </c>
      <c r="N43" s="162" t="str">
        <f t="shared" ca="1" si="11"/>
        <v/>
      </c>
      <c r="O43" s="162" t="str">
        <f t="shared" ca="1" si="12"/>
        <v/>
      </c>
      <c r="P43" s="162" t="str">
        <f t="shared" ca="1" si="13"/>
        <v/>
      </c>
      <c r="Q43" s="162" t="str">
        <f t="shared" ca="1" si="14"/>
        <v/>
      </c>
      <c r="R43" s="162" t="str">
        <f t="shared" ca="1" si="15"/>
        <v/>
      </c>
      <c r="S43" s="162" t="str">
        <f t="shared" ca="1" si="16"/>
        <v/>
      </c>
      <c r="T43" s="162" t="str">
        <f t="shared" ca="1" si="17"/>
        <v/>
      </c>
      <c r="U43" s="162" t="str">
        <f t="shared" ca="1" si="18"/>
        <v/>
      </c>
      <c r="V43" s="162" t="str">
        <f t="shared" ca="1" si="19"/>
        <v/>
      </c>
      <c r="W43" s="162" t="str">
        <f t="shared" ca="1" si="20"/>
        <v/>
      </c>
      <c r="X43" s="162" t="str">
        <f t="shared" ca="1" si="21"/>
        <v/>
      </c>
      <c r="Y43" s="162" t="str">
        <f t="shared" ca="1" si="22"/>
        <v/>
      </c>
      <c r="Z43" s="162" t="str">
        <f t="shared" ca="1" si="23"/>
        <v/>
      </c>
      <c r="AA43" s="162" t="str">
        <f t="shared" ca="1" si="24"/>
        <v/>
      </c>
      <c r="AB43" s="162" t="str">
        <f t="shared" ca="1" si="40"/>
        <v/>
      </c>
      <c r="AC43" s="162" t="str">
        <f t="shared" ca="1" si="41"/>
        <v/>
      </c>
      <c r="AD43" s="162"/>
      <c r="AE43" s="162"/>
      <c r="AF43" s="162"/>
      <c r="AG43" s="162"/>
      <c r="AH43" s="162"/>
      <c r="AI43" s="162" t="str">
        <f t="shared" ca="1" si="42"/>
        <v/>
      </c>
      <c r="AJ43" s="162" t="str">
        <f t="shared" ca="1" si="43"/>
        <v/>
      </c>
      <c r="AK43" s="162" t="str">
        <f t="shared" ca="1" si="44"/>
        <v/>
      </c>
      <c r="AL43" s="162"/>
      <c r="AM43" s="162"/>
      <c r="AN43" s="162"/>
      <c r="AO43" s="162"/>
      <c r="AP43" s="162" t="str">
        <f t="shared" ca="1" si="45"/>
        <v/>
      </c>
      <c r="AQ43" s="164"/>
    </row>
    <row r="44" spans="1:43" ht="41.45" customHeight="1" x14ac:dyDescent="0.2">
      <c r="A44" s="194"/>
      <c r="B44" s="163" t="str">
        <f t="shared" ca="1" si="0"/>
        <v/>
      </c>
      <c r="C44" s="162" t="str">
        <f t="shared" ca="1" si="1"/>
        <v/>
      </c>
      <c r="D44" s="162" t="str">
        <f t="shared" ca="1" si="2"/>
        <v/>
      </c>
      <c r="E44" s="162" t="str">
        <f t="shared" ca="1" si="3"/>
        <v/>
      </c>
      <c r="F44" s="162" t="str">
        <f t="shared" ca="1" si="4"/>
        <v/>
      </c>
      <c r="G44" s="162" t="str">
        <f t="shared" ca="1" si="5"/>
        <v/>
      </c>
      <c r="H44" s="162" t="str">
        <f t="shared" ca="1" si="6"/>
        <v/>
      </c>
      <c r="I44" s="162" t="str">
        <f t="shared" ca="1" si="7"/>
        <v/>
      </c>
      <c r="J44" s="162" t="str">
        <f t="shared" ca="1" si="8"/>
        <v/>
      </c>
      <c r="K44" s="162" t="str">
        <f t="shared" ca="1" si="9"/>
        <v/>
      </c>
      <c r="L44" s="162" t="str">
        <f t="shared" ca="1" si="39"/>
        <v/>
      </c>
      <c r="M44" s="162" t="str">
        <f t="shared" ca="1" si="39"/>
        <v/>
      </c>
      <c r="N44" s="162" t="str">
        <f t="shared" ca="1" si="11"/>
        <v/>
      </c>
      <c r="O44" s="162" t="str">
        <f t="shared" ca="1" si="12"/>
        <v/>
      </c>
      <c r="P44" s="162" t="str">
        <f t="shared" ca="1" si="13"/>
        <v/>
      </c>
      <c r="Q44" s="162" t="str">
        <f t="shared" ca="1" si="14"/>
        <v/>
      </c>
      <c r="R44" s="162" t="str">
        <f t="shared" ca="1" si="15"/>
        <v/>
      </c>
      <c r="S44" s="162" t="str">
        <f t="shared" ca="1" si="16"/>
        <v/>
      </c>
      <c r="T44" s="162" t="str">
        <f t="shared" ca="1" si="17"/>
        <v/>
      </c>
      <c r="U44" s="162" t="str">
        <f t="shared" ca="1" si="18"/>
        <v/>
      </c>
      <c r="V44" s="162" t="str">
        <f t="shared" ca="1" si="19"/>
        <v/>
      </c>
      <c r="W44" s="162" t="str">
        <f t="shared" ca="1" si="20"/>
        <v/>
      </c>
      <c r="X44" s="162" t="str">
        <f t="shared" ca="1" si="21"/>
        <v/>
      </c>
      <c r="Y44" s="162" t="str">
        <f t="shared" ca="1" si="22"/>
        <v/>
      </c>
      <c r="Z44" s="162" t="str">
        <f t="shared" ca="1" si="23"/>
        <v/>
      </c>
      <c r="AA44" s="162" t="str">
        <f t="shared" ca="1" si="24"/>
        <v/>
      </c>
      <c r="AB44" s="162" t="str">
        <f t="shared" ca="1" si="40"/>
        <v/>
      </c>
      <c r="AC44" s="162" t="str">
        <f t="shared" ca="1" si="41"/>
        <v/>
      </c>
      <c r="AD44" s="162"/>
      <c r="AE44" s="162"/>
      <c r="AF44" s="162"/>
      <c r="AG44" s="162"/>
      <c r="AH44" s="162"/>
      <c r="AI44" s="162" t="str">
        <f t="shared" ca="1" si="42"/>
        <v/>
      </c>
      <c r="AJ44" s="162" t="str">
        <f t="shared" ca="1" si="43"/>
        <v/>
      </c>
      <c r="AK44" s="162" t="str">
        <f t="shared" ca="1" si="44"/>
        <v/>
      </c>
      <c r="AL44" s="162"/>
      <c r="AM44" s="162"/>
      <c r="AN44" s="162"/>
      <c r="AO44" s="162"/>
      <c r="AP44" s="162" t="str">
        <f t="shared" ca="1" si="45"/>
        <v/>
      </c>
      <c r="AQ44" s="164"/>
    </row>
    <row r="45" spans="1:43" ht="41.45" customHeight="1" x14ac:dyDescent="0.2">
      <c r="A45" s="194"/>
      <c r="B45" s="163" t="str">
        <f t="shared" ca="1" si="0"/>
        <v/>
      </c>
      <c r="C45" s="162" t="str">
        <f t="shared" ca="1" si="1"/>
        <v/>
      </c>
      <c r="D45" s="162" t="str">
        <f t="shared" ca="1" si="2"/>
        <v/>
      </c>
      <c r="E45" s="162" t="str">
        <f t="shared" ca="1" si="3"/>
        <v/>
      </c>
      <c r="F45" s="162" t="str">
        <f t="shared" ca="1" si="4"/>
        <v/>
      </c>
      <c r="G45" s="162" t="str">
        <f t="shared" ca="1" si="5"/>
        <v/>
      </c>
      <c r="H45" s="162" t="str">
        <f t="shared" ca="1" si="6"/>
        <v/>
      </c>
      <c r="I45" s="162" t="str">
        <f t="shared" ca="1" si="7"/>
        <v/>
      </c>
      <c r="J45" s="162" t="str">
        <f t="shared" ca="1" si="8"/>
        <v/>
      </c>
      <c r="K45" s="162" t="str">
        <f t="shared" ca="1" si="9"/>
        <v/>
      </c>
      <c r="L45" s="162" t="str">
        <f t="shared" ca="1" si="39"/>
        <v/>
      </c>
      <c r="M45" s="162" t="str">
        <f t="shared" ca="1" si="39"/>
        <v/>
      </c>
      <c r="N45" s="162" t="str">
        <f t="shared" ca="1" si="11"/>
        <v/>
      </c>
      <c r="O45" s="162" t="str">
        <f t="shared" ca="1" si="12"/>
        <v/>
      </c>
      <c r="P45" s="162" t="str">
        <f t="shared" ca="1" si="13"/>
        <v/>
      </c>
      <c r="Q45" s="162" t="str">
        <f t="shared" ca="1" si="14"/>
        <v/>
      </c>
      <c r="R45" s="162" t="str">
        <f t="shared" ca="1" si="15"/>
        <v/>
      </c>
      <c r="S45" s="162" t="str">
        <f t="shared" ca="1" si="16"/>
        <v/>
      </c>
      <c r="T45" s="162" t="str">
        <f t="shared" ca="1" si="17"/>
        <v/>
      </c>
      <c r="U45" s="162" t="str">
        <f t="shared" ca="1" si="18"/>
        <v/>
      </c>
      <c r="V45" s="162" t="str">
        <f t="shared" ca="1" si="19"/>
        <v/>
      </c>
      <c r="W45" s="162" t="str">
        <f t="shared" ca="1" si="20"/>
        <v/>
      </c>
      <c r="X45" s="162" t="str">
        <f t="shared" ca="1" si="21"/>
        <v/>
      </c>
      <c r="Y45" s="162" t="str">
        <f t="shared" ca="1" si="22"/>
        <v/>
      </c>
      <c r="Z45" s="162" t="str">
        <f t="shared" ca="1" si="23"/>
        <v/>
      </c>
      <c r="AA45" s="162" t="str">
        <f t="shared" ca="1" si="24"/>
        <v/>
      </c>
      <c r="AB45" s="162" t="str">
        <f t="shared" ca="1" si="40"/>
        <v/>
      </c>
      <c r="AC45" s="162" t="str">
        <f t="shared" ca="1" si="41"/>
        <v/>
      </c>
      <c r="AD45" s="162"/>
      <c r="AE45" s="162"/>
      <c r="AF45" s="162"/>
      <c r="AG45" s="162"/>
      <c r="AH45" s="162"/>
      <c r="AI45" s="162" t="str">
        <f t="shared" ca="1" si="42"/>
        <v/>
      </c>
      <c r="AJ45" s="162" t="str">
        <f t="shared" ca="1" si="43"/>
        <v/>
      </c>
      <c r="AK45" s="162" t="str">
        <f t="shared" ca="1" si="44"/>
        <v/>
      </c>
      <c r="AL45" s="162"/>
      <c r="AM45" s="162"/>
      <c r="AN45" s="162"/>
      <c r="AO45" s="162"/>
      <c r="AP45" s="162" t="str">
        <f t="shared" ca="1" si="45"/>
        <v/>
      </c>
      <c r="AQ45" s="164"/>
    </row>
    <row r="46" spans="1:43" ht="41.45" customHeight="1" x14ac:dyDescent="0.2">
      <c r="A46" s="194"/>
      <c r="B46" s="163" t="str">
        <f t="shared" ca="1" si="0"/>
        <v/>
      </c>
      <c r="C46" s="162" t="str">
        <f t="shared" ca="1" si="1"/>
        <v/>
      </c>
      <c r="D46" s="162" t="str">
        <f t="shared" ca="1" si="2"/>
        <v/>
      </c>
      <c r="E46" s="162" t="str">
        <f t="shared" ca="1" si="3"/>
        <v/>
      </c>
      <c r="F46" s="162" t="str">
        <f t="shared" ca="1" si="4"/>
        <v/>
      </c>
      <c r="G46" s="162" t="str">
        <f t="shared" ca="1" si="5"/>
        <v/>
      </c>
      <c r="H46" s="162" t="str">
        <f t="shared" ca="1" si="6"/>
        <v/>
      </c>
      <c r="I46" s="162" t="str">
        <f t="shared" ca="1" si="7"/>
        <v/>
      </c>
      <c r="J46" s="162" t="str">
        <f t="shared" ca="1" si="8"/>
        <v/>
      </c>
      <c r="K46" s="162" t="str">
        <f t="shared" ca="1" si="9"/>
        <v/>
      </c>
      <c r="L46" s="162" t="str">
        <f t="shared" ca="1" si="39"/>
        <v/>
      </c>
      <c r="M46" s="162" t="str">
        <f t="shared" ca="1" si="39"/>
        <v/>
      </c>
      <c r="N46" s="162" t="str">
        <f t="shared" ca="1" si="11"/>
        <v/>
      </c>
      <c r="O46" s="162" t="str">
        <f t="shared" ca="1" si="12"/>
        <v/>
      </c>
      <c r="P46" s="162" t="str">
        <f t="shared" ca="1" si="13"/>
        <v/>
      </c>
      <c r="Q46" s="162" t="str">
        <f t="shared" ca="1" si="14"/>
        <v/>
      </c>
      <c r="R46" s="162" t="str">
        <f t="shared" ca="1" si="15"/>
        <v/>
      </c>
      <c r="S46" s="162" t="str">
        <f t="shared" ca="1" si="16"/>
        <v/>
      </c>
      <c r="T46" s="162" t="str">
        <f t="shared" ca="1" si="17"/>
        <v/>
      </c>
      <c r="U46" s="162" t="str">
        <f t="shared" ca="1" si="18"/>
        <v/>
      </c>
      <c r="V46" s="162" t="str">
        <f t="shared" ca="1" si="19"/>
        <v/>
      </c>
      <c r="W46" s="162" t="str">
        <f t="shared" ca="1" si="20"/>
        <v/>
      </c>
      <c r="X46" s="162" t="str">
        <f t="shared" ca="1" si="21"/>
        <v/>
      </c>
      <c r="Y46" s="162" t="str">
        <f t="shared" ca="1" si="22"/>
        <v/>
      </c>
      <c r="Z46" s="162" t="str">
        <f t="shared" ca="1" si="23"/>
        <v/>
      </c>
      <c r="AA46" s="162" t="str">
        <f t="shared" ca="1" si="24"/>
        <v/>
      </c>
      <c r="AB46" s="162" t="str">
        <f t="shared" ca="1" si="40"/>
        <v/>
      </c>
      <c r="AC46" s="162" t="str">
        <f t="shared" ca="1" si="41"/>
        <v/>
      </c>
      <c r="AD46" s="162"/>
      <c r="AE46" s="162"/>
      <c r="AF46" s="162"/>
      <c r="AG46" s="162"/>
      <c r="AH46" s="162"/>
      <c r="AI46" s="162" t="str">
        <f t="shared" ca="1" si="42"/>
        <v/>
      </c>
      <c r="AJ46" s="162" t="str">
        <f t="shared" ca="1" si="43"/>
        <v/>
      </c>
      <c r="AK46" s="162" t="str">
        <f t="shared" ca="1" si="44"/>
        <v/>
      </c>
      <c r="AL46" s="162"/>
      <c r="AM46" s="162"/>
      <c r="AN46" s="162"/>
      <c r="AO46" s="162"/>
      <c r="AP46" s="162" t="str">
        <f t="shared" ca="1" si="45"/>
        <v/>
      </c>
      <c r="AQ46" s="164"/>
    </row>
    <row r="47" spans="1:43" ht="41.45" customHeight="1" x14ac:dyDescent="0.2">
      <c r="A47" s="194"/>
      <c r="B47" s="163" t="str">
        <f t="shared" ca="1" si="0"/>
        <v/>
      </c>
      <c r="C47" s="162" t="str">
        <f t="shared" ca="1" si="1"/>
        <v/>
      </c>
      <c r="D47" s="162" t="str">
        <f t="shared" ca="1" si="2"/>
        <v/>
      </c>
      <c r="E47" s="162" t="str">
        <f t="shared" ca="1" si="3"/>
        <v/>
      </c>
      <c r="F47" s="162" t="str">
        <f t="shared" ca="1" si="4"/>
        <v/>
      </c>
      <c r="G47" s="162" t="str">
        <f t="shared" ca="1" si="5"/>
        <v/>
      </c>
      <c r="H47" s="162" t="str">
        <f t="shared" ca="1" si="6"/>
        <v/>
      </c>
      <c r="I47" s="162" t="str">
        <f t="shared" ca="1" si="7"/>
        <v/>
      </c>
      <c r="J47" s="162" t="str">
        <f t="shared" ca="1" si="8"/>
        <v/>
      </c>
      <c r="K47" s="162" t="str">
        <f t="shared" ca="1" si="9"/>
        <v/>
      </c>
      <c r="L47" s="162" t="str">
        <f t="shared" ca="1" si="39"/>
        <v/>
      </c>
      <c r="M47" s="162" t="str">
        <f t="shared" ca="1" si="39"/>
        <v/>
      </c>
      <c r="N47" s="162" t="str">
        <f t="shared" ca="1" si="11"/>
        <v/>
      </c>
      <c r="O47" s="162" t="str">
        <f t="shared" ca="1" si="12"/>
        <v/>
      </c>
      <c r="P47" s="162" t="str">
        <f t="shared" ca="1" si="13"/>
        <v/>
      </c>
      <c r="Q47" s="162" t="str">
        <f t="shared" ca="1" si="14"/>
        <v/>
      </c>
      <c r="R47" s="162" t="str">
        <f t="shared" ca="1" si="15"/>
        <v/>
      </c>
      <c r="S47" s="162" t="str">
        <f t="shared" ca="1" si="16"/>
        <v/>
      </c>
      <c r="T47" s="162" t="str">
        <f t="shared" ca="1" si="17"/>
        <v/>
      </c>
      <c r="U47" s="162" t="str">
        <f t="shared" ca="1" si="18"/>
        <v/>
      </c>
      <c r="V47" s="162" t="str">
        <f t="shared" ca="1" si="19"/>
        <v/>
      </c>
      <c r="W47" s="162" t="str">
        <f t="shared" ca="1" si="20"/>
        <v/>
      </c>
      <c r="X47" s="162" t="str">
        <f t="shared" ca="1" si="21"/>
        <v/>
      </c>
      <c r="Y47" s="162" t="str">
        <f t="shared" ca="1" si="22"/>
        <v/>
      </c>
      <c r="Z47" s="162" t="str">
        <f t="shared" ca="1" si="23"/>
        <v/>
      </c>
      <c r="AA47" s="162" t="str">
        <f t="shared" ca="1" si="24"/>
        <v/>
      </c>
      <c r="AB47" s="162" t="str">
        <f t="shared" ca="1" si="40"/>
        <v/>
      </c>
      <c r="AC47" s="162" t="str">
        <f t="shared" ca="1" si="41"/>
        <v/>
      </c>
      <c r="AD47" s="162"/>
      <c r="AE47" s="162"/>
      <c r="AF47" s="162"/>
      <c r="AG47" s="162"/>
      <c r="AH47" s="162"/>
      <c r="AI47" s="162" t="str">
        <f t="shared" ca="1" si="42"/>
        <v/>
      </c>
      <c r="AJ47" s="162" t="str">
        <f t="shared" ca="1" si="43"/>
        <v/>
      </c>
      <c r="AK47" s="162" t="str">
        <f t="shared" ca="1" si="44"/>
        <v/>
      </c>
      <c r="AL47" s="162"/>
      <c r="AM47" s="162"/>
      <c r="AN47" s="162"/>
      <c r="AO47" s="162"/>
      <c r="AP47" s="162" t="str">
        <f t="shared" ca="1" si="45"/>
        <v/>
      </c>
      <c r="AQ47" s="164"/>
    </row>
    <row r="48" spans="1:43" ht="41.45" customHeight="1" x14ac:dyDescent="0.2">
      <c r="A48" s="194"/>
      <c r="B48" s="163" t="str">
        <f t="shared" ca="1" si="0"/>
        <v/>
      </c>
      <c r="C48" s="162" t="str">
        <f t="shared" ca="1" si="1"/>
        <v/>
      </c>
      <c r="D48" s="162" t="str">
        <f t="shared" ca="1" si="2"/>
        <v/>
      </c>
      <c r="E48" s="162" t="str">
        <f t="shared" ca="1" si="3"/>
        <v/>
      </c>
      <c r="F48" s="162" t="str">
        <f t="shared" ca="1" si="4"/>
        <v/>
      </c>
      <c r="G48" s="162" t="str">
        <f t="shared" ca="1" si="5"/>
        <v/>
      </c>
      <c r="H48" s="162" t="str">
        <f t="shared" ca="1" si="6"/>
        <v/>
      </c>
      <c r="I48" s="162" t="str">
        <f t="shared" ca="1" si="7"/>
        <v/>
      </c>
      <c r="J48" s="162" t="str">
        <f t="shared" ca="1" si="8"/>
        <v/>
      </c>
      <c r="K48" s="162" t="str">
        <f t="shared" ca="1" si="9"/>
        <v/>
      </c>
      <c r="L48" s="162" t="str">
        <f t="shared" ca="1" si="39"/>
        <v/>
      </c>
      <c r="M48" s="162" t="str">
        <f t="shared" ca="1" si="39"/>
        <v/>
      </c>
      <c r="N48" s="162" t="str">
        <f t="shared" ca="1" si="11"/>
        <v/>
      </c>
      <c r="O48" s="162" t="str">
        <f t="shared" ca="1" si="12"/>
        <v/>
      </c>
      <c r="P48" s="162" t="str">
        <f t="shared" ca="1" si="13"/>
        <v/>
      </c>
      <c r="Q48" s="162" t="str">
        <f t="shared" ca="1" si="14"/>
        <v/>
      </c>
      <c r="R48" s="162" t="str">
        <f t="shared" ca="1" si="15"/>
        <v/>
      </c>
      <c r="S48" s="162" t="str">
        <f t="shared" ca="1" si="16"/>
        <v/>
      </c>
      <c r="T48" s="162" t="str">
        <f t="shared" ca="1" si="17"/>
        <v/>
      </c>
      <c r="U48" s="162" t="str">
        <f t="shared" ca="1" si="18"/>
        <v/>
      </c>
      <c r="V48" s="162" t="str">
        <f t="shared" ca="1" si="19"/>
        <v/>
      </c>
      <c r="W48" s="162" t="str">
        <f t="shared" ca="1" si="20"/>
        <v/>
      </c>
      <c r="X48" s="162" t="str">
        <f t="shared" ca="1" si="21"/>
        <v/>
      </c>
      <c r="Y48" s="162" t="str">
        <f t="shared" ca="1" si="22"/>
        <v/>
      </c>
      <c r="Z48" s="162" t="str">
        <f t="shared" ca="1" si="23"/>
        <v/>
      </c>
      <c r="AA48" s="162" t="str">
        <f t="shared" ca="1" si="24"/>
        <v/>
      </c>
      <c r="AB48" s="162" t="str">
        <f t="shared" ca="1" si="40"/>
        <v/>
      </c>
      <c r="AC48" s="162" t="str">
        <f t="shared" ca="1" si="41"/>
        <v/>
      </c>
      <c r="AD48" s="162"/>
      <c r="AE48" s="162"/>
      <c r="AF48" s="162"/>
      <c r="AG48" s="162"/>
      <c r="AH48" s="162"/>
      <c r="AI48" s="162" t="str">
        <f t="shared" ca="1" si="42"/>
        <v/>
      </c>
      <c r="AJ48" s="162" t="str">
        <f t="shared" ca="1" si="43"/>
        <v/>
      </c>
      <c r="AK48" s="162" t="str">
        <f t="shared" ca="1" si="44"/>
        <v/>
      </c>
      <c r="AL48" s="162"/>
      <c r="AM48" s="162"/>
      <c r="AN48" s="162"/>
      <c r="AO48" s="162"/>
      <c r="AP48" s="162" t="str">
        <f t="shared" ca="1" si="45"/>
        <v/>
      </c>
      <c r="AQ48" s="164"/>
    </row>
    <row r="49" spans="1:43" ht="41.45" customHeight="1" x14ac:dyDescent="0.2">
      <c r="A49" s="194"/>
      <c r="B49" s="163" t="str">
        <f t="shared" ca="1" si="0"/>
        <v/>
      </c>
      <c r="C49" s="162" t="str">
        <f t="shared" ca="1" si="1"/>
        <v/>
      </c>
      <c r="D49" s="162" t="str">
        <f t="shared" ca="1" si="2"/>
        <v/>
      </c>
      <c r="E49" s="162" t="str">
        <f t="shared" ca="1" si="3"/>
        <v/>
      </c>
      <c r="F49" s="162" t="str">
        <f t="shared" ca="1" si="4"/>
        <v/>
      </c>
      <c r="G49" s="162" t="str">
        <f t="shared" ca="1" si="5"/>
        <v/>
      </c>
      <c r="H49" s="162" t="str">
        <f t="shared" ca="1" si="6"/>
        <v/>
      </c>
      <c r="I49" s="162" t="str">
        <f t="shared" ca="1" si="7"/>
        <v/>
      </c>
      <c r="J49" s="162" t="str">
        <f t="shared" ca="1" si="8"/>
        <v/>
      </c>
      <c r="K49" s="162" t="str">
        <f t="shared" ca="1" si="9"/>
        <v/>
      </c>
      <c r="L49" s="162" t="str">
        <f t="shared" ca="1" si="39"/>
        <v/>
      </c>
      <c r="M49" s="162" t="str">
        <f t="shared" ca="1" si="39"/>
        <v/>
      </c>
      <c r="N49" s="162" t="str">
        <f t="shared" ca="1" si="11"/>
        <v/>
      </c>
      <c r="O49" s="162" t="str">
        <f t="shared" ca="1" si="12"/>
        <v/>
      </c>
      <c r="P49" s="162" t="str">
        <f t="shared" ca="1" si="13"/>
        <v/>
      </c>
      <c r="Q49" s="162" t="str">
        <f t="shared" ca="1" si="14"/>
        <v/>
      </c>
      <c r="R49" s="162" t="str">
        <f t="shared" ca="1" si="15"/>
        <v/>
      </c>
      <c r="S49" s="162" t="str">
        <f t="shared" ca="1" si="16"/>
        <v/>
      </c>
      <c r="T49" s="162" t="str">
        <f t="shared" ca="1" si="17"/>
        <v/>
      </c>
      <c r="U49" s="162" t="str">
        <f t="shared" ca="1" si="18"/>
        <v/>
      </c>
      <c r="V49" s="162" t="str">
        <f t="shared" ca="1" si="19"/>
        <v/>
      </c>
      <c r="W49" s="162" t="str">
        <f t="shared" ca="1" si="20"/>
        <v/>
      </c>
      <c r="X49" s="162" t="str">
        <f t="shared" ca="1" si="21"/>
        <v/>
      </c>
      <c r="Y49" s="162" t="str">
        <f t="shared" ca="1" si="22"/>
        <v/>
      </c>
      <c r="Z49" s="162" t="str">
        <f t="shared" ca="1" si="23"/>
        <v/>
      </c>
      <c r="AA49" s="162" t="str">
        <f t="shared" ca="1" si="24"/>
        <v/>
      </c>
      <c r="AB49" s="162" t="str">
        <f t="shared" ca="1" si="40"/>
        <v/>
      </c>
      <c r="AC49" s="162" t="str">
        <f t="shared" ca="1" si="41"/>
        <v/>
      </c>
      <c r="AD49" s="162"/>
      <c r="AE49" s="162"/>
      <c r="AF49" s="162"/>
      <c r="AG49" s="162"/>
      <c r="AH49" s="162"/>
      <c r="AI49" s="162" t="str">
        <f t="shared" ca="1" si="42"/>
        <v/>
      </c>
      <c r="AJ49" s="162" t="str">
        <f t="shared" ca="1" si="43"/>
        <v/>
      </c>
      <c r="AK49" s="162" t="str">
        <f t="shared" ca="1" si="44"/>
        <v/>
      </c>
      <c r="AL49" s="162"/>
      <c r="AM49" s="162"/>
      <c r="AN49" s="162"/>
      <c r="AO49" s="162"/>
      <c r="AP49" s="162" t="str">
        <f t="shared" ca="1" si="45"/>
        <v/>
      </c>
      <c r="AQ49" s="164"/>
    </row>
    <row r="50" spans="1:43" ht="41.45" customHeight="1" x14ac:dyDescent="0.2">
      <c r="A50" s="194"/>
      <c r="B50" s="163" t="str">
        <f t="shared" ca="1" si="0"/>
        <v/>
      </c>
      <c r="C50" s="162" t="str">
        <f t="shared" ca="1" si="1"/>
        <v/>
      </c>
      <c r="D50" s="162" t="str">
        <f t="shared" ca="1" si="2"/>
        <v/>
      </c>
      <c r="E50" s="162" t="str">
        <f t="shared" ca="1" si="3"/>
        <v/>
      </c>
      <c r="F50" s="162" t="str">
        <f t="shared" ca="1" si="4"/>
        <v/>
      </c>
      <c r="G50" s="162" t="str">
        <f t="shared" ca="1" si="5"/>
        <v/>
      </c>
      <c r="H50" s="162" t="str">
        <f t="shared" ca="1" si="6"/>
        <v/>
      </c>
      <c r="I50" s="162" t="str">
        <f t="shared" ca="1" si="7"/>
        <v/>
      </c>
      <c r="J50" s="162" t="str">
        <f t="shared" ca="1" si="8"/>
        <v/>
      </c>
      <c r="K50" s="162" t="str">
        <f t="shared" ca="1" si="9"/>
        <v/>
      </c>
      <c r="L50" s="162" t="str">
        <f t="shared" ca="1" si="39"/>
        <v/>
      </c>
      <c r="M50" s="162" t="str">
        <f t="shared" ca="1" si="39"/>
        <v/>
      </c>
      <c r="N50" s="162" t="str">
        <f t="shared" ca="1" si="11"/>
        <v/>
      </c>
      <c r="O50" s="162" t="str">
        <f t="shared" ca="1" si="12"/>
        <v/>
      </c>
      <c r="P50" s="162" t="str">
        <f t="shared" ca="1" si="13"/>
        <v/>
      </c>
      <c r="Q50" s="162" t="str">
        <f t="shared" ca="1" si="14"/>
        <v/>
      </c>
      <c r="R50" s="162" t="str">
        <f t="shared" ca="1" si="15"/>
        <v/>
      </c>
      <c r="S50" s="162" t="str">
        <f t="shared" ca="1" si="16"/>
        <v/>
      </c>
      <c r="T50" s="162" t="str">
        <f t="shared" ca="1" si="17"/>
        <v/>
      </c>
      <c r="U50" s="162" t="str">
        <f t="shared" ca="1" si="18"/>
        <v/>
      </c>
      <c r="V50" s="162" t="str">
        <f t="shared" ca="1" si="19"/>
        <v/>
      </c>
      <c r="W50" s="162" t="str">
        <f t="shared" ca="1" si="20"/>
        <v/>
      </c>
      <c r="X50" s="162" t="str">
        <f t="shared" ca="1" si="21"/>
        <v/>
      </c>
      <c r="Y50" s="162" t="str">
        <f t="shared" ca="1" si="22"/>
        <v/>
      </c>
      <c r="Z50" s="162" t="str">
        <f t="shared" ca="1" si="23"/>
        <v/>
      </c>
      <c r="AA50" s="162" t="str">
        <f t="shared" ca="1" si="24"/>
        <v/>
      </c>
      <c r="AB50" s="162" t="str">
        <f t="shared" ca="1" si="40"/>
        <v/>
      </c>
      <c r="AC50" s="162" t="str">
        <f t="shared" ca="1" si="41"/>
        <v/>
      </c>
      <c r="AD50" s="162"/>
      <c r="AE50" s="162"/>
      <c r="AF50" s="162"/>
      <c r="AG50" s="162"/>
      <c r="AH50" s="162"/>
      <c r="AI50" s="162" t="str">
        <f t="shared" ca="1" si="42"/>
        <v/>
      </c>
      <c r="AJ50" s="162" t="str">
        <f t="shared" ca="1" si="43"/>
        <v/>
      </c>
      <c r="AK50" s="162" t="str">
        <f t="shared" ca="1" si="44"/>
        <v/>
      </c>
      <c r="AL50" s="162"/>
      <c r="AM50" s="162"/>
      <c r="AN50" s="162"/>
      <c r="AO50" s="162"/>
      <c r="AP50" s="162" t="str">
        <f t="shared" ca="1" si="45"/>
        <v/>
      </c>
      <c r="AQ50" s="164"/>
    </row>
    <row r="51" spans="1:43" ht="41.45" customHeight="1" x14ac:dyDescent="0.2">
      <c r="A51" s="194"/>
      <c r="B51" s="163" t="str">
        <f t="shared" ca="1" si="0"/>
        <v/>
      </c>
      <c r="C51" s="162" t="str">
        <f t="shared" ca="1" si="1"/>
        <v/>
      </c>
      <c r="D51" s="162" t="str">
        <f t="shared" ca="1" si="2"/>
        <v/>
      </c>
      <c r="E51" s="162" t="str">
        <f t="shared" ca="1" si="3"/>
        <v/>
      </c>
      <c r="F51" s="162" t="str">
        <f t="shared" ca="1" si="4"/>
        <v/>
      </c>
      <c r="G51" s="162" t="str">
        <f t="shared" ca="1" si="5"/>
        <v/>
      </c>
      <c r="H51" s="162" t="str">
        <f t="shared" ca="1" si="6"/>
        <v/>
      </c>
      <c r="I51" s="162" t="str">
        <f t="shared" ca="1" si="7"/>
        <v/>
      </c>
      <c r="J51" s="162" t="str">
        <f t="shared" ca="1" si="8"/>
        <v/>
      </c>
      <c r="K51" s="162" t="str">
        <f t="shared" ca="1" si="9"/>
        <v/>
      </c>
      <c r="L51" s="162" t="str">
        <f t="shared" ca="1" si="39"/>
        <v/>
      </c>
      <c r="M51" s="162" t="str">
        <f t="shared" ca="1" si="39"/>
        <v/>
      </c>
      <c r="N51" s="162" t="str">
        <f t="shared" ca="1" si="11"/>
        <v/>
      </c>
      <c r="O51" s="162" t="str">
        <f t="shared" ca="1" si="12"/>
        <v/>
      </c>
      <c r="P51" s="162" t="str">
        <f t="shared" ca="1" si="13"/>
        <v/>
      </c>
      <c r="Q51" s="162" t="str">
        <f t="shared" ca="1" si="14"/>
        <v/>
      </c>
      <c r="R51" s="162" t="str">
        <f t="shared" ca="1" si="15"/>
        <v/>
      </c>
      <c r="S51" s="162" t="str">
        <f t="shared" ca="1" si="16"/>
        <v/>
      </c>
      <c r="T51" s="162" t="str">
        <f t="shared" ca="1" si="17"/>
        <v/>
      </c>
      <c r="U51" s="162" t="str">
        <f t="shared" ca="1" si="18"/>
        <v/>
      </c>
      <c r="V51" s="162" t="str">
        <f t="shared" ca="1" si="19"/>
        <v/>
      </c>
      <c r="W51" s="162" t="str">
        <f t="shared" ca="1" si="20"/>
        <v/>
      </c>
      <c r="X51" s="162" t="str">
        <f t="shared" ca="1" si="21"/>
        <v/>
      </c>
      <c r="Y51" s="162" t="str">
        <f t="shared" ca="1" si="22"/>
        <v/>
      </c>
      <c r="Z51" s="162" t="str">
        <f t="shared" ca="1" si="23"/>
        <v/>
      </c>
      <c r="AA51" s="162" t="str">
        <f t="shared" ca="1" si="24"/>
        <v/>
      </c>
      <c r="AB51" s="162" t="str">
        <f t="shared" ca="1" si="40"/>
        <v/>
      </c>
      <c r="AC51" s="162" t="str">
        <f t="shared" ca="1" si="41"/>
        <v/>
      </c>
      <c r="AD51" s="162"/>
      <c r="AE51" s="162"/>
      <c r="AF51" s="162"/>
      <c r="AG51" s="162"/>
      <c r="AH51" s="162"/>
      <c r="AI51" s="162" t="str">
        <f t="shared" ca="1" si="42"/>
        <v/>
      </c>
      <c r="AJ51" s="162" t="str">
        <f t="shared" ca="1" si="43"/>
        <v/>
      </c>
      <c r="AK51" s="162" t="str">
        <f t="shared" ca="1" si="44"/>
        <v/>
      </c>
      <c r="AL51" s="162"/>
      <c r="AM51" s="162"/>
      <c r="AN51" s="162"/>
      <c r="AO51" s="162"/>
      <c r="AP51" s="162" t="str">
        <f t="shared" ca="1" si="45"/>
        <v/>
      </c>
      <c r="AQ51" s="164"/>
    </row>
    <row r="52" spans="1:43" ht="41.45" customHeight="1" x14ac:dyDescent="0.2">
      <c r="A52" s="194"/>
      <c r="B52" s="163" t="str">
        <f t="shared" ca="1" si="0"/>
        <v/>
      </c>
      <c r="C52" s="162" t="str">
        <f t="shared" ca="1" si="1"/>
        <v/>
      </c>
      <c r="D52" s="162" t="str">
        <f t="shared" ca="1" si="2"/>
        <v/>
      </c>
      <c r="E52" s="162" t="str">
        <f t="shared" ca="1" si="3"/>
        <v/>
      </c>
      <c r="F52" s="162" t="str">
        <f t="shared" ca="1" si="4"/>
        <v/>
      </c>
      <c r="G52" s="162" t="str">
        <f t="shared" ca="1" si="5"/>
        <v/>
      </c>
      <c r="H52" s="162" t="str">
        <f t="shared" ca="1" si="6"/>
        <v/>
      </c>
      <c r="I52" s="162" t="str">
        <f t="shared" ca="1" si="7"/>
        <v/>
      </c>
      <c r="J52" s="162" t="str">
        <f t="shared" ca="1" si="8"/>
        <v/>
      </c>
      <c r="K52" s="162" t="str">
        <f t="shared" ca="1" si="9"/>
        <v/>
      </c>
      <c r="L52" s="162" t="str">
        <f t="shared" ca="1" si="39"/>
        <v/>
      </c>
      <c r="M52" s="162" t="str">
        <f t="shared" ca="1" si="39"/>
        <v/>
      </c>
      <c r="N52" s="162" t="str">
        <f t="shared" ca="1" si="11"/>
        <v/>
      </c>
      <c r="O52" s="162" t="str">
        <f t="shared" ca="1" si="12"/>
        <v/>
      </c>
      <c r="P52" s="162" t="str">
        <f t="shared" ca="1" si="13"/>
        <v/>
      </c>
      <c r="Q52" s="162" t="str">
        <f t="shared" ca="1" si="14"/>
        <v/>
      </c>
      <c r="R52" s="162" t="str">
        <f t="shared" ca="1" si="15"/>
        <v/>
      </c>
      <c r="S52" s="162" t="str">
        <f t="shared" ca="1" si="16"/>
        <v/>
      </c>
      <c r="T52" s="162" t="str">
        <f t="shared" ca="1" si="17"/>
        <v/>
      </c>
      <c r="U52" s="162" t="str">
        <f t="shared" ca="1" si="18"/>
        <v/>
      </c>
      <c r="V52" s="162" t="str">
        <f t="shared" ca="1" si="19"/>
        <v/>
      </c>
      <c r="W52" s="162" t="str">
        <f t="shared" ca="1" si="20"/>
        <v/>
      </c>
      <c r="X52" s="162" t="str">
        <f t="shared" ca="1" si="21"/>
        <v/>
      </c>
      <c r="Y52" s="162" t="str">
        <f t="shared" ca="1" si="22"/>
        <v/>
      </c>
      <c r="Z52" s="162" t="str">
        <f t="shared" ca="1" si="23"/>
        <v/>
      </c>
      <c r="AA52" s="162" t="str">
        <f t="shared" ca="1" si="24"/>
        <v/>
      </c>
      <c r="AB52" s="162" t="str">
        <f t="shared" ca="1" si="40"/>
        <v/>
      </c>
      <c r="AC52" s="162" t="str">
        <f t="shared" ca="1" si="41"/>
        <v/>
      </c>
      <c r="AD52" s="162"/>
      <c r="AE52" s="162"/>
      <c r="AF52" s="162"/>
      <c r="AG52" s="162"/>
      <c r="AH52" s="162"/>
      <c r="AI52" s="162" t="str">
        <f t="shared" ca="1" si="42"/>
        <v/>
      </c>
      <c r="AJ52" s="162" t="str">
        <f t="shared" ca="1" si="43"/>
        <v/>
      </c>
      <c r="AK52" s="162" t="str">
        <f t="shared" ca="1" si="44"/>
        <v/>
      </c>
      <c r="AL52" s="162"/>
      <c r="AM52" s="162"/>
      <c r="AN52" s="162"/>
      <c r="AO52" s="162"/>
      <c r="AP52" s="162" t="str">
        <f t="shared" ca="1" si="45"/>
        <v/>
      </c>
      <c r="AQ52" s="164"/>
    </row>
    <row r="53" spans="1:43" ht="41.45" customHeight="1" x14ac:dyDescent="0.2">
      <c r="A53" s="194"/>
      <c r="B53" s="163" t="str">
        <f t="shared" ca="1" si="0"/>
        <v/>
      </c>
      <c r="C53" s="162" t="str">
        <f t="shared" ca="1" si="1"/>
        <v/>
      </c>
      <c r="D53" s="162" t="str">
        <f t="shared" ca="1" si="2"/>
        <v/>
      </c>
      <c r="E53" s="162" t="str">
        <f t="shared" ca="1" si="3"/>
        <v/>
      </c>
      <c r="F53" s="162" t="str">
        <f t="shared" ca="1" si="4"/>
        <v/>
      </c>
      <c r="G53" s="162" t="str">
        <f t="shared" ca="1" si="5"/>
        <v/>
      </c>
      <c r="H53" s="162" t="str">
        <f t="shared" ca="1" si="6"/>
        <v/>
      </c>
      <c r="I53" s="162" t="str">
        <f t="shared" ca="1" si="7"/>
        <v/>
      </c>
      <c r="J53" s="162" t="str">
        <f t="shared" ca="1" si="8"/>
        <v/>
      </c>
      <c r="K53" s="162" t="str">
        <f t="shared" ca="1" si="9"/>
        <v/>
      </c>
      <c r="L53" s="162" t="str">
        <f t="shared" ca="1" si="39"/>
        <v/>
      </c>
      <c r="M53" s="162" t="str">
        <f t="shared" ca="1" si="39"/>
        <v/>
      </c>
      <c r="N53" s="162" t="str">
        <f t="shared" ca="1" si="11"/>
        <v/>
      </c>
      <c r="O53" s="162" t="str">
        <f t="shared" ca="1" si="12"/>
        <v/>
      </c>
      <c r="P53" s="162" t="str">
        <f t="shared" ca="1" si="13"/>
        <v/>
      </c>
      <c r="Q53" s="162" t="str">
        <f t="shared" ca="1" si="14"/>
        <v/>
      </c>
      <c r="R53" s="162" t="str">
        <f t="shared" ca="1" si="15"/>
        <v/>
      </c>
      <c r="S53" s="162" t="str">
        <f t="shared" ca="1" si="16"/>
        <v/>
      </c>
      <c r="T53" s="162" t="str">
        <f t="shared" ca="1" si="17"/>
        <v/>
      </c>
      <c r="U53" s="162" t="str">
        <f t="shared" ca="1" si="18"/>
        <v/>
      </c>
      <c r="V53" s="162" t="str">
        <f t="shared" ca="1" si="19"/>
        <v/>
      </c>
      <c r="W53" s="162" t="str">
        <f t="shared" ca="1" si="20"/>
        <v/>
      </c>
      <c r="X53" s="162" t="str">
        <f t="shared" ca="1" si="21"/>
        <v/>
      </c>
      <c r="Y53" s="162" t="str">
        <f t="shared" ca="1" si="22"/>
        <v/>
      </c>
      <c r="Z53" s="162" t="str">
        <f t="shared" ca="1" si="23"/>
        <v/>
      </c>
      <c r="AA53" s="162" t="str">
        <f t="shared" ca="1" si="24"/>
        <v/>
      </c>
      <c r="AB53" s="162" t="str">
        <f t="shared" ca="1" si="40"/>
        <v/>
      </c>
      <c r="AC53" s="162" t="str">
        <f t="shared" ca="1" si="41"/>
        <v/>
      </c>
      <c r="AD53" s="162"/>
      <c r="AE53" s="162"/>
      <c r="AF53" s="162"/>
      <c r="AG53" s="162"/>
      <c r="AH53" s="162"/>
      <c r="AI53" s="162" t="str">
        <f t="shared" ca="1" si="42"/>
        <v/>
      </c>
      <c r="AJ53" s="162" t="str">
        <f t="shared" ca="1" si="43"/>
        <v/>
      </c>
      <c r="AK53" s="162" t="str">
        <f t="shared" ca="1" si="44"/>
        <v/>
      </c>
      <c r="AL53" s="162"/>
      <c r="AM53" s="162"/>
      <c r="AN53" s="162"/>
      <c r="AO53" s="162"/>
      <c r="AP53" s="162" t="str">
        <f t="shared" ca="1" si="45"/>
        <v/>
      </c>
      <c r="AQ53" s="164"/>
    </row>
    <row r="54" spans="1:43" ht="41.45" customHeight="1" x14ac:dyDescent="0.2">
      <c r="A54" s="194"/>
      <c r="B54" s="163" t="str">
        <f t="shared" ca="1" si="0"/>
        <v/>
      </c>
      <c r="C54" s="162" t="str">
        <f t="shared" ca="1" si="1"/>
        <v/>
      </c>
      <c r="D54" s="162" t="str">
        <f t="shared" ca="1" si="2"/>
        <v/>
      </c>
      <c r="E54" s="162" t="str">
        <f t="shared" ca="1" si="3"/>
        <v/>
      </c>
      <c r="F54" s="162" t="str">
        <f t="shared" ca="1" si="4"/>
        <v/>
      </c>
      <c r="G54" s="162" t="str">
        <f t="shared" ca="1" si="5"/>
        <v/>
      </c>
      <c r="H54" s="162" t="str">
        <f t="shared" ca="1" si="6"/>
        <v/>
      </c>
      <c r="I54" s="162" t="str">
        <f t="shared" ca="1" si="7"/>
        <v/>
      </c>
      <c r="J54" s="162" t="str">
        <f t="shared" ca="1" si="8"/>
        <v/>
      </c>
      <c r="K54" s="162" t="str">
        <f t="shared" ca="1" si="9"/>
        <v/>
      </c>
      <c r="L54" s="162" t="str">
        <f t="shared" ca="1" si="39"/>
        <v/>
      </c>
      <c r="M54" s="162" t="str">
        <f t="shared" ca="1" si="39"/>
        <v/>
      </c>
      <c r="N54" s="162" t="str">
        <f t="shared" ca="1" si="11"/>
        <v/>
      </c>
      <c r="O54" s="162" t="str">
        <f t="shared" ca="1" si="12"/>
        <v/>
      </c>
      <c r="P54" s="162" t="str">
        <f t="shared" ca="1" si="13"/>
        <v/>
      </c>
      <c r="Q54" s="162" t="str">
        <f t="shared" ca="1" si="14"/>
        <v/>
      </c>
      <c r="R54" s="162" t="str">
        <f t="shared" ca="1" si="15"/>
        <v/>
      </c>
      <c r="S54" s="162" t="str">
        <f t="shared" ca="1" si="16"/>
        <v/>
      </c>
      <c r="T54" s="162" t="str">
        <f t="shared" ca="1" si="17"/>
        <v/>
      </c>
      <c r="U54" s="162" t="str">
        <f t="shared" ca="1" si="18"/>
        <v/>
      </c>
      <c r="V54" s="162" t="str">
        <f t="shared" ca="1" si="19"/>
        <v/>
      </c>
      <c r="W54" s="162" t="str">
        <f t="shared" ca="1" si="20"/>
        <v/>
      </c>
      <c r="X54" s="162" t="str">
        <f t="shared" ca="1" si="21"/>
        <v/>
      </c>
      <c r="Y54" s="162" t="str">
        <f t="shared" ca="1" si="22"/>
        <v/>
      </c>
      <c r="Z54" s="162" t="str">
        <f t="shared" ca="1" si="23"/>
        <v/>
      </c>
      <c r="AA54" s="162" t="str">
        <f t="shared" ca="1" si="24"/>
        <v/>
      </c>
      <c r="AB54" s="162" t="str">
        <f t="shared" ca="1" si="40"/>
        <v/>
      </c>
      <c r="AC54" s="162" t="str">
        <f t="shared" ca="1" si="41"/>
        <v/>
      </c>
      <c r="AD54" s="162"/>
      <c r="AE54" s="162"/>
      <c r="AF54" s="162"/>
      <c r="AG54" s="162"/>
      <c r="AH54" s="162"/>
      <c r="AI54" s="162" t="str">
        <f t="shared" ca="1" si="42"/>
        <v/>
      </c>
      <c r="AJ54" s="162" t="str">
        <f t="shared" ca="1" si="43"/>
        <v/>
      </c>
      <c r="AK54" s="162" t="str">
        <f t="shared" ca="1" si="44"/>
        <v/>
      </c>
      <c r="AL54" s="162"/>
      <c r="AM54" s="162"/>
      <c r="AN54" s="162"/>
      <c r="AO54" s="162"/>
      <c r="AP54" s="162" t="str">
        <f t="shared" ca="1" si="45"/>
        <v/>
      </c>
      <c r="AQ54" s="164" t="str">
        <f ca="1">IF(ISBLANK($A54),"",INDIRECT("'"&amp;$A54&amp;"'!b59"))</f>
        <v/>
      </c>
    </row>
  </sheetData>
  <autoFilter ref="A1:AQ54"/>
  <conditionalFormatting sqref="AB2:AC54 AD1:AP1048576">
    <cfRule type="cellIs" dxfId="56" priority="9" operator="equal">
      <formula>"Modérée"</formula>
    </cfRule>
    <cfRule type="cellIs" dxfId="55" priority="10" operator="equal">
      <formula>"Insuffisant"</formula>
    </cfRule>
    <cfRule type="cellIs" dxfId="54" priority="11" operator="equal">
      <formula>"Exceptionnelle"</formula>
    </cfRule>
    <cfRule type="cellIs" dxfId="53" priority="12" operator="equal">
      <formula>"Catastrophique"</formula>
    </cfRule>
    <cfRule type="cellIs" dxfId="52" priority="13" operator="equal">
      <formula>"Critique"</formula>
    </cfRule>
    <cfRule type="cellIs" dxfId="51" priority="14" operator="equal">
      <formula>"Elevé"</formula>
    </cfRule>
    <cfRule type="cellIs" dxfId="50" priority="15" operator="equal">
      <formula>"Modéré"</formula>
    </cfRule>
    <cfRule type="cellIs" dxfId="49" priority="16" operator="equal">
      <formula>"Faible"</formula>
    </cfRule>
    <cfRule type="cellIs" dxfId="48" priority="17" operator="equal">
      <formula>"Marginal"</formula>
    </cfRule>
  </conditionalFormatting>
  <conditionalFormatting sqref="AB1:AB1048576">
    <cfRule type="cellIs" dxfId="47" priority="5" operator="equal">
      <formula>"Permanente"</formula>
    </cfRule>
    <cfRule type="cellIs" dxfId="46" priority="6" operator="equal">
      <formula>"Récurrente"</formula>
    </cfRule>
    <cfRule type="cellIs" dxfId="45" priority="8" operator="equal">
      <formula>"Elevée"</formula>
    </cfRule>
  </conditionalFormatting>
  <conditionalFormatting sqref="AI1:AI1048576">
    <cfRule type="cellIs" dxfId="44" priority="3" operator="equal">
      <formula>"Acceptable"</formula>
    </cfRule>
    <cfRule type="cellIs" dxfId="43" priority="4" operator="equal">
      <formula>"Maîtrisé"</formula>
    </cfRule>
  </conditionalFormatting>
  <conditionalFormatting sqref="AJ1:AJ54 AB1:AB1048576">
    <cfRule type="cellIs" dxfId="42" priority="7" operator="equal">
      <formula>"Rare"</formula>
    </cfRule>
  </conditionalFormatting>
  <conditionalFormatting sqref="AL2:AO40">
    <cfRule type="cellIs" dxfId="41" priority="1" operator="equal">
      <formula>"Maîtrisé"</formula>
    </cfRule>
    <cfRule type="cellIs" dxfId="40" priority="2" operator="equal">
      <formula>"Acceptable"</formula>
    </cfRule>
  </conditionalFormatting>
  <hyperlinks>
    <hyperlink ref="A6" location="'Risk N°5'!A1" display="Risk N°5"/>
    <hyperlink ref="A7" location="'Risk N°6'!A1" display="Risk N°6"/>
    <hyperlink ref="A8" location="'Risk N°7'!A1" display="Risk N°7"/>
    <hyperlink ref="A9" location="'Risk N°8'!A1" display="Risk N°8"/>
    <hyperlink ref="A10" location="'Risk N°9'!A1" display="Risk N°9"/>
    <hyperlink ref="A12" location="'Risk N°11'!A1" display="Risk N°11"/>
    <hyperlink ref="A13" location="'Risk N°12'!A1" display="Risk N°12"/>
    <hyperlink ref="A14" location="'Risk N°13'!A1" display="Risk N°13"/>
    <hyperlink ref="A15" location="'Risk N°14'!A1" display="Risk N°14"/>
    <hyperlink ref="A16" location="'Risk N°15'!A1" display="Risk N°15"/>
    <hyperlink ref="A19" location="'Risk N°18'!A1" display="Risk N°18"/>
    <hyperlink ref="A20" location="'Risk N°19'!A1" display="Risk N°19"/>
    <hyperlink ref="A21" location="'Risk N°20'!A1" display="Risk N°20"/>
    <hyperlink ref="A22" location="'Risk N°21'!A1" display="Risk N°21"/>
    <hyperlink ref="A23" location="'Risk N°22'!A1" display="Risk N°22"/>
    <hyperlink ref="A25" location="'Risk N°24'!A1" display="Risk N°24"/>
    <hyperlink ref="A26" location="'Risk N°25'!A1" display="Risk N°25"/>
    <hyperlink ref="A27" location="'Risk N°26'!A1" display="Risk N°26"/>
    <hyperlink ref="A28" location="'Risk N°27'!A1" display="Risk N°27"/>
    <hyperlink ref="A29" location="'Risk N°28'!A1" display="Risk N°28"/>
    <hyperlink ref="A31" location="'Risk N°30'!A1" display="Risk N°30"/>
    <hyperlink ref="A32" location="'Risk N°31'!A1" display="Risk N°31"/>
    <hyperlink ref="A33" location="'Risk N°32'!A1" display="Risk N°32"/>
    <hyperlink ref="A34" location="'Risk N°33'!A1" display="Risk N°33"/>
    <hyperlink ref="A35" location="'Risk N°34'!A1" display="Risk N°34"/>
    <hyperlink ref="A38" location="'Risk N°37'!A1" display="Risk N°37"/>
    <hyperlink ref="A39" location="'Risk N°38'!A1" display="Risk N°38"/>
    <hyperlink ref="A40" location="'Risk N°39'!A1" display="Risk N°39"/>
    <hyperlink ref="A37" location="'Risk N°36'!A1" display="Risk N°36"/>
    <hyperlink ref="A31:A35" location="'Risk N°2'!A1" display="Risk N°2"/>
    <hyperlink ref="A36" location="'Risk N°35'!A1" display="Risk N°35"/>
    <hyperlink ref="A30" location="'Risk N°29'!A1" display="Risk N°29"/>
    <hyperlink ref="A25:A29" location="'Risk N°2'!A1" display="Risk N°2"/>
    <hyperlink ref="A24" location="'Risk N°23'!A1" display="Risk N°23"/>
    <hyperlink ref="A19:A23" location="'Risk N°2'!A1" display="Risk N°2"/>
    <hyperlink ref="A18" location="'Risk N°17'!A1" display="Risk N°17"/>
    <hyperlink ref="A12:A16" location="'Risk N°2'!A1" display="Risk N°2"/>
    <hyperlink ref="A17" location="'Risk N°16'!A1" display="Risk N°16"/>
    <hyperlink ref="A11" location="'Risk N°10'!A1" display="Risk N°10"/>
    <hyperlink ref="A6:A10" location="'Risk N°2'!A1" display="Risk N°2"/>
    <hyperlink ref="A5" location="'Risk N°4'!A1" display="Risk N°4"/>
    <hyperlink ref="A4" location="'Risk N°3'!A1" display="Risk N°3"/>
  </hyperlink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00B0F0"/>
    <pageSetUpPr fitToPage="1"/>
  </sheetPr>
  <dimension ref="A1:H48"/>
  <sheetViews>
    <sheetView showGridLines="0" zoomScale="130" zoomScaleNormal="130" workbookViewId="0">
      <pane ySplit="3" topLeftCell="A34" activePane="bottomLeft" state="frozenSplit"/>
      <selection activeCell="C18" sqref="C18:D18"/>
      <selection pane="bottomLeft" activeCell="B37" sqref="B37"/>
    </sheetView>
  </sheetViews>
  <sheetFormatPr baseColWidth="10" defaultColWidth="24.7109375" defaultRowHeight="12" x14ac:dyDescent="0.2"/>
  <cols>
    <col min="1" max="1" width="18.5703125" style="180" customWidth="1"/>
    <col min="2" max="4" width="20.7109375" style="180" customWidth="1"/>
    <col min="5" max="5" width="18.5703125" style="180" customWidth="1"/>
    <col min="6" max="6" width="31.85546875" style="170" customWidth="1"/>
    <col min="7" max="7" width="16.7109375" style="169" customWidth="1"/>
    <col min="8" max="8" width="24.7109375" style="169"/>
    <col min="9" max="16384" width="24.7109375" style="170"/>
  </cols>
  <sheetData>
    <row r="1" spans="1:8" ht="4.5" customHeight="1" thickTop="1" x14ac:dyDescent="0.2">
      <c r="A1" s="216"/>
      <c r="B1" s="216"/>
      <c r="C1" s="216"/>
      <c r="D1" s="216"/>
      <c r="E1" s="216"/>
      <c r="F1" s="217"/>
    </row>
    <row r="2" spans="1:8" ht="24" customHeight="1" x14ac:dyDescent="0.2">
      <c r="A2" s="176" t="s">
        <v>737</v>
      </c>
      <c r="B2" s="294" t="s">
        <v>193</v>
      </c>
      <c r="C2" s="295"/>
      <c r="D2" s="172"/>
      <c r="E2" s="168"/>
      <c r="F2" s="210"/>
      <c r="G2" s="169" t="str">
        <f>$B$2&amp;"Risk"</f>
        <v>Direction_Action_Sociale_Culturelle.Risk</v>
      </c>
      <c r="H2" s="169" t="str">
        <f>$B$2&amp;"Ctrl"</f>
        <v>Direction_Action_Sociale_Culturelle.Ctrl</v>
      </c>
    </row>
    <row r="3" spans="1:8" ht="0.75" customHeight="1" x14ac:dyDescent="0.2">
      <c r="A3" s="171"/>
      <c r="B3" s="173"/>
      <c r="C3" s="174"/>
      <c r="D3" s="175"/>
      <c r="E3" s="176"/>
      <c r="F3" s="211"/>
    </row>
    <row r="4" spans="1:8" ht="0.75" customHeight="1" thickBot="1" x14ac:dyDescent="0.25">
      <c r="A4" s="236" t="s">
        <v>738</v>
      </c>
      <c r="B4" s="237" t="str">
        <f ca="1">MID(CELL("nomfichier",A2),FIND("]",CELL("nomfichier",A2))+1,20)</f>
        <v>Risk N°1</v>
      </c>
      <c r="C4" s="174"/>
      <c r="D4" s="175"/>
      <c r="E4" s="176"/>
      <c r="F4" s="211"/>
    </row>
    <row r="5" spans="1:8" ht="24" customHeight="1" thickTop="1" thickBot="1" x14ac:dyDescent="0.25">
      <c r="A5" s="307" t="s">
        <v>993</v>
      </c>
      <c r="B5" s="308"/>
      <c r="C5" s="308"/>
      <c r="D5" s="308"/>
      <c r="E5" s="308"/>
      <c r="F5" s="309"/>
    </row>
    <row r="6" spans="1:8" ht="24" customHeight="1" thickTop="1" thickBot="1" x14ac:dyDescent="0.25">
      <c r="A6" s="296" t="s">
        <v>991</v>
      </c>
      <c r="B6" s="297"/>
      <c r="C6" s="296" t="s">
        <v>989</v>
      </c>
      <c r="D6" s="298"/>
      <c r="E6" s="296" t="s">
        <v>992</v>
      </c>
      <c r="F6" s="305"/>
    </row>
    <row r="7" spans="1:8" ht="39.950000000000003" customHeight="1" x14ac:dyDescent="0.2">
      <c r="A7" s="247" t="s">
        <v>919</v>
      </c>
      <c r="B7" s="238"/>
      <c r="C7" s="248" t="s">
        <v>994</v>
      </c>
      <c r="D7" s="242"/>
      <c r="E7" s="248" t="s">
        <v>1011</v>
      </c>
      <c r="F7" s="245"/>
    </row>
    <row r="8" spans="1:8" ht="39.950000000000003" customHeight="1" x14ac:dyDescent="0.2">
      <c r="A8" s="247" t="s">
        <v>917</v>
      </c>
      <c r="B8" s="239"/>
      <c r="C8" s="248" t="s">
        <v>916</v>
      </c>
      <c r="D8" s="243"/>
      <c r="E8" s="248" t="s">
        <v>1012</v>
      </c>
      <c r="F8" s="244"/>
      <c r="G8" s="169" t="str">
        <f>$B$2&amp;"PO"</f>
        <v>Direction_Action_Sociale_Culturelle.PO</v>
      </c>
      <c r="H8" s="169" t="str">
        <f>$B$2&amp;"PM"</f>
        <v>Direction_Action_Sociale_Culturelle.PM</v>
      </c>
    </row>
    <row r="9" spans="1:8" ht="39.950000000000003" customHeight="1" x14ac:dyDescent="0.2">
      <c r="A9" s="247" t="s">
        <v>915</v>
      </c>
      <c r="B9" s="240"/>
      <c r="C9" s="248" t="s">
        <v>918</v>
      </c>
      <c r="D9" s="243"/>
      <c r="E9" s="248" t="s">
        <v>1013</v>
      </c>
      <c r="F9" s="246"/>
      <c r="G9" s="169" t="str">
        <f>$B$2&amp;"Act"</f>
        <v>Direction_Action_Sociale_Culturelle.Act</v>
      </c>
    </row>
    <row r="10" spans="1:8" ht="39.950000000000003" customHeight="1" x14ac:dyDescent="0.2">
      <c r="A10" s="247" t="s">
        <v>914</v>
      </c>
      <c r="B10" s="240" t="s">
        <v>179</v>
      </c>
      <c r="C10" s="248" t="s">
        <v>1002</v>
      </c>
      <c r="D10" s="243"/>
      <c r="E10" s="248" t="s">
        <v>1014</v>
      </c>
      <c r="F10" s="246"/>
    </row>
    <row r="11" spans="1:8" ht="39.950000000000003" customHeight="1" x14ac:dyDescent="0.2">
      <c r="A11" s="247" t="s">
        <v>990</v>
      </c>
      <c r="B11" s="240"/>
      <c r="C11" s="248" t="s">
        <v>1003</v>
      </c>
      <c r="D11" s="243"/>
      <c r="E11" s="248" t="s">
        <v>1015</v>
      </c>
      <c r="F11" s="246"/>
    </row>
    <row r="12" spans="1:8" ht="39.950000000000003" customHeight="1" thickBot="1" x14ac:dyDescent="0.25">
      <c r="A12" s="247" t="s">
        <v>1008</v>
      </c>
      <c r="B12" s="290"/>
      <c r="C12" s="248" t="s">
        <v>1004</v>
      </c>
      <c r="D12" s="243"/>
      <c r="E12" s="248"/>
      <c r="F12" s="250"/>
    </row>
    <row r="13" spans="1:8" ht="39.950000000000003" customHeight="1" thickBot="1" x14ac:dyDescent="0.25">
      <c r="A13" s="247"/>
      <c r="B13" s="291"/>
      <c r="C13" s="248" t="s">
        <v>1005</v>
      </c>
      <c r="D13" s="243"/>
      <c r="E13" s="292" t="s">
        <v>995</v>
      </c>
      <c r="F13" s="306"/>
    </row>
    <row r="14" spans="1:8" ht="39.950000000000003" customHeight="1" thickBot="1" x14ac:dyDescent="0.25">
      <c r="A14" s="292" t="s">
        <v>1000</v>
      </c>
      <c r="B14" s="293"/>
      <c r="C14" s="248" t="s">
        <v>1043</v>
      </c>
      <c r="D14" s="243"/>
      <c r="E14" s="248" t="s">
        <v>1017</v>
      </c>
      <c r="F14" s="245"/>
    </row>
    <row r="15" spans="1:8" ht="39.950000000000003" customHeight="1" x14ac:dyDescent="0.2">
      <c r="A15" s="299"/>
      <c r="B15" s="300"/>
      <c r="C15" s="248" t="s">
        <v>1044</v>
      </c>
      <c r="D15" s="243"/>
      <c r="E15" s="248" t="s">
        <v>1016</v>
      </c>
      <c r="F15" s="244"/>
    </row>
    <row r="16" spans="1:8" ht="39.950000000000003" customHeight="1" x14ac:dyDescent="0.2">
      <c r="A16" s="301"/>
      <c r="B16" s="302"/>
      <c r="C16" s="248" t="s">
        <v>1040</v>
      </c>
      <c r="D16" s="243"/>
      <c r="E16" s="248" t="s">
        <v>1018</v>
      </c>
      <c r="F16" s="246"/>
    </row>
    <row r="17" spans="1:6" ht="39.950000000000003" customHeight="1" x14ac:dyDescent="0.2">
      <c r="A17" s="301"/>
      <c r="B17" s="302"/>
      <c r="C17" s="248" t="s">
        <v>1041</v>
      </c>
      <c r="D17" s="243"/>
      <c r="E17" s="248" t="s">
        <v>1019</v>
      </c>
      <c r="F17" s="246"/>
    </row>
    <row r="18" spans="1:6" ht="39.950000000000003" customHeight="1" x14ac:dyDescent="0.2">
      <c r="A18" s="301"/>
      <c r="B18" s="302"/>
      <c r="C18" s="248" t="s">
        <v>1042</v>
      </c>
      <c r="D18" s="243"/>
      <c r="E18" s="248"/>
      <c r="F18" s="250"/>
    </row>
    <row r="19" spans="1:6" ht="7.15" customHeight="1" x14ac:dyDescent="0.2">
      <c r="A19" s="301"/>
      <c r="B19" s="302"/>
      <c r="C19" s="248"/>
      <c r="D19" s="252"/>
      <c r="E19" s="248"/>
      <c r="F19" s="250"/>
    </row>
    <row r="20" spans="1:6" ht="7.15" customHeight="1" thickBot="1" x14ac:dyDescent="0.25">
      <c r="A20" s="303"/>
      <c r="B20" s="304"/>
      <c r="C20" s="249"/>
      <c r="D20" s="253"/>
      <c r="E20" s="251"/>
      <c r="F20" s="250"/>
    </row>
    <row r="21" spans="1:6" ht="24" customHeight="1" thickTop="1" thickBot="1" x14ac:dyDescent="0.25">
      <c r="A21" s="310" t="s">
        <v>1020</v>
      </c>
      <c r="B21" s="311" t="s">
        <v>927</v>
      </c>
      <c r="C21" s="311"/>
      <c r="D21" s="311"/>
      <c r="E21" s="311" t="s">
        <v>739</v>
      </c>
      <c r="F21" s="312" t="s">
        <v>740</v>
      </c>
    </row>
    <row r="22" spans="1:6" ht="24" customHeight="1" thickTop="1" thickBot="1" x14ac:dyDescent="0.25">
      <c r="A22" s="287" t="s">
        <v>1021</v>
      </c>
      <c r="B22" s="288"/>
      <c r="C22" s="288"/>
      <c r="D22" s="289"/>
      <c r="E22" s="178" t="s">
        <v>739</v>
      </c>
      <c r="F22" s="213" t="s">
        <v>926</v>
      </c>
    </row>
    <row r="23" spans="1:6" ht="63.95" customHeight="1" thickBot="1" x14ac:dyDescent="0.25">
      <c r="A23" s="177" t="s">
        <v>741</v>
      </c>
      <c r="B23" s="254" t="s">
        <v>64</v>
      </c>
      <c r="C23" s="281" t="s">
        <v>742</v>
      </c>
      <c r="D23" s="282"/>
      <c r="E23" s="255"/>
      <c r="F23" s="256" t="str">
        <f>IF(ISBLANK(B23),"",IF(OR(B23=E23,E23=""),VLOOKUP(B23,Proba_Brut2,2,FALSE),VLOOKUP(E23,Proba_Brut2,2,FALSE)))</f>
        <v>Évènement extrêmement rare</v>
      </c>
    </row>
    <row r="24" spans="1:6" ht="24" customHeight="1" thickBot="1" x14ac:dyDescent="0.25">
      <c r="A24" s="283" t="s">
        <v>1023</v>
      </c>
      <c r="B24" s="283"/>
      <c r="C24" s="283"/>
      <c r="D24" s="283"/>
      <c r="E24" s="257" t="s">
        <v>739</v>
      </c>
      <c r="F24" s="213" t="s">
        <v>926</v>
      </c>
    </row>
    <row r="25" spans="1:6" ht="63.95" customHeight="1" x14ac:dyDescent="0.2">
      <c r="A25" s="177" t="s">
        <v>743</v>
      </c>
      <c r="B25" s="179" t="s">
        <v>8</v>
      </c>
      <c r="C25" s="281" t="s">
        <v>742</v>
      </c>
      <c r="D25" s="282"/>
      <c r="E25" s="209"/>
      <c r="F25" s="214" t="str">
        <f>IF(ISBLANK(B25),"",IF(OR(B25=E25,E25=""),VLOOKUP(B25,Impact_Brut2,2,FALSE),VLOOKUP(E25,Impact_Brut2,2,FALSE)))</f>
        <v>Impacts dont la gravité est sans conséquence directe sur l'activité de l'entreprise, mais nécessité néanmoins la mise en œuvre et le suivi d'un plan d'action.</v>
      </c>
    </row>
    <row r="26" spans="1:6" ht="15.75" customHeight="1" x14ac:dyDescent="0.2">
      <c r="A26" s="177"/>
      <c r="B26" s="177"/>
      <c r="C26" s="235"/>
      <c r="D26" s="235"/>
      <c r="E26" s="235"/>
      <c r="F26" s="235"/>
    </row>
    <row r="27" spans="1:6" ht="63.95" customHeight="1" x14ac:dyDescent="0.2">
      <c r="A27" s="177" t="s">
        <v>922</v>
      </c>
      <c r="B27" s="179"/>
      <c r="C27" s="281" t="s">
        <v>742</v>
      </c>
      <c r="D27" s="282"/>
      <c r="E27" s="208"/>
      <c r="F27" s="215" t="str">
        <f>IF(ISBLANK(B27),"",IF(OR(B27=E27,E27=""),VLOOKUP(B27,Impacts_Financiers,2,FALSE),VLOOKUP(E27,Impacts_Financiers,2,FALSE)))</f>
        <v/>
      </c>
    </row>
    <row r="28" spans="1:6" ht="63.95" customHeight="1" x14ac:dyDescent="0.2">
      <c r="A28" s="177" t="s">
        <v>923</v>
      </c>
      <c r="B28" s="179"/>
      <c r="C28" s="281" t="s">
        <v>742</v>
      </c>
      <c r="D28" s="282"/>
      <c r="E28" s="208"/>
      <c r="F28" s="215" t="str">
        <f>IF(ISBLANK(B28),"",IF(OR(B28=E28,E28=""),VLOOKUP(B28,Impacts_Clients,2,FALSE),VLOOKUP(E28,Impacts_Clients,2,FALSE)))</f>
        <v/>
      </c>
    </row>
    <row r="29" spans="1:6" ht="63.95" customHeight="1" x14ac:dyDescent="0.2">
      <c r="A29" s="177" t="s">
        <v>924</v>
      </c>
      <c r="B29" s="179"/>
      <c r="C29" s="281" t="s">
        <v>742</v>
      </c>
      <c r="D29" s="282"/>
      <c r="E29" s="208"/>
      <c r="F29" s="215" t="str">
        <f>IF(ISBLANK(B29),"",IF(OR(B29=E29,E29=""),VLOOKUP(B29,Impacts_Conformité,2,FALSE),VLOOKUP(E29,Impacts_Conformité,2,FALSE)))</f>
        <v/>
      </c>
    </row>
    <row r="30" spans="1:6" ht="63.95" customHeight="1" thickBot="1" x14ac:dyDescent="0.25">
      <c r="A30" s="177" t="s">
        <v>925</v>
      </c>
      <c r="B30" s="179"/>
      <c r="C30" s="281" t="s">
        <v>742</v>
      </c>
      <c r="D30" s="282"/>
      <c r="E30" s="208"/>
      <c r="F30" s="215" t="str">
        <f>IF(ISBLANK(B30),"",IF(OR(B30=E30,E30=""),VLOOKUP(B30,Impacts_Stratégie,2,FALSE),VLOOKUP(E30,Impacts_Stratégie,2,FALSE)))</f>
        <v/>
      </c>
    </row>
    <row r="31" spans="1:6" ht="24" customHeight="1" thickBot="1" x14ac:dyDescent="0.25">
      <c r="A31" s="284" t="s">
        <v>1022</v>
      </c>
      <c r="B31" s="285"/>
      <c r="C31" s="285"/>
      <c r="D31" s="285"/>
      <c r="E31" s="285"/>
      <c r="F31" s="286"/>
    </row>
    <row r="32" spans="1:6" ht="14.25" customHeight="1" thickBot="1" x14ac:dyDescent="0.25">
      <c r="A32" s="284" t="s">
        <v>1039</v>
      </c>
      <c r="B32" s="285"/>
      <c r="C32" s="285"/>
      <c r="D32" s="285"/>
      <c r="E32" s="285"/>
      <c r="F32" s="286"/>
    </row>
    <row r="33" spans="1:6" ht="66.75" customHeight="1" thickBot="1" x14ac:dyDescent="0.25">
      <c r="A33" s="258" t="s">
        <v>1033</v>
      </c>
      <c r="B33" s="261" t="str">
        <f ca="1">IF('Tableau des risques brut'!D3="x","Mineur"," ")</f>
        <v xml:space="preserve"> </v>
      </c>
      <c r="C33" s="261" t="e">
        <f>IF('Tableau des risques brut'!#REF!="x","Modéré"," ")</f>
        <v>#REF!</v>
      </c>
      <c r="D33" s="261" t="e">
        <f>IF('Tableau des risques brut'!#REF!="x","Elevé"," ")</f>
        <v>#REF!</v>
      </c>
      <c r="E33" s="262" t="e">
        <f>IF('Tableau des risques brut'!#REF!="x","Très élevée"," ")</f>
        <v>#REF!</v>
      </c>
      <c r="F33" s="214" t="s">
        <v>1036</v>
      </c>
    </row>
    <row r="34" spans="1:6" ht="14.25" customHeight="1" thickBot="1" x14ac:dyDescent="0.25">
      <c r="A34" s="283" t="s">
        <v>1035</v>
      </c>
      <c r="B34" s="283"/>
      <c r="C34" s="283"/>
      <c r="D34" s="283"/>
      <c r="E34" s="257" t="s">
        <v>739</v>
      </c>
      <c r="F34" s="213" t="s">
        <v>926</v>
      </c>
    </row>
    <row r="35" spans="1:6" ht="63.95" customHeight="1" thickBot="1" x14ac:dyDescent="0.25">
      <c r="A35" s="177" t="s">
        <v>1024</v>
      </c>
      <c r="B35" s="179"/>
      <c r="C35" s="281" t="s">
        <v>742</v>
      </c>
      <c r="D35" s="282"/>
      <c r="E35" s="209"/>
      <c r="F35" s="214" t="s">
        <v>1036</v>
      </c>
    </row>
    <row r="36" spans="1:6" ht="24" customHeight="1" thickBot="1" x14ac:dyDescent="0.25">
      <c r="A36" s="283" t="s">
        <v>1037</v>
      </c>
      <c r="B36" s="283"/>
      <c r="C36" s="283"/>
      <c r="D36" s="283"/>
      <c r="E36" s="257" t="s">
        <v>739</v>
      </c>
      <c r="F36" s="213" t="s">
        <v>926</v>
      </c>
    </row>
    <row r="37" spans="1:6" ht="63.75" customHeight="1" x14ac:dyDescent="0.2">
      <c r="A37" s="177" t="s">
        <v>744</v>
      </c>
      <c r="B37" s="179" t="s">
        <v>34</v>
      </c>
      <c r="C37" s="281" t="s">
        <v>742</v>
      </c>
      <c r="D37" s="282"/>
      <c r="E37" s="209"/>
      <c r="F37" s="214" t="str">
        <f>IF(ISBLANK(B37),"",IF(OR(B37=E37,E37=""),VLOOKUP(B37,Cotation_DMR2,2,FALSE),VLOOKUP(E37,Cotation_DMR2,2,FALSE)))</f>
        <v>Absence d’élément de maîtrise : pas ou peu de règle, on se fie à l’expérience, pas ou peu de remontées d’informations, pas ou peu de sensibilisation du personnel aux risques.</v>
      </c>
    </row>
    <row r="38" spans="1:6" ht="17.25" customHeight="1" x14ac:dyDescent="0.2">
      <c r="A38" s="177"/>
      <c r="B38" s="235"/>
      <c r="C38" s="235"/>
      <c r="D38" s="235"/>
      <c r="E38" s="235"/>
      <c r="F38" s="235"/>
    </row>
    <row r="39" spans="1:6" ht="63.75" customHeight="1" x14ac:dyDescent="0.2">
      <c r="A39" s="177" t="s">
        <v>922</v>
      </c>
      <c r="B39" s="179"/>
      <c r="C39" s="281" t="s">
        <v>742</v>
      </c>
      <c r="D39" s="282"/>
      <c r="E39" s="208"/>
      <c r="F39" s="215" t="str">
        <f>IF(ISBLANK(B39),"",IF(OR(B39=E39,E39=""),VLOOKUP(B39,Impacts_Financiers,2,FALSE),VLOOKUP(E39,Impacts_Financiers,2,FALSE)))</f>
        <v/>
      </c>
    </row>
    <row r="40" spans="1:6" ht="63.75" customHeight="1" x14ac:dyDescent="0.2">
      <c r="A40" s="177" t="s">
        <v>923</v>
      </c>
      <c r="B40" s="179"/>
      <c r="C40" s="281" t="s">
        <v>742</v>
      </c>
      <c r="D40" s="282"/>
      <c r="E40" s="208"/>
      <c r="F40" s="215" t="str">
        <f>IF(ISBLANK(B40),"",IF(OR(B40=E40,E40=""),VLOOKUP(B40,Impacts_Clients,2,FALSE),VLOOKUP(E40,Impacts_Clients,2,FALSE)))</f>
        <v/>
      </c>
    </row>
    <row r="41" spans="1:6" ht="63.75" customHeight="1" x14ac:dyDescent="0.2">
      <c r="A41" s="177" t="s">
        <v>924</v>
      </c>
      <c r="B41" s="179"/>
      <c r="C41" s="281" t="s">
        <v>742</v>
      </c>
      <c r="D41" s="282"/>
      <c r="E41" s="208"/>
      <c r="F41" s="215" t="str">
        <f>IF(ISBLANK(B41),"",IF(OR(B41=E41,E41=""),VLOOKUP(B41,Impacts_Conformité,2,FALSE),VLOOKUP(E41,Impacts_Conformité,2,FALSE)))</f>
        <v/>
      </c>
    </row>
    <row r="42" spans="1:6" ht="63.75" customHeight="1" thickBot="1" x14ac:dyDescent="0.25">
      <c r="A42" s="177" t="s">
        <v>925</v>
      </c>
      <c r="B42" s="179"/>
      <c r="C42" s="281" t="s">
        <v>742</v>
      </c>
      <c r="D42" s="282"/>
      <c r="E42" s="208"/>
      <c r="F42" s="215" t="str">
        <f>IF(ISBLANK(B42),"",IF(OR(B42=E42,E42=""),VLOOKUP(B42,Impacts_Stratégie,2,FALSE),VLOOKUP(E42,Impacts_Stratégie,2,FALSE)))</f>
        <v/>
      </c>
    </row>
    <row r="43" spans="1:6" ht="24" customHeight="1" thickBot="1" x14ac:dyDescent="0.25">
      <c r="A43" s="283" t="s">
        <v>1038</v>
      </c>
      <c r="B43" s="283"/>
      <c r="C43" s="283"/>
      <c r="D43" s="283"/>
      <c r="E43" s="257" t="s">
        <v>739</v>
      </c>
      <c r="F43" s="213" t="s">
        <v>926</v>
      </c>
    </row>
    <row r="44" spans="1:6" ht="63.75" customHeight="1" x14ac:dyDescent="0.2">
      <c r="A44" s="177" t="s">
        <v>745</v>
      </c>
      <c r="B44" s="179"/>
      <c r="C44" s="281" t="s">
        <v>742</v>
      </c>
      <c r="D44" s="282"/>
      <c r="E44" s="208"/>
      <c r="F44" s="215" t="str">
        <f>IF(ISBLANK(B44),"",IF(OR(B44=E44,E44=""),VLOOKUP(B44,Proba_Brut2,2,FALSE),VLOOKUP(E44,Proba_Brut2,2,FALSE)))</f>
        <v/>
      </c>
    </row>
    <row r="45" spans="1:6" ht="63.75" customHeight="1" x14ac:dyDescent="0.2">
      <c r="A45" s="177" t="s">
        <v>746</v>
      </c>
      <c r="B45" s="179"/>
      <c r="C45" s="281" t="s">
        <v>742</v>
      </c>
      <c r="D45" s="282"/>
      <c r="E45" s="208"/>
      <c r="F45" s="215" t="str">
        <f>IF(ISBLANK(B45),"",IF(OR(B45=E45,E45=""),VLOOKUP(B45,Impact_Brut2,2,FALSE),VLOOKUP(E45,Impact_Brut2,2,FALSE)))</f>
        <v/>
      </c>
    </row>
    <row r="46" spans="1:6" ht="7.15" customHeight="1" x14ac:dyDescent="0.2">
      <c r="A46" s="177"/>
      <c r="B46" s="177"/>
      <c r="C46" s="177"/>
      <c r="D46" s="174"/>
      <c r="E46" s="174"/>
      <c r="F46" s="212"/>
    </row>
    <row r="47" spans="1:6" ht="7.15" customHeight="1" thickBot="1" x14ac:dyDescent="0.25">
      <c r="A47" s="263"/>
      <c r="B47" s="263"/>
      <c r="C47" s="263"/>
      <c r="D47" s="264"/>
      <c r="E47" s="264"/>
      <c r="F47" s="265"/>
    </row>
    <row r="48" spans="1:6" ht="12.75" thickTop="1" x14ac:dyDescent="0.2"/>
  </sheetData>
  <dataConsolidate/>
  <mergeCells count="31">
    <mergeCell ref="B12:B13"/>
    <mergeCell ref="A14:B14"/>
    <mergeCell ref="C45:D45"/>
    <mergeCell ref="B2:C2"/>
    <mergeCell ref="C23:D23"/>
    <mergeCell ref="C25:D25"/>
    <mergeCell ref="C37:D37"/>
    <mergeCell ref="C44:D44"/>
    <mergeCell ref="A6:B6"/>
    <mergeCell ref="C6:D6"/>
    <mergeCell ref="A32:F32"/>
    <mergeCell ref="A15:B20"/>
    <mergeCell ref="E6:F6"/>
    <mergeCell ref="E13:F13"/>
    <mergeCell ref="A5:F5"/>
    <mergeCell ref="A21:F21"/>
    <mergeCell ref="A24:D24"/>
    <mergeCell ref="C27:D27"/>
    <mergeCell ref="C28:D28"/>
    <mergeCell ref="C29:D29"/>
    <mergeCell ref="A22:D22"/>
    <mergeCell ref="C30:D30"/>
    <mergeCell ref="C41:D41"/>
    <mergeCell ref="C42:D42"/>
    <mergeCell ref="A43:D43"/>
    <mergeCell ref="A36:D36"/>
    <mergeCell ref="A31:F31"/>
    <mergeCell ref="A34:D34"/>
    <mergeCell ref="C39:D39"/>
    <mergeCell ref="C40:D40"/>
    <mergeCell ref="C35:D35"/>
  </mergeCells>
  <conditionalFormatting sqref="E35 B23 E23 E27:E30 B25 E25 B27:B30 B35 B44:B45 B37:B42 E37:E42 E44:E45">
    <cfRule type="cellIs" dxfId="39" priority="50" operator="equal">
      <formula>"Insuffisant"</formula>
    </cfRule>
    <cfRule type="cellIs" dxfId="38" priority="51" operator="equal">
      <formula>"Acceptable"</formula>
    </cfRule>
    <cfRule type="cellIs" dxfId="37" priority="52" operator="equal">
      <formula>"Permanente"</formula>
    </cfRule>
    <cfRule type="cellIs" dxfId="36" priority="53" operator="equal">
      <formula>"Récurrente"</formula>
    </cfRule>
    <cfRule type="cellIs" dxfId="35" priority="54" operator="equal">
      <formula>"Exceptionnelle"</formula>
    </cfRule>
    <cfRule type="cellIs" dxfId="34" priority="55" operator="equal">
      <formula>"Rare"</formula>
    </cfRule>
    <cfRule type="cellIs" dxfId="33" priority="56" operator="equal">
      <formula>"Modérée"</formula>
    </cfRule>
    <cfRule type="cellIs" dxfId="32" priority="57" operator="equal">
      <formula>"Maîtrisé"</formula>
    </cfRule>
    <cfRule type="cellIs" dxfId="31" priority="58" operator="equal">
      <formula>"Elevée"</formula>
    </cfRule>
    <cfRule type="cellIs" dxfId="30" priority="59" operator="equal">
      <formula>"Catastrophique"</formula>
    </cfRule>
    <cfRule type="cellIs" dxfId="29" priority="60" operator="equal">
      <formula>"Critique"</formula>
    </cfRule>
    <cfRule type="cellIs" dxfId="28" priority="61" operator="equal">
      <formula>"Elevé"</formula>
    </cfRule>
    <cfRule type="cellIs" dxfId="27" priority="62" operator="equal">
      <formula>"Modéré"</formula>
    </cfRule>
    <cfRule type="cellIs" dxfId="26" priority="63" operator="equal">
      <formula>"Marginal"</formula>
    </cfRule>
  </conditionalFormatting>
  <conditionalFormatting sqref="E27:E30 E35 E37:E42 E44:E45">
    <cfRule type="cellIs" dxfId="25" priority="44" operator="equal">
      <formula>"Catastrophique"</formula>
    </cfRule>
    <cfRule type="cellIs" dxfId="24" priority="45" operator="equal">
      <formula>"Critique"</formula>
    </cfRule>
    <cfRule type="cellIs" dxfId="23" priority="46" operator="equal">
      <formula>"Elevé"</formula>
    </cfRule>
    <cfRule type="cellIs" dxfId="22" priority="47" operator="equal">
      <formula>"Modéré"</formula>
    </cfRule>
    <cfRule type="cellIs" dxfId="21" priority="48" operator="equal">
      <formula>"Faible"</formula>
    </cfRule>
    <cfRule type="cellIs" dxfId="20" priority="49" operator="equal">
      <formula>"Marginal"</formula>
    </cfRule>
  </conditionalFormatting>
  <conditionalFormatting sqref="B30 B35 B37:B42">
    <cfRule type="cellIs" dxfId="19" priority="43" operator="equal">
      <formula>"Faible"</formula>
    </cfRule>
  </conditionalFormatting>
  <conditionalFormatting sqref="B45 B25 B27:B30 B39:B42">
    <cfRule type="cellIs" dxfId="18" priority="42" operator="equal">
      <formula>"Faible"</formula>
    </cfRule>
  </conditionalFormatting>
  <conditionalFormatting sqref="B35 B33:E33 E35">
    <cfRule type="cellIs" dxfId="17" priority="2" operator="equal">
      <formula>"Très élevée"</formula>
    </cfRule>
  </conditionalFormatting>
  <conditionalFormatting sqref="B35 B33:E33 E35">
    <cfRule type="cellIs" dxfId="16" priority="3" operator="equal">
      <formula>"Elevé"</formula>
    </cfRule>
    <cfRule type="cellIs" dxfId="15" priority="4" operator="equal">
      <formula>"Modéré"</formula>
    </cfRule>
    <cfRule type="cellIs" dxfId="14" priority="5" operator="equal">
      <formula>"Mineur"</formula>
    </cfRule>
  </conditionalFormatting>
  <dataValidations xWindow="337" yWindow="511" count="28">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45 B25 B27:B30 B39:B42">
      <formula1>Impact_Brut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44 B23">
      <formula1>Proba_Brut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37:B38">
      <formula1>Cotation_DMR</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27:E30 E44:E45 E23 E25 E37:E42">
      <formula1>Impp</formula1>
    </dataValidation>
    <dataValidation allowBlank="1" showErrorMessage="1" sqref="A44:A45 A37:A42 A27:A30 A33 A35"/>
    <dataValidation allowBlank="1" showInputMessage="1" promptTitle="Rattachement à un PM" prompt="Précisez ici le processus auquel se rattache le risque : il peut être de niveau 2 ou 3." sqref="F18"/>
    <dataValidation type="list" allowBlank="1" showInputMessage="1" showErrorMessage="1" promptTitle="Qu'est ce qu'un risque majeur ?" prompt="_x000a_Un risque majeur est un risque, qui lorsqu'il survient peut mettre en jeu la pérénité de l'entreprise. Les risques majeurs font l'objet d'un suivi soutenu." sqref="B10">
      <formula1>Choix</formula1>
    </dataValidation>
    <dataValidation type="list" allowBlank="1" showInputMessage="1" showErrorMessage="1" promptTitle="Le risque est-il clé ?" prompt="_x000a_Un risque clé c'est un risque qui présente une importance significative au sein de votre activité sans toutefois être majeur." sqref="B9">
      <formula1>"Oui,Non"</formula1>
    </dataValidation>
    <dataValidation allowBlank="1" showInputMessage="1" showErrorMessage="1" promptTitle="Nom du risque" prompt="_x000a_Inscrire le nom de votre risque. Il doit permettre de comprendre globalement l'événement et de le retrouver rapidement." sqref="B8"/>
    <dataValidation allowBlank="1" showInputMessage="1" showErrorMessage="1" promptTitle="Code du risque" prompt="_x000a_Référez vous à la nomenclature." sqref="B7"/>
    <dataValidation type="list" allowBlank="1" showInputMessage="1" showErrorMessage="1" promptTitle="Sélectionner votre Direction" prompt="Sélectionner votre Direction dans la liste proposée" sqref="B2:C2">
      <formula1>Directions</formula1>
    </dataValidation>
    <dataValidation type="list" allowBlank="1" showInputMessage="1" showErrorMessage="1" promptTitle="Comment ?" prompt="_x000a_Par quels moyens avez vous pu identifier le risque ? " sqref="B11">
      <formula1>origine_de_détection</formula1>
    </dataValidation>
    <dataValidation allowBlank="1" showInputMessage="1" showErrorMessage="1" promptTitle="Décrivez le risque" prompt="_x000a_Décrivez dans cette zone de manière succinte votre risque." sqref="B12"/>
    <dataValidation type="list" allowBlank="1" showInputMessage="1" showErrorMessage="1" promptTitle="Votre département" prompt="_x000a_Choisir votre département dans la liste déroulante." sqref="D7">
      <formula1>INDIRECT($B$2)</formula1>
    </dataValidation>
    <dataValidation allowBlank="1" showInputMessage="1" promptTitle="Rattachement à un PM" prompt="_x000a_Précisez ici le processus auquel se rattache le risque : il peut être de niveau 2 ou 3." sqref="D8"/>
    <dataValidation allowBlank="1" showInputMessage="1" promptTitle="Rattachement à un PO" prompt="_x000a_Précisez ici le processus organisationnel auquel se rattache votre risque" sqref="D9"/>
    <dataValidation type="list" allowBlank="1" showInputMessage="1" showErrorMessage="1" sqref="D10:D18">
      <formula1>Choix</formula1>
    </dataValidation>
    <dataValidation type="list" allowBlank="1" showInputMessage="1" showErrorMessage="1" sqref="F7">
      <formula1>Externes</formula1>
    </dataValidation>
    <dataValidation type="list" allowBlank="1" showInputMessage="1" showErrorMessage="1" sqref="F8">
      <formula1>Ressources_Humaines</formula1>
    </dataValidation>
    <dataValidation type="list" allowBlank="1" showInputMessage="1" showErrorMessage="1" sqref="F9">
      <formula1>Processus_Procédure</formula1>
    </dataValidation>
    <dataValidation type="list" allowBlank="1" showInputMessage="1" showErrorMessage="1" sqref="F10">
      <formula1>SI</formula1>
    </dataValidation>
    <dataValidation type="list" allowBlank="1" showInputMessage="1" showErrorMessage="1" sqref="F11">
      <formula1>Pilotage</formula1>
    </dataValidation>
    <dataValidation type="list" allowBlank="1" showInputMessage="1" promptTitle="Rattachement à un PM" prompt="Précisez ici le processus auquel se rattache le risque : il peut être de niveau 2 ou 3." sqref="F14">
      <formula1>Conformité_Réglementaire</formula1>
    </dataValidation>
    <dataValidation type="list" allowBlank="1" showInputMessage="1" showErrorMessage="1" sqref="F15">
      <formula1>Financier</formula1>
    </dataValidation>
    <dataValidation type="list" allowBlank="1" showInputMessage="1" showErrorMessage="1" sqref="F16">
      <formula1>Client_Image_Réputation</formula1>
    </dataValidation>
    <dataValidation type="list" allowBlank="1" showInputMessage="1" showErrorMessage="1" sqref="F17">
      <formula1>Stratégique</formula1>
    </dataValidation>
    <dataValidation type="list" allowBlank="1" showInputMessage="1" showErrorMessage="1" sqref="B35">
      <formula1>Cotation_Gravité_Brute</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5">
      <formula1>Cotation_Gravité_Brute</formula1>
    </dataValidation>
  </dataValidations>
  <pageMargins left="0.70866141732283472" right="0.70866141732283472" top="0.74803149606299213" bottom="0.74803149606299213" header="0.31496062992125984" footer="0.31496062992125984"/>
  <pageSetup paperSize="9" scale="36"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T73"/>
  <sheetViews>
    <sheetView topLeftCell="M1" zoomScale="110" zoomScaleNormal="110" workbookViewId="0">
      <selection activeCell="M44" sqref="M44"/>
    </sheetView>
  </sheetViews>
  <sheetFormatPr baseColWidth="10" defaultColWidth="11.42578125" defaultRowHeight="11.25" x14ac:dyDescent="0.2"/>
  <cols>
    <col min="1" max="1" width="9.7109375" style="77" bestFit="1" customWidth="1"/>
    <col min="2" max="2" width="6.42578125" style="77" bestFit="1" customWidth="1"/>
    <col min="3" max="3" width="24.5703125" style="77" bestFit="1" customWidth="1"/>
    <col min="4" max="4" width="23.42578125" style="77" bestFit="1" customWidth="1"/>
    <col min="5" max="6" width="12" style="77" customWidth="1"/>
    <col min="7" max="7" width="25.28515625" style="77" bestFit="1" customWidth="1"/>
    <col min="8" max="8" width="35.140625" style="77" customWidth="1"/>
    <col min="9" max="9" width="31.28515625" style="77" customWidth="1"/>
    <col min="10" max="10" width="27.5703125" style="77" customWidth="1"/>
    <col min="11" max="11" width="23.7109375" style="77" customWidth="1"/>
    <col min="12" max="12" width="22.28515625" style="77" customWidth="1"/>
    <col min="13" max="13" width="29.5703125" style="77" customWidth="1"/>
    <col min="14" max="14" width="51.7109375" style="77" customWidth="1"/>
    <col min="15" max="15" width="24.28515625" style="78" customWidth="1"/>
    <col min="16" max="16" width="22.5703125" style="78" customWidth="1"/>
    <col min="17" max="17" width="19.140625" style="78" customWidth="1"/>
    <col min="18" max="18" width="28" style="77" customWidth="1"/>
    <col min="19" max="20" width="22.5703125" style="77" customWidth="1"/>
    <col min="21" max="16384" width="11.42578125" style="77"/>
  </cols>
  <sheetData>
    <row r="1" spans="1:17" x14ac:dyDescent="0.2">
      <c r="A1" s="75" t="s">
        <v>157</v>
      </c>
      <c r="B1" s="76"/>
      <c r="C1" s="76"/>
      <c r="D1" s="75" t="s">
        <v>69</v>
      </c>
      <c r="E1" s="75" t="s">
        <v>158</v>
      </c>
      <c r="G1" s="75" t="s">
        <v>70</v>
      </c>
      <c r="H1" s="75" t="s">
        <v>159</v>
      </c>
    </row>
    <row r="2" spans="1:17" ht="14.25" customHeight="1" x14ac:dyDescent="0.2">
      <c r="A2" s="79">
        <v>43101</v>
      </c>
      <c r="B2" s="80"/>
      <c r="C2" s="81"/>
      <c r="D2" s="82" t="s">
        <v>8</v>
      </c>
      <c r="E2" s="83" t="s">
        <v>160</v>
      </c>
      <c r="F2" s="83"/>
      <c r="G2" s="80" t="s">
        <v>161</v>
      </c>
      <c r="H2" s="80" t="s">
        <v>998</v>
      </c>
      <c r="I2" s="75" t="s">
        <v>162</v>
      </c>
      <c r="J2" s="84"/>
      <c r="K2" s="84"/>
      <c r="L2" s="84"/>
      <c r="M2" s="84"/>
      <c r="N2" s="75" t="s">
        <v>163</v>
      </c>
      <c r="O2" s="84"/>
      <c r="P2" s="84"/>
      <c r="Q2" s="84"/>
    </row>
    <row r="3" spans="1:17" x14ac:dyDescent="0.2">
      <c r="A3" s="79">
        <v>43343</v>
      </c>
      <c r="B3" s="80"/>
      <c r="C3" s="81"/>
      <c r="D3" s="82" t="s">
        <v>9</v>
      </c>
      <c r="E3" s="83" t="s">
        <v>164</v>
      </c>
      <c r="F3" s="83"/>
      <c r="G3" s="80" t="s">
        <v>165</v>
      </c>
      <c r="H3" s="80" t="s">
        <v>999</v>
      </c>
      <c r="I3" s="85" t="s">
        <v>73</v>
      </c>
      <c r="J3" s="85" t="s">
        <v>74</v>
      </c>
      <c r="K3" s="85" t="s">
        <v>75</v>
      </c>
      <c r="L3" s="85" t="s">
        <v>76</v>
      </c>
      <c r="M3" s="85" t="s">
        <v>77</v>
      </c>
      <c r="N3" s="86" t="s">
        <v>166</v>
      </c>
      <c r="O3" s="86" t="s">
        <v>78</v>
      </c>
      <c r="P3" s="86" t="s">
        <v>167</v>
      </c>
      <c r="Q3" s="87" t="s">
        <v>79</v>
      </c>
    </row>
    <row r="4" spans="1:17" x14ac:dyDescent="0.2">
      <c r="A4" s="79"/>
      <c r="B4" s="80"/>
      <c r="C4" s="81"/>
      <c r="D4" s="82" t="s">
        <v>5</v>
      </c>
      <c r="E4" s="83" t="s">
        <v>168</v>
      </c>
      <c r="F4" s="83"/>
      <c r="G4" s="80" t="s">
        <v>80</v>
      </c>
      <c r="H4" s="80" t="s">
        <v>996</v>
      </c>
      <c r="I4" s="80" t="s">
        <v>169</v>
      </c>
      <c r="J4" s="80" t="s">
        <v>81</v>
      </c>
      <c r="K4" s="80" t="s">
        <v>82</v>
      </c>
      <c r="L4" s="80" t="s">
        <v>83</v>
      </c>
      <c r="M4" s="82" t="s">
        <v>84</v>
      </c>
      <c r="N4" s="82" t="s">
        <v>85</v>
      </c>
      <c r="O4" s="82" t="s">
        <v>170</v>
      </c>
      <c r="P4" s="82" t="s">
        <v>86</v>
      </c>
      <c r="Q4" s="88" t="s">
        <v>87</v>
      </c>
    </row>
    <row r="5" spans="1:17" x14ac:dyDescent="0.2">
      <c r="A5" s="79">
        <v>43403</v>
      </c>
      <c r="B5" s="313" t="s">
        <v>171</v>
      </c>
      <c r="C5" s="313"/>
      <c r="D5" s="82" t="s">
        <v>6</v>
      </c>
      <c r="F5" s="83"/>
      <c r="G5" s="80" t="s">
        <v>89</v>
      </c>
      <c r="H5" s="80" t="s">
        <v>997</v>
      </c>
      <c r="I5" s="80" t="s">
        <v>90</v>
      </c>
      <c r="J5" s="80" t="s">
        <v>91</v>
      </c>
      <c r="K5" s="80" t="s">
        <v>92</v>
      </c>
      <c r="L5" s="80" t="s">
        <v>93</v>
      </c>
      <c r="M5" s="82" t="s">
        <v>94</v>
      </c>
      <c r="N5" s="82" t="s">
        <v>95</v>
      </c>
      <c r="O5" s="82" t="s">
        <v>96</v>
      </c>
      <c r="P5" s="82" t="s">
        <v>97</v>
      </c>
      <c r="Q5" s="82" t="s">
        <v>98</v>
      </c>
    </row>
    <row r="6" spans="1:17" x14ac:dyDescent="0.2">
      <c r="B6" s="313"/>
      <c r="C6" s="313"/>
      <c r="D6" s="82" t="s">
        <v>12</v>
      </c>
      <c r="E6" s="83"/>
      <c r="F6" s="83"/>
      <c r="G6" s="80" t="s">
        <v>99</v>
      </c>
      <c r="H6" s="80"/>
      <c r="I6" s="80" t="s">
        <v>172</v>
      </c>
      <c r="J6" s="80" t="s">
        <v>100</v>
      </c>
      <c r="K6" s="80" t="s">
        <v>101</v>
      </c>
      <c r="L6" s="80" t="s">
        <v>102</v>
      </c>
      <c r="M6" s="82" t="s">
        <v>103</v>
      </c>
      <c r="N6" s="82" t="s">
        <v>104</v>
      </c>
      <c r="O6" s="82" t="s">
        <v>105</v>
      </c>
      <c r="P6" s="88" t="s">
        <v>106</v>
      </c>
      <c r="Q6" s="82" t="s">
        <v>107</v>
      </c>
    </row>
    <row r="7" spans="1:17" x14ac:dyDescent="0.2">
      <c r="A7" s="89" t="str">
        <f ca="1">IF(AND(TODAY()&gt;=A2,TODAY()&lt;=A3),"Vous utilisez le fichier de la période du "&amp;ROUNDUP(MONTH(A2)/3,0)&amp;" semestre "&amp;YEAR(A2),"Attention, vous n'utilisez pas la bonne version de fichier, contacter le Département Gestion des Risques")</f>
        <v>Vous utilisez le fichier de la période du 1 semestre 2018</v>
      </c>
      <c r="B7" s="90"/>
      <c r="C7" s="91"/>
      <c r="D7" s="82" t="s">
        <v>19</v>
      </c>
      <c r="G7" s="80" t="s">
        <v>173</v>
      </c>
      <c r="H7" s="80"/>
      <c r="I7" s="80" t="s">
        <v>109</v>
      </c>
      <c r="J7" s="80" t="s">
        <v>110</v>
      </c>
      <c r="K7" s="80"/>
      <c r="L7" s="80" t="s">
        <v>111</v>
      </c>
      <c r="M7" s="82" t="s">
        <v>112</v>
      </c>
      <c r="O7" s="82" t="s">
        <v>113</v>
      </c>
      <c r="P7" s="82" t="s">
        <v>114</v>
      </c>
      <c r="Q7" s="82" t="s">
        <v>115</v>
      </c>
    </row>
    <row r="8" spans="1:17" x14ac:dyDescent="0.2">
      <c r="A8" s="92"/>
      <c r="B8" s="92"/>
      <c r="G8" s="80" t="s">
        <v>108</v>
      </c>
      <c r="I8" s="80" t="s">
        <v>174</v>
      </c>
      <c r="J8" s="80" t="s">
        <v>175</v>
      </c>
      <c r="K8" s="80"/>
      <c r="L8" s="80"/>
      <c r="M8" s="82" t="s">
        <v>117</v>
      </c>
      <c r="O8" s="82" t="s">
        <v>118</v>
      </c>
      <c r="P8" s="82" t="s">
        <v>119</v>
      </c>
    </row>
    <row r="9" spans="1:17" x14ac:dyDescent="0.2">
      <c r="A9" s="92"/>
      <c r="B9" s="92"/>
      <c r="G9" s="77" t="s">
        <v>116</v>
      </c>
      <c r="I9" s="80" t="s">
        <v>120</v>
      </c>
      <c r="J9" s="80"/>
      <c r="K9" s="80"/>
      <c r="L9" s="80"/>
      <c r="M9" s="82" t="s">
        <v>121</v>
      </c>
      <c r="P9" s="88" t="s">
        <v>122</v>
      </c>
    </row>
    <row r="10" spans="1:17" x14ac:dyDescent="0.2">
      <c r="D10" s="75" t="s">
        <v>66</v>
      </c>
      <c r="G10" s="75" t="s">
        <v>177</v>
      </c>
      <c r="H10" s="75"/>
      <c r="I10" s="80" t="s">
        <v>124</v>
      </c>
      <c r="J10" s="80"/>
      <c r="K10" s="80"/>
      <c r="L10" s="80"/>
      <c r="M10" s="80"/>
    </row>
    <row r="11" spans="1:17" x14ac:dyDescent="0.2">
      <c r="D11" s="82" t="s">
        <v>64</v>
      </c>
      <c r="G11" s="77" t="s">
        <v>178</v>
      </c>
      <c r="J11" s="80"/>
      <c r="K11" s="80"/>
      <c r="L11" s="80"/>
      <c r="M11" s="80"/>
    </row>
    <row r="12" spans="1:17" x14ac:dyDescent="0.2">
      <c r="A12" s="93"/>
      <c r="B12" s="92"/>
      <c r="D12" s="82" t="s">
        <v>4</v>
      </c>
      <c r="G12" s="77" t="s">
        <v>179</v>
      </c>
      <c r="J12" s="80"/>
      <c r="K12" s="80"/>
      <c r="L12" s="80"/>
      <c r="M12" s="80"/>
    </row>
    <row r="13" spans="1:17" x14ac:dyDescent="0.2">
      <c r="A13" s="93"/>
      <c r="B13" s="92"/>
      <c r="D13" s="82" t="s">
        <v>5</v>
      </c>
      <c r="J13" s="80"/>
      <c r="K13" s="80"/>
      <c r="L13" s="80"/>
      <c r="M13" s="80"/>
    </row>
    <row r="14" spans="1:17" x14ac:dyDescent="0.2">
      <c r="A14" s="93"/>
      <c r="B14" s="92"/>
      <c r="D14" s="82" t="s">
        <v>6</v>
      </c>
      <c r="J14" s="80"/>
      <c r="K14" s="80"/>
      <c r="L14" s="80"/>
      <c r="M14" s="80"/>
    </row>
    <row r="15" spans="1:17" x14ac:dyDescent="0.2">
      <c r="A15" s="93"/>
      <c r="B15" s="92"/>
      <c r="D15" s="82" t="s">
        <v>21</v>
      </c>
      <c r="G15" s="75" t="s">
        <v>180</v>
      </c>
      <c r="H15" s="75"/>
      <c r="I15" s="93"/>
      <c r="J15" s="93"/>
      <c r="K15" s="93"/>
      <c r="L15" s="80"/>
      <c r="M15" s="80"/>
    </row>
    <row r="16" spans="1:17" x14ac:dyDescent="0.2">
      <c r="A16" s="93"/>
      <c r="B16" s="92"/>
      <c r="D16" s="82" t="s">
        <v>7</v>
      </c>
      <c r="G16" s="77" t="s">
        <v>181</v>
      </c>
      <c r="I16" s="93"/>
      <c r="J16" s="93"/>
      <c r="K16" s="93"/>
      <c r="L16" s="80"/>
      <c r="M16" s="80"/>
    </row>
    <row r="17" spans="3:20" x14ac:dyDescent="0.2">
      <c r="G17" s="77" t="s">
        <v>182</v>
      </c>
      <c r="I17" s="80"/>
      <c r="J17" s="80"/>
      <c r="K17" s="80"/>
      <c r="L17" s="80"/>
      <c r="M17" s="80"/>
    </row>
    <row r="18" spans="3:20" ht="15" x14ac:dyDescent="0.25">
      <c r="C18" s="94"/>
      <c r="D18" s="75" t="s">
        <v>183</v>
      </c>
      <c r="G18" s="77" t="s">
        <v>184</v>
      </c>
      <c r="I18" s="80"/>
      <c r="J18" s="80"/>
      <c r="K18" s="80"/>
      <c r="L18" s="80"/>
      <c r="M18" s="82"/>
    </row>
    <row r="19" spans="3:20" ht="10.15" customHeight="1" x14ac:dyDescent="0.2">
      <c r="C19" s="95"/>
      <c r="D19" s="82" t="s">
        <v>34</v>
      </c>
      <c r="G19" s="77" t="s">
        <v>185</v>
      </c>
      <c r="I19" s="80"/>
      <c r="J19" s="80"/>
      <c r="K19" s="80"/>
      <c r="L19" s="80"/>
      <c r="M19" s="82"/>
    </row>
    <row r="20" spans="3:20" ht="10.15" customHeight="1" x14ac:dyDescent="0.2">
      <c r="D20" s="82" t="s">
        <v>9</v>
      </c>
      <c r="G20" s="77" t="s">
        <v>186</v>
      </c>
      <c r="I20" s="75" t="s">
        <v>187</v>
      </c>
      <c r="J20" s="80"/>
      <c r="K20" s="80"/>
      <c r="L20" s="80"/>
      <c r="M20" s="82"/>
    </row>
    <row r="21" spans="3:20" ht="10.15" customHeight="1" x14ac:dyDescent="0.2">
      <c r="D21" s="82" t="s">
        <v>32</v>
      </c>
      <c r="G21" s="77" t="s">
        <v>176</v>
      </c>
      <c r="I21" s="96" t="s">
        <v>188</v>
      </c>
      <c r="J21" s="80"/>
      <c r="K21" s="80"/>
      <c r="L21" s="80"/>
      <c r="M21" s="82"/>
    </row>
    <row r="22" spans="3:20" ht="10.15" customHeight="1" x14ac:dyDescent="0.2">
      <c r="D22" s="82" t="s">
        <v>31</v>
      </c>
      <c r="I22" s="96" t="s">
        <v>189</v>
      </c>
      <c r="J22" s="80"/>
      <c r="K22" s="80"/>
      <c r="L22" s="80"/>
      <c r="M22" s="82"/>
    </row>
    <row r="23" spans="3:20" ht="10.15" customHeight="1" x14ac:dyDescent="0.2">
      <c r="D23" s="82"/>
      <c r="I23" s="96" t="s">
        <v>190</v>
      </c>
      <c r="J23" s="80"/>
      <c r="K23" s="80"/>
      <c r="L23" s="80"/>
      <c r="M23" s="82"/>
    </row>
    <row r="24" spans="3:20" ht="10.15" customHeight="1" x14ac:dyDescent="0.2">
      <c r="D24" s="82"/>
      <c r="G24" s="186"/>
      <c r="I24" s="96" t="s">
        <v>191</v>
      </c>
      <c r="J24" s="75" t="s">
        <v>190</v>
      </c>
      <c r="K24" s="75" t="s">
        <v>189</v>
      </c>
      <c r="L24" s="75" t="s">
        <v>188</v>
      </c>
      <c r="M24" s="75" t="s">
        <v>191</v>
      </c>
      <c r="N24" s="75" t="s">
        <v>192</v>
      </c>
      <c r="O24" s="75" t="s">
        <v>193</v>
      </c>
      <c r="P24" s="97" t="s">
        <v>194</v>
      </c>
      <c r="Q24" s="97" t="s">
        <v>195</v>
      </c>
      <c r="R24" s="97" t="s">
        <v>196</v>
      </c>
      <c r="S24" s="97" t="s">
        <v>197</v>
      </c>
      <c r="T24" s="97" t="s">
        <v>198</v>
      </c>
    </row>
    <row r="25" spans="3:20" ht="10.15" customHeight="1" x14ac:dyDescent="0.2">
      <c r="G25" s="186"/>
      <c r="I25" s="96" t="s">
        <v>192</v>
      </c>
      <c r="J25" s="96" t="s">
        <v>199</v>
      </c>
      <c r="K25" s="96" t="s">
        <v>200</v>
      </c>
      <c r="L25" s="96" t="s">
        <v>201</v>
      </c>
      <c r="M25" s="96" t="s">
        <v>202</v>
      </c>
      <c r="N25" s="96" t="s">
        <v>203</v>
      </c>
      <c r="O25" s="96" t="s">
        <v>204</v>
      </c>
      <c r="P25" s="96" t="s">
        <v>194</v>
      </c>
      <c r="Q25" s="78" t="s">
        <v>205</v>
      </c>
      <c r="R25" s="77" t="s">
        <v>206</v>
      </c>
      <c r="S25" s="77" t="s">
        <v>207</v>
      </c>
      <c r="T25" s="77" t="s">
        <v>208</v>
      </c>
    </row>
    <row r="26" spans="3:20" ht="10.15" customHeight="1" x14ac:dyDescent="0.2">
      <c r="C26" s="75" t="s">
        <v>755</v>
      </c>
      <c r="D26" s="75" t="s">
        <v>987</v>
      </c>
      <c r="E26" s="75" t="s">
        <v>108</v>
      </c>
      <c r="F26" s="75" t="s">
        <v>116</v>
      </c>
      <c r="G26" s="219"/>
      <c r="I26" s="96" t="s">
        <v>193</v>
      </c>
      <c r="J26" s="96" t="s">
        <v>209</v>
      </c>
      <c r="K26" s="96" t="s">
        <v>210</v>
      </c>
      <c r="L26" s="96" t="s">
        <v>211</v>
      </c>
      <c r="M26" s="96" t="s">
        <v>212</v>
      </c>
      <c r="N26" s="96" t="s">
        <v>213</v>
      </c>
      <c r="O26" s="98"/>
      <c r="P26" s="98"/>
      <c r="Q26" s="78" t="s">
        <v>214</v>
      </c>
      <c r="T26" s="77" t="s">
        <v>215</v>
      </c>
    </row>
    <row r="27" spans="3:20" ht="15" x14ac:dyDescent="0.2">
      <c r="C27" s="219" t="s">
        <v>72</v>
      </c>
      <c r="D27" s="219" t="s">
        <v>1001</v>
      </c>
      <c r="E27" s="219" t="s">
        <v>108</v>
      </c>
      <c r="F27" s="218" t="s">
        <v>116</v>
      </c>
      <c r="G27" s="219"/>
      <c r="I27" s="96" t="s">
        <v>194</v>
      </c>
      <c r="J27" s="98"/>
      <c r="K27" s="96" t="s">
        <v>216</v>
      </c>
      <c r="L27" s="98"/>
      <c r="M27" s="96" t="s">
        <v>217</v>
      </c>
      <c r="N27" s="96" t="s">
        <v>218</v>
      </c>
      <c r="O27" s="98"/>
      <c r="P27" s="98"/>
      <c r="Q27" s="78" t="s">
        <v>219</v>
      </c>
      <c r="T27" s="77" t="s">
        <v>220</v>
      </c>
    </row>
    <row r="28" spans="3:20" ht="15" x14ac:dyDescent="0.2">
      <c r="C28" s="218" t="s">
        <v>71</v>
      </c>
      <c r="D28" s="220" t="s">
        <v>986</v>
      </c>
      <c r="E28" s="220"/>
      <c r="F28" s="220"/>
      <c r="G28" s="219"/>
      <c r="I28" s="96" t="s">
        <v>195</v>
      </c>
      <c r="J28" s="98"/>
      <c r="K28" s="98"/>
      <c r="L28" s="98"/>
      <c r="M28" s="98"/>
      <c r="N28" s="99" t="s">
        <v>221</v>
      </c>
      <c r="O28" s="98"/>
      <c r="P28" s="98"/>
      <c r="Q28" s="78" t="s">
        <v>222</v>
      </c>
      <c r="T28" s="77" t="s">
        <v>223</v>
      </c>
    </row>
    <row r="29" spans="3:20" ht="15" x14ac:dyDescent="0.2">
      <c r="D29" s="219" t="s">
        <v>99</v>
      </c>
      <c r="G29" s="186"/>
      <c r="I29" s="77" t="s">
        <v>196</v>
      </c>
      <c r="J29" s="98"/>
      <c r="K29" s="98"/>
      <c r="L29" s="98"/>
      <c r="M29" s="98"/>
      <c r="N29" s="99" t="s">
        <v>224</v>
      </c>
      <c r="O29" s="98"/>
      <c r="P29" s="98"/>
    </row>
    <row r="30" spans="3:20" ht="15" x14ac:dyDescent="0.2">
      <c r="G30" s="193"/>
      <c r="I30" s="77" t="s">
        <v>197</v>
      </c>
      <c r="J30" s="98"/>
      <c r="K30" s="98"/>
      <c r="M30" s="98"/>
      <c r="N30" s="99" t="s">
        <v>225</v>
      </c>
      <c r="O30" s="98"/>
      <c r="P30" s="98"/>
    </row>
    <row r="31" spans="3:20" ht="15" x14ac:dyDescent="0.2">
      <c r="C31" s="75" t="s">
        <v>177</v>
      </c>
      <c r="I31" s="77" t="s">
        <v>198</v>
      </c>
      <c r="J31" s="98"/>
      <c r="K31" s="98"/>
      <c r="M31" s="98"/>
      <c r="N31" s="98"/>
      <c r="O31" s="98"/>
      <c r="P31" s="98"/>
    </row>
    <row r="32" spans="3:20" x14ac:dyDescent="0.2">
      <c r="C32" s="220" t="s">
        <v>1006</v>
      </c>
      <c r="J32" s="75" t="s">
        <v>226</v>
      </c>
      <c r="K32" s="75" t="s">
        <v>227</v>
      </c>
      <c r="L32" s="75" t="s">
        <v>228</v>
      </c>
      <c r="M32" s="75" t="s">
        <v>229</v>
      </c>
      <c r="N32" s="75" t="s">
        <v>230</v>
      </c>
      <c r="O32" s="75" t="s">
        <v>231</v>
      </c>
      <c r="P32" s="75" t="s">
        <v>232</v>
      </c>
    </row>
    <row r="33" spans="1:16" x14ac:dyDescent="0.2">
      <c r="G33" s="186"/>
      <c r="I33" s="96"/>
      <c r="J33" s="96" t="s">
        <v>233</v>
      </c>
      <c r="K33" s="96" t="s">
        <v>234</v>
      </c>
      <c r="L33" s="96" t="s">
        <v>235</v>
      </c>
      <c r="M33" s="96" t="s">
        <v>236</v>
      </c>
      <c r="N33" s="96" t="s">
        <v>237</v>
      </c>
      <c r="O33" s="96" t="s">
        <v>238</v>
      </c>
      <c r="P33" s="96" t="s">
        <v>239</v>
      </c>
    </row>
    <row r="34" spans="1:16" x14ac:dyDescent="0.2">
      <c r="G34" s="186"/>
      <c r="I34" s="96"/>
      <c r="J34" s="96" t="s">
        <v>240</v>
      </c>
      <c r="L34" s="99" t="s">
        <v>241</v>
      </c>
      <c r="M34" s="96" t="s">
        <v>242</v>
      </c>
      <c r="N34" s="96" t="s">
        <v>243</v>
      </c>
      <c r="O34" s="96" t="s">
        <v>244</v>
      </c>
      <c r="P34" s="96" t="s">
        <v>245</v>
      </c>
    </row>
    <row r="35" spans="1:16" x14ac:dyDescent="0.2">
      <c r="E35" s="92"/>
      <c r="F35" s="92"/>
      <c r="G35" s="186"/>
      <c r="I35" s="75" t="s">
        <v>246</v>
      </c>
      <c r="J35" s="96" t="s">
        <v>247</v>
      </c>
      <c r="N35" s="96"/>
      <c r="O35" s="77"/>
      <c r="P35" s="96"/>
    </row>
    <row r="36" spans="1:16" x14ac:dyDescent="0.2">
      <c r="E36" s="92"/>
      <c r="F36" s="92"/>
      <c r="G36" s="186"/>
      <c r="I36" s="96" t="s">
        <v>248</v>
      </c>
    </row>
    <row r="37" spans="1:16" x14ac:dyDescent="0.2">
      <c r="E37" s="92"/>
      <c r="F37" s="92"/>
      <c r="G37" s="186"/>
      <c r="I37" s="96" t="s">
        <v>249</v>
      </c>
    </row>
    <row r="38" spans="1:16" x14ac:dyDescent="0.2">
      <c r="E38" s="92"/>
      <c r="F38" s="92"/>
      <c r="G38" s="193"/>
      <c r="J38" s="75" t="s">
        <v>250</v>
      </c>
      <c r="K38" s="75" t="s">
        <v>251</v>
      </c>
      <c r="L38" s="75" t="s">
        <v>252</v>
      </c>
      <c r="M38" s="75" t="s">
        <v>253</v>
      </c>
      <c r="N38" s="75" t="s">
        <v>254</v>
      </c>
      <c r="O38" s="75" t="s">
        <v>255</v>
      </c>
    </row>
    <row r="39" spans="1:16" x14ac:dyDescent="0.2">
      <c r="E39" s="92"/>
      <c r="F39" s="92"/>
      <c r="G39" s="193"/>
      <c r="L39" s="77" t="s">
        <v>256</v>
      </c>
      <c r="M39" s="77" t="s">
        <v>257</v>
      </c>
    </row>
    <row r="40" spans="1:16" x14ac:dyDescent="0.2">
      <c r="E40" s="92"/>
      <c r="F40" s="92"/>
      <c r="L40" s="100" t="s">
        <v>258</v>
      </c>
      <c r="M40" s="77" t="s">
        <v>259</v>
      </c>
    </row>
    <row r="41" spans="1:16" x14ac:dyDescent="0.2">
      <c r="A41" s="101" t="s">
        <v>260</v>
      </c>
      <c r="B41" s="102"/>
      <c r="C41" s="103"/>
      <c r="E41" s="92"/>
      <c r="F41" s="92"/>
      <c r="M41" s="100" t="s">
        <v>258</v>
      </c>
    </row>
    <row r="42" spans="1:16" x14ac:dyDescent="0.2">
      <c r="A42" s="104" t="s">
        <v>261</v>
      </c>
      <c r="B42" s="92"/>
      <c r="C42" s="103"/>
    </row>
    <row r="47" spans="1:16" x14ac:dyDescent="0.2">
      <c r="J47" s="75" t="s">
        <v>262</v>
      </c>
      <c r="K47" s="75" t="s">
        <v>263</v>
      </c>
      <c r="L47" s="75" t="s">
        <v>264</v>
      </c>
      <c r="M47" s="75" t="s">
        <v>265</v>
      </c>
      <c r="N47" s="75" t="s">
        <v>266</v>
      </c>
      <c r="O47" s="75" t="s">
        <v>267</v>
      </c>
    </row>
    <row r="48" spans="1:16" x14ac:dyDescent="0.2">
      <c r="L48" s="77" t="s">
        <v>268</v>
      </c>
      <c r="M48" s="77" t="s">
        <v>269</v>
      </c>
    </row>
    <row r="49" spans="10:15" x14ac:dyDescent="0.2">
      <c r="L49" s="77" t="s">
        <v>270</v>
      </c>
      <c r="M49" s="77" t="s">
        <v>271</v>
      </c>
    </row>
    <row r="50" spans="10:15" x14ac:dyDescent="0.2">
      <c r="L50" s="100" t="s">
        <v>258</v>
      </c>
    </row>
    <row r="56" spans="10:15" x14ac:dyDescent="0.2">
      <c r="J56" s="75" t="s">
        <v>272</v>
      </c>
      <c r="K56" s="75" t="s">
        <v>273</v>
      </c>
      <c r="L56" s="75" t="s">
        <v>274</v>
      </c>
      <c r="M56" s="75" t="s">
        <v>275</v>
      </c>
      <c r="N56" s="75" t="s">
        <v>276</v>
      </c>
      <c r="O56" s="75" t="s">
        <v>277</v>
      </c>
    </row>
    <row r="57" spans="10:15" x14ac:dyDescent="0.2">
      <c r="L57" s="77" t="s">
        <v>278</v>
      </c>
      <c r="M57" s="77" t="s">
        <v>279</v>
      </c>
    </row>
    <row r="58" spans="10:15" x14ac:dyDescent="0.2">
      <c r="L58" s="77" t="s">
        <v>280</v>
      </c>
      <c r="M58" s="77" t="s">
        <v>281</v>
      </c>
    </row>
    <row r="59" spans="10:15" x14ac:dyDescent="0.2">
      <c r="L59" s="100" t="s">
        <v>258</v>
      </c>
    </row>
    <row r="63" spans="10:15" x14ac:dyDescent="0.2">
      <c r="J63" s="75" t="s">
        <v>282</v>
      </c>
      <c r="K63" s="75" t="s">
        <v>283</v>
      </c>
      <c r="L63" s="75" t="s">
        <v>284</v>
      </c>
      <c r="M63" s="75" t="s">
        <v>285</v>
      </c>
      <c r="N63" s="75" t="s">
        <v>286</v>
      </c>
      <c r="O63" s="75" t="s">
        <v>287</v>
      </c>
    </row>
    <row r="64" spans="10:15" ht="22.5" x14ac:dyDescent="0.2">
      <c r="L64" s="105" t="s">
        <v>288</v>
      </c>
      <c r="M64" s="77" t="s">
        <v>289</v>
      </c>
    </row>
    <row r="65" spans="10:15" x14ac:dyDescent="0.2">
      <c r="L65" s="77" t="s">
        <v>290</v>
      </c>
      <c r="M65" s="77" t="s">
        <v>291</v>
      </c>
    </row>
    <row r="66" spans="10:15" x14ac:dyDescent="0.2">
      <c r="L66" s="77" t="s">
        <v>292</v>
      </c>
      <c r="M66" s="77" t="s">
        <v>293</v>
      </c>
    </row>
    <row r="67" spans="10:15" x14ac:dyDescent="0.2">
      <c r="L67" s="77" t="s">
        <v>294</v>
      </c>
      <c r="M67" s="77" t="s">
        <v>295</v>
      </c>
    </row>
    <row r="71" spans="10:15" x14ac:dyDescent="0.2">
      <c r="J71" s="75" t="s">
        <v>296</v>
      </c>
      <c r="K71" s="75" t="s">
        <v>297</v>
      </c>
      <c r="L71" s="75" t="s">
        <v>298</v>
      </c>
      <c r="M71" s="75" t="s">
        <v>299</v>
      </c>
      <c r="N71" s="75" t="s">
        <v>300</v>
      </c>
      <c r="O71" s="75" t="s">
        <v>301</v>
      </c>
    </row>
    <row r="72" spans="10:15" x14ac:dyDescent="0.2">
      <c r="L72" s="77" t="s">
        <v>302</v>
      </c>
      <c r="M72" s="77" t="s">
        <v>303</v>
      </c>
    </row>
    <row r="73" spans="10:15" x14ac:dyDescent="0.2">
      <c r="L73" s="77" t="s">
        <v>304</v>
      </c>
      <c r="M73" s="77" t="s">
        <v>305</v>
      </c>
    </row>
  </sheetData>
  <dataConsolidate/>
  <mergeCells count="1">
    <mergeCell ref="B5:C6"/>
  </mergeCells>
  <dataValidations count="1">
    <dataValidation type="list" allowBlank="1" showInputMessage="1" showErrorMessage="1" sqref="H1">
      <formula1>origine_de_détection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pageSetUpPr fitToPage="1"/>
  </sheetPr>
  <dimension ref="A1:G41"/>
  <sheetViews>
    <sheetView showGridLines="0" topLeftCell="A3" zoomScale="90" zoomScaleNormal="90" zoomScaleSheetLayoutView="100" workbookViewId="0">
      <selection activeCell="E8" sqref="E8"/>
    </sheetView>
  </sheetViews>
  <sheetFormatPr baseColWidth="10" defaultRowHeight="12.75" x14ac:dyDescent="0.2"/>
  <cols>
    <col min="1" max="1" width="12.85546875" style="2" customWidth="1"/>
    <col min="2" max="2" width="34.140625" style="1" customWidth="1"/>
    <col min="3" max="3" width="26.5703125" style="2" customWidth="1"/>
    <col min="4" max="4" width="16.7109375" style="4" customWidth="1"/>
    <col min="5" max="5" width="31.42578125" style="2" bestFit="1" customWidth="1"/>
    <col min="6" max="6" width="30.5703125" style="2" customWidth="1"/>
    <col min="7" max="7" width="33.28515625" style="16" bestFit="1" customWidth="1"/>
  </cols>
  <sheetData>
    <row r="1" spans="1:7" s="4" customFormat="1" ht="27.75" customHeight="1" x14ac:dyDescent="0.2">
      <c r="A1" s="279" t="s">
        <v>1</v>
      </c>
      <c r="B1" s="280" t="s">
        <v>2</v>
      </c>
      <c r="C1" s="267" t="s">
        <v>1048</v>
      </c>
      <c r="D1" s="267" t="s">
        <v>37</v>
      </c>
      <c r="E1" s="269" t="s">
        <v>0</v>
      </c>
      <c r="F1" s="46" t="s">
        <v>1051</v>
      </c>
      <c r="G1" s="266" t="s">
        <v>871</v>
      </c>
    </row>
    <row r="2" spans="1:7" ht="25.5" hidden="1" customHeight="1" x14ac:dyDescent="0.2">
      <c r="A2" s="65"/>
      <c r="B2" s="66"/>
      <c r="C2" s="67">
        <v>1</v>
      </c>
      <c r="D2" s="68"/>
      <c r="E2" s="65"/>
      <c r="F2" s="67">
        <v>1</v>
      </c>
      <c r="G2" s="69" t="s">
        <v>63</v>
      </c>
    </row>
    <row r="3" spans="1:7" ht="24.95" customHeight="1" x14ac:dyDescent="0.2">
      <c r="A3" s="195" t="s">
        <v>794</v>
      </c>
      <c r="B3" s="70" t="e">
        <f>#REF!</f>
        <v>#REF!</v>
      </c>
      <c r="C3" s="71" t="str">
        <f ca="1">IFERROR(Conso!AC2&amp;"/"&amp;Conso!AB2,"")</f>
        <v>Marginal/Exceptionnelle</v>
      </c>
      <c r="D3" s="73" t="str">
        <f ca="1">IFERROR(INDEX(Notes!$I$9:$N$14,7-VLOOKUP(Conso!AB2,Notes!$D$2:$E$7,2,FALSE),VLOOKUP(Conso!AC2,Notes!$A$2:$B$7,2,FALSE)),"")</f>
        <v>Mineur</v>
      </c>
      <c r="E3" s="71" t="str">
        <f ca="1">IFERROR(Conso!AI2,"")</f>
        <v>Insuffisant</v>
      </c>
      <c r="F3" s="71" t="str">
        <f ca="1">IFERROR(INDEX(Notes!$S$10:$V$13,5-VLOOKUP(D3,Notes!$G$2:$H$5,2,FALSE),VLOOKUP('Tableau des risques brut'!E3,Notes!$J$2:$K$5,2,FALSE)),"")</f>
        <v>Surveillance Faible</v>
      </c>
      <c r="G3" s="200" t="s">
        <v>872</v>
      </c>
    </row>
    <row r="4" spans="1:7" ht="24.95" customHeight="1" x14ac:dyDescent="0.2">
      <c r="A4" s="195" t="s">
        <v>795</v>
      </c>
      <c r="B4" s="70" t="e">
        <f>#REF!</f>
        <v>#REF!</v>
      </c>
      <c r="C4" s="72" t="str">
        <f ca="1">IFERROR(Conso!AC3&amp;"/"&amp;Conso!AB3,"")</f>
        <v/>
      </c>
      <c r="D4" s="73" t="str">
        <f ca="1">IFERROR(INDEX(Notes!$I$9:$N$14,7-VLOOKUP(Conso!AB3,Notes!$D$2:$E$7,2,FALSE),VLOOKUP(Conso!AC3,Notes!$A$2:$B$7,2,FALSE)),"")</f>
        <v/>
      </c>
      <c r="E4" s="71" t="str">
        <f ca="1">IFERROR(Conso!AI3,"")</f>
        <v/>
      </c>
      <c r="F4" s="71" t="str">
        <f ca="1">IFERROR(INDEX(Notes!$S$10:$V$13,5-VLOOKUP(D4,Notes!$G$2:$H$5,2,FALSE),VLOOKUP('Tableau des risques brut'!E4,Notes!$J$2:$K$5,2,FALSE)),"")</f>
        <v/>
      </c>
      <c r="G4" s="200" t="s">
        <v>873</v>
      </c>
    </row>
    <row r="5" spans="1:7" ht="24.95" customHeight="1" x14ac:dyDescent="0.2">
      <c r="A5" s="195" t="s">
        <v>796</v>
      </c>
      <c r="B5" s="70" t="e">
        <f>#REF!</f>
        <v>#REF!</v>
      </c>
      <c r="C5" s="72" t="str">
        <f ca="1">IFERROR(Conso!AC4&amp;"/"&amp;Conso!AB4,"")</f>
        <v/>
      </c>
      <c r="D5" s="73" t="str">
        <f ca="1">IFERROR(INDEX(Notes!$I$9:$N$14,7-VLOOKUP(Conso!AB4,Notes!$D$2:$E$7,2,FALSE),VLOOKUP(Conso!AC4,Notes!$A$2:$B$7,2,FALSE)),"")</f>
        <v/>
      </c>
      <c r="E5" s="71" t="str">
        <f ca="1">IFERROR(Conso!AI4,"")</f>
        <v/>
      </c>
      <c r="F5" s="71" t="str">
        <f ca="1">IFERROR(INDEX(Notes!$S$10:$V$13,5-VLOOKUP(D5,Notes!$G$2:$H$5,2,FALSE),VLOOKUP('Tableau des risques brut'!E5,Notes!$J$2:$K$5,2,FALSE)),"")</f>
        <v/>
      </c>
      <c r="G5" s="200" t="s">
        <v>874</v>
      </c>
    </row>
    <row r="6" spans="1:7" ht="24.95" customHeight="1" x14ac:dyDescent="0.2">
      <c r="A6" s="195" t="s">
        <v>797</v>
      </c>
      <c r="B6" s="70" t="e">
        <f>#REF!</f>
        <v>#REF!</v>
      </c>
      <c r="C6" s="72" t="str">
        <f ca="1">IFERROR(Conso!AC5&amp;"/"&amp;Conso!AB5,"")</f>
        <v/>
      </c>
      <c r="D6" s="73" t="str">
        <f ca="1">IFERROR(INDEX(Notes!$I$9:$N$14,7-VLOOKUP(Conso!AB5,Notes!$D$2:$E$7,2,FALSE),VLOOKUP(Conso!AC5,Notes!$A$2:$B$7,2,FALSE)),"")</f>
        <v/>
      </c>
      <c r="E6" s="71" t="str">
        <f ca="1">IFERROR(Conso!AI5,"")</f>
        <v/>
      </c>
      <c r="F6" s="71" t="str">
        <f ca="1">IFERROR(INDEX(Notes!$S$10:$V$13,5-VLOOKUP(D6,Notes!$G$2:$H$5,2,FALSE),VLOOKUP('Tableau des risques brut'!E6,Notes!$J$2:$K$5,2,FALSE)),"")</f>
        <v/>
      </c>
      <c r="G6" s="200" t="s">
        <v>875</v>
      </c>
    </row>
    <row r="7" spans="1:7" ht="24.95" customHeight="1" x14ac:dyDescent="0.2">
      <c r="A7" s="195" t="s">
        <v>798</v>
      </c>
      <c r="B7" s="70" t="e">
        <f>#REF!</f>
        <v>#REF!</v>
      </c>
      <c r="C7" s="72" t="str">
        <f ca="1">IFERROR(Conso!AC6&amp;"/"&amp;Conso!AB6,"")</f>
        <v/>
      </c>
      <c r="D7" s="73" t="str">
        <f ca="1">IFERROR(INDEX(Notes!$I$9:$N$14,7-VLOOKUP(Conso!AB6,Notes!$D$2:$E$7,2,FALSE),VLOOKUP(Conso!AC6,Notes!$A$2:$B$7,2,FALSE)),"")</f>
        <v/>
      </c>
      <c r="E7" s="71" t="str">
        <f ca="1">IFERROR(Conso!AI6,"")</f>
        <v/>
      </c>
      <c r="F7" s="71" t="str">
        <f ca="1">IFERROR(INDEX(Notes!$S$10:$V$13,5-VLOOKUP(D7,Notes!$G$2:$H$5,2,FALSE),VLOOKUP('Tableau des risques brut'!E7,Notes!$J$2:$K$5,2,FALSE)),"")</f>
        <v/>
      </c>
      <c r="G7" s="200" t="s">
        <v>876</v>
      </c>
    </row>
    <row r="8" spans="1:7" ht="24.95" customHeight="1" x14ac:dyDescent="0.2">
      <c r="A8" s="195" t="s">
        <v>799</v>
      </c>
      <c r="B8" s="70" t="e">
        <f>#REF!</f>
        <v>#REF!</v>
      </c>
      <c r="C8" s="72" t="str">
        <f ca="1">IFERROR(Conso!AC7&amp;"/"&amp;Conso!AB7,"")</f>
        <v/>
      </c>
      <c r="D8" s="73" t="str">
        <f ca="1">IFERROR(INDEX(Notes!$I$9:$N$14,7-VLOOKUP(Conso!AB7,Notes!$D$2:$E$7,2,FALSE),VLOOKUP(Conso!AC7,Notes!$A$2:$B$7,2,FALSE)),"")</f>
        <v/>
      </c>
      <c r="E8" s="71" t="str">
        <f ca="1">IFERROR(Conso!AI7,"")</f>
        <v/>
      </c>
      <c r="F8" s="71" t="str">
        <f ca="1">IFERROR(INDEX(Notes!$S$10:$V$13,5-VLOOKUP(D8,Notes!$G$2:$H$5,2,FALSE),VLOOKUP('Tableau des risques brut'!E8,Notes!$J$2:$K$5,2,FALSE)),"")</f>
        <v/>
      </c>
      <c r="G8" s="200" t="s">
        <v>877</v>
      </c>
    </row>
    <row r="9" spans="1:7" ht="24.95" customHeight="1" x14ac:dyDescent="0.2">
      <c r="A9" s="195" t="s">
        <v>800</v>
      </c>
      <c r="B9" s="70" t="e">
        <f>#REF!</f>
        <v>#REF!</v>
      </c>
      <c r="C9" s="72" t="str">
        <f ca="1">IFERROR(Conso!AC8&amp;"/"&amp;Conso!AB8,"")</f>
        <v/>
      </c>
      <c r="D9" s="73" t="str">
        <f ca="1">IFERROR(INDEX(Notes!$I$9:$N$14,7-VLOOKUP(Conso!AB8,Notes!$D$2:$E$7,2,FALSE),VLOOKUP(Conso!AC8,Notes!$A$2:$B$7,2,FALSE)),"")</f>
        <v/>
      </c>
      <c r="E9" s="71" t="str">
        <f ca="1">IFERROR(Conso!AI8,"")</f>
        <v/>
      </c>
      <c r="F9" s="71" t="str">
        <f ca="1">IFERROR(INDEX(Notes!$S$10:$V$13,5-VLOOKUP(D9,Notes!$G$2:$H$5,2,FALSE),VLOOKUP('Tableau des risques brut'!E9,Notes!$J$2:$K$5,2,FALSE)),"")</f>
        <v/>
      </c>
      <c r="G9" s="200" t="s">
        <v>878</v>
      </c>
    </row>
    <row r="10" spans="1:7" ht="24.95" customHeight="1" x14ac:dyDescent="0.2">
      <c r="A10" s="195" t="s">
        <v>801</v>
      </c>
      <c r="B10" s="70" t="e">
        <f>#REF!</f>
        <v>#REF!</v>
      </c>
      <c r="C10" s="72" t="str">
        <f ca="1">IFERROR(Conso!AC9&amp;"/"&amp;Conso!AB9,"")</f>
        <v/>
      </c>
      <c r="D10" s="73" t="str">
        <f ca="1">IFERROR(INDEX(Notes!$I$9:$N$14,7-VLOOKUP(Conso!AB9,Notes!$D$2:$E$7,2,FALSE),VLOOKUP(Conso!AC9,Notes!$A$2:$B$7,2,FALSE)),"")</f>
        <v/>
      </c>
      <c r="E10" s="71" t="str">
        <f ca="1">IFERROR(Conso!AI9,"")</f>
        <v/>
      </c>
      <c r="F10" s="71" t="str">
        <f ca="1">IFERROR(INDEX(Notes!$S$10:$V$13,5-VLOOKUP(D10,Notes!$G$2:$H$5,2,FALSE),VLOOKUP('Tableau des risques brut'!E10,Notes!$J$2:$K$5,2,FALSE)),"")</f>
        <v/>
      </c>
      <c r="G10" s="200" t="s">
        <v>879</v>
      </c>
    </row>
    <row r="11" spans="1:7" ht="24.95" customHeight="1" x14ac:dyDescent="0.2">
      <c r="A11" s="195" t="s">
        <v>802</v>
      </c>
      <c r="B11" s="70" t="e">
        <f>#REF!</f>
        <v>#REF!</v>
      </c>
      <c r="C11" s="72" t="str">
        <f ca="1">IFERROR(Conso!AC10&amp;"/"&amp;Conso!AB10,"")</f>
        <v/>
      </c>
      <c r="D11" s="73" t="str">
        <f ca="1">IFERROR(INDEX(Notes!$I$9:$N$14,7-VLOOKUP(Conso!AB10,Notes!$D$2:$E$7,2,FALSE),VLOOKUP(Conso!AC10,Notes!$A$2:$B$7,2,FALSE)),"")</f>
        <v/>
      </c>
      <c r="E11" s="71" t="str">
        <f ca="1">IFERROR(Conso!AI10,"")</f>
        <v/>
      </c>
      <c r="F11" s="71" t="str">
        <f ca="1">IFERROR(INDEX(Notes!$S$10:$V$13,5-VLOOKUP(D11,Notes!$G$2:$H$5,2,FALSE),VLOOKUP('Tableau des risques brut'!E11,Notes!$J$2:$K$5,2,FALSE)),"")</f>
        <v/>
      </c>
      <c r="G11" s="200" t="s">
        <v>880</v>
      </c>
    </row>
    <row r="12" spans="1:7" ht="24.95" customHeight="1" x14ac:dyDescent="0.2">
      <c r="A12" s="195" t="s">
        <v>803</v>
      </c>
      <c r="B12" s="70" t="e">
        <f>#REF!</f>
        <v>#REF!</v>
      </c>
      <c r="C12" s="72" t="str">
        <f ca="1">IFERROR(Conso!AC11&amp;"/"&amp;Conso!AB11,"")</f>
        <v/>
      </c>
      <c r="D12" s="73" t="str">
        <f ca="1">IFERROR(INDEX(Notes!$I$9:$N$14,7-VLOOKUP(Conso!AB11,Notes!$D$2:$E$7,2,FALSE),VLOOKUP(Conso!AC11,Notes!$A$2:$B$7,2,FALSE)),"")</f>
        <v/>
      </c>
      <c r="E12" s="71" t="str">
        <f ca="1">IFERROR(Conso!AI11,"")</f>
        <v/>
      </c>
      <c r="F12" s="71" t="str">
        <f ca="1">IFERROR(INDEX(Notes!$S$10:$V$13,5-VLOOKUP(D12,Notes!$G$2:$H$5,2,FALSE),VLOOKUP('Tableau des risques brut'!E12,Notes!$J$2:$K$5,2,FALSE)),"")</f>
        <v/>
      </c>
      <c r="G12" s="200" t="s">
        <v>881</v>
      </c>
    </row>
    <row r="13" spans="1:7" ht="24.95" customHeight="1" x14ac:dyDescent="0.2">
      <c r="A13" s="195" t="s">
        <v>804</v>
      </c>
      <c r="B13" s="70" t="e">
        <f>#REF!</f>
        <v>#REF!</v>
      </c>
      <c r="C13" s="72" t="str">
        <f ca="1">IFERROR(Conso!AC12&amp;"/"&amp;Conso!AB12,"")</f>
        <v/>
      </c>
      <c r="D13" s="73" t="str">
        <f ca="1">IFERROR(INDEX(Notes!$I$9:$N$14,7-VLOOKUP(Conso!AB12,Notes!$D$2:$E$7,2,FALSE),VLOOKUP(Conso!AC12,Notes!$A$2:$B$7,2,FALSE)),"")</f>
        <v/>
      </c>
      <c r="E13" s="71" t="str">
        <f ca="1">IFERROR(Conso!AI12,"")</f>
        <v/>
      </c>
      <c r="F13" s="71" t="str">
        <f ca="1">IFERROR(INDEX(Notes!$S$10:$V$13,5-VLOOKUP(D13,Notes!$G$2:$H$5,2,FALSE),VLOOKUP('Tableau des risques brut'!E13,Notes!$J$2:$K$5,2,FALSE)),"")</f>
        <v/>
      </c>
      <c r="G13" s="200" t="s">
        <v>882</v>
      </c>
    </row>
    <row r="14" spans="1:7" ht="24.95" customHeight="1" x14ac:dyDescent="0.2">
      <c r="A14" s="195" t="s">
        <v>805</v>
      </c>
      <c r="B14" s="70" t="e">
        <f>#REF!</f>
        <v>#REF!</v>
      </c>
      <c r="C14" s="72" t="str">
        <f ca="1">IFERROR(Conso!AC13&amp;"/"&amp;Conso!AB13,"")</f>
        <v/>
      </c>
      <c r="D14" s="73" t="str">
        <f ca="1">IFERROR(INDEX(Notes!$I$9:$N$14,7-VLOOKUP(Conso!AB13,Notes!$D$2:$E$7,2,FALSE),VLOOKUP(Conso!AC13,Notes!$A$2:$B$7,2,FALSE)),"")</f>
        <v/>
      </c>
      <c r="E14" s="71" t="str">
        <f ca="1">IFERROR(Conso!AI13,"")</f>
        <v/>
      </c>
      <c r="F14" s="71" t="str">
        <f ca="1">IFERROR(INDEX(Notes!$S$10:$V$13,5-VLOOKUP(D14,Notes!$G$2:$H$5,2,FALSE),VLOOKUP('Tableau des risques brut'!E14,Notes!$J$2:$K$5,2,FALSE)),"")</f>
        <v/>
      </c>
      <c r="G14" s="200" t="s">
        <v>883</v>
      </c>
    </row>
    <row r="15" spans="1:7" ht="24.95" customHeight="1" x14ac:dyDescent="0.2">
      <c r="A15" s="195" t="s">
        <v>806</v>
      </c>
      <c r="B15" s="70" t="e">
        <f>#REF!</f>
        <v>#REF!</v>
      </c>
      <c r="C15" s="72" t="str">
        <f ca="1">IFERROR(Conso!AC14&amp;"/"&amp;Conso!AB14,"")</f>
        <v/>
      </c>
      <c r="D15" s="73" t="str">
        <f ca="1">IFERROR(INDEX(Notes!$I$9:$N$14,7-VLOOKUP(Conso!AB14,Notes!$D$2:$E$7,2,FALSE),VLOOKUP(Conso!AC14,Notes!$A$2:$B$7,2,FALSE)),"")</f>
        <v/>
      </c>
      <c r="E15" s="71" t="str">
        <f ca="1">IFERROR(Conso!AI14,"")</f>
        <v/>
      </c>
      <c r="F15" s="71" t="str">
        <f ca="1">IFERROR(INDEX(Notes!$S$10:$V$13,5-VLOOKUP(D15,Notes!$G$2:$H$5,2,FALSE),VLOOKUP('Tableau des risques brut'!E15,Notes!$J$2:$K$5,2,FALSE)),"")</f>
        <v/>
      </c>
      <c r="G15" s="200" t="s">
        <v>884</v>
      </c>
    </row>
    <row r="16" spans="1:7" ht="24.95" customHeight="1" x14ac:dyDescent="0.2">
      <c r="A16" s="195" t="s">
        <v>807</v>
      </c>
      <c r="B16" s="70" t="e">
        <f>#REF!</f>
        <v>#REF!</v>
      </c>
      <c r="C16" s="72" t="str">
        <f ca="1">IFERROR(Conso!AC15&amp;"/"&amp;Conso!AB15,"")</f>
        <v/>
      </c>
      <c r="D16" s="73" t="str">
        <f ca="1">IFERROR(INDEX(Notes!$I$9:$N$14,7-VLOOKUP(Conso!AB15,Notes!$D$2:$E$7,2,FALSE),VLOOKUP(Conso!AC15,Notes!$A$2:$B$7,2,FALSE)),"")</f>
        <v/>
      </c>
      <c r="E16" s="71" t="str">
        <f ca="1">IFERROR(Conso!AI15,"")</f>
        <v/>
      </c>
      <c r="F16" s="71" t="str">
        <f ca="1">IFERROR(INDEX(Notes!$S$10:$V$13,5-VLOOKUP(D16,Notes!$G$2:$H$5,2,FALSE),VLOOKUP('Tableau des risques brut'!E16,Notes!$J$2:$K$5,2,FALSE)),"")</f>
        <v/>
      </c>
      <c r="G16" s="200" t="s">
        <v>885</v>
      </c>
    </row>
    <row r="17" spans="1:7" ht="24.95" customHeight="1" x14ac:dyDescent="0.2">
      <c r="A17" s="195" t="s">
        <v>808</v>
      </c>
      <c r="B17" s="70" t="e">
        <f>#REF!</f>
        <v>#REF!</v>
      </c>
      <c r="C17" s="72" t="str">
        <f ca="1">IFERROR(Conso!AC16&amp;"/"&amp;Conso!AB16,"")</f>
        <v/>
      </c>
      <c r="D17" s="73" t="str">
        <f ca="1">IFERROR(INDEX(Notes!$I$9:$N$14,7-VLOOKUP(Conso!AB16,Notes!$D$2:$E$7,2,FALSE),VLOOKUP(Conso!AC16,Notes!$A$2:$B$7,2,FALSE)),"")</f>
        <v/>
      </c>
      <c r="E17" s="71" t="str">
        <f ca="1">IFERROR(Conso!AI16,"")</f>
        <v/>
      </c>
      <c r="F17" s="71" t="str">
        <f ca="1">IFERROR(INDEX(Notes!$S$10:$V$13,5-VLOOKUP(D17,Notes!$G$2:$H$5,2,FALSE),VLOOKUP('Tableau des risques brut'!E17,Notes!$J$2:$K$5,2,FALSE)),"")</f>
        <v/>
      </c>
      <c r="G17" s="200" t="s">
        <v>886</v>
      </c>
    </row>
    <row r="18" spans="1:7" ht="24.95" customHeight="1" x14ac:dyDescent="0.2">
      <c r="A18" s="195" t="s">
        <v>809</v>
      </c>
      <c r="B18" s="70" t="e">
        <f>#REF!</f>
        <v>#REF!</v>
      </c>
      <c r="C18" s="72" t="str">
        <f ca="1">IFERROR(Conso!AC17&amp;"/"&amp;Conso!AB17,"")</f>
        <v/>
      </c>
      <c r="D18" s="73" t="str">
        <f ca="1">IFERROR(INDEX(Notes!$I$9:$N$14,7-VLOOKUP(Conso!AB17,Notes!$D$2:$E$7,2,FALSE),VLOOKUP(Conso!AC17,Notes!$A$2:$B$7,2,FALSE)),"")</f>
        <v/>
      </c>
      <c r="E18" s="71" t="str">
        <f ca="1">IFERROR(Conso!AI17,"")</f>
        <v/>
      </c>
      <c r="F18" s="71" t="str">
        <f ca="1">IFERROR(INDEX(Notes!$S$10:$V$13,5-VLOOKUP(D18,Notes!$G$2:$H$5,2,FALSE),VLOOKUP('Tableau des risques brut'!E18,Notes!$J$2:$K$5,2,FALSE)),"")</f>
        <v/>
      </c>
      <c r="G18" s="200" t="s">
        <v>887</v>
      </c>
    </row>
    <row r="19" spans="1:7" ht="24.95" customHeight="1" x14ac:dyDescent="0.2">
      <c r="A19" s="195" t="s">
        <v>810</v>
      </c>
      <c r="B19" s="70" t="e">
        <f>#REF!</f>
        <v>#REF!</v>
      </c>
      <c r="C19" s="72" t="str">
        <f ca="1">IFERROR(Conso!AC18&amp;"/"&amp;Conso!AB18,"")</f>
        <v/>
      </c>
      <c r="D19" s="73" t="str">
        <f ca="1">IFERROR(INDEX(Notes!$I$9:$N$14,7-VLOOKUP(Conso!AB18,Notes!$D$2:$E$7,2,FALSE),VLOOKUP(Conso!AC18,Notes!$A$2:$B$7,2,FALSE)),"")</f>
        <v/>
      </c>
      <c r="E19" s="71" t="str">
        <f ca="1">IFERROR(Conso!AI18,"")</f>
        <v/>
      </c>
      <c r="F19" s="71" t="str">
        <f ca="1">IFERROR(INDEX(Notes!$S$10:$V$13,5-VLOOKUP(D19,Notes!$G$2:$H$5,2,FALSE),VLOOKUP('Tableau des risques brut'!E19,Notes!$J$2:$K$5,2,FALSE)),"")</f>
        <v/>
      </c>
      <c r="G19" s="200" t="s">
        <v>888</v>
      </c>
    </row>
    <row r="20" spans="1:7" ht="24.95" customHeight="1" x14ac:dyDescent="0.2">
      <c r="A20" s="195" t="s">
        <v>811</v>
      </c>
      <c r="B20" s="70" t="e">
        <f>#REF!</f>
        <v>#REF!</v>
      </c>
      <c r="C20" s="72" t="str">
        <f ca="1">IFERROR(Conso!AC19&amp;"/"&amp;Conso!AB19,"")</f>
        <v/>
      </c>
      <c r="D20" s="73" t="str">
        <f ca="1">IFERROR(INDEX(Notes!$I$9:$N$14,7-VLOOKUP(Conso!AB19,Notes!$D$2:$E$7,2,FALSE),VLOOKUP(Conso!AC19,Notes!$A$2:$B$7,2,FALSE)),"")</f>
        <v/>
      </c>
      <c r="E20" s="71" t="str">
        <f ca="1">IFERROR(Conso!AI19,"")</f>
        <v/>
      </c>
      <c r="F20" s="71" t="str">
        <f ca="1">IFERROR(INDEX(Notes!$S$10:$V$13,5-VLOOKUP(D20,Notes!$G$2:$H$5,2,FALSE),VLOOKUP('Tableau des risques brut'!E20,Notes!$J$2:$K$5,2,FALSE)),"")</f>
        <v/>
      </c>
      <c r="G20" s="200" t="s">
        <v>889</v>
      </c>
    </row>
    <row r="21" spans="1:7" ht="24.95" customHeight="1" x14ac:dyDescent="0.2">
      <c r="A21" s="195" t="s">
        <v>812</v>
      </c>
      <c r="B21" s="70" t="e">
        <f>#REF!</f>
        <v>#REF!</v>
      </c>
      <c r="C21" s="72" t="str">
        <f ca="1">IFERROR(Conso!AC20&amp;"/"&amp;Conso!AB20,"")</f>
        <v/>
      </c>
      <c r="D21" s="73" t="str">
        <f ca="1">IFERROR(INDEX(Notes!$I$9:$N$14,7-VLOOKUP(Conso!AB20,Notes!$D$2:$E$7,2,FALSE),VLOOKUP(Conso!AC20,Notes!$A$2:$B$7,2,FALSE)),"")</f>
        <v/>
      </c>
      <c r="E21" s="71" t="str">
        <f ca="1">IFERROR(Conso!AI20,"")</f>
        <v/>
      </c>
      <c r="F21" s="71" t="str">
        <f ca="1">IFERROR(INDEX(Notes!$S$10:$V$13,5-VLOOKUP(D21,Notes!$G$2:$H$5,2,FALSE),VLOOKUP('Tableau des risques brut'!E21,Notes!$J$2:$K$5,2,FALSE)),"")</f>
        <v/>
      </c>
      <c r="G21" s="200" t="s">
        <v>890</v>
      </c>
    </row>
    <row r="22" spans="1:7" ht="24.95" customHeight="1" x14ac:dyDescent="0.2">
      <c r="A22" s="195" t="s">
        <v>813</v>
      </c>
      <c r="B22" s="70" t="e">
        <f>#REF!</f>
        <v>#REF!</v>
      </c>
      <c r="C22" s="72" t="str">
        <f ca="1">IFERROR(Conso!AC21&amp;"/"&amp;Conso!AB21,"")</f>
        <v/>
      </c>
      <c r="D22" s="73" t="str">
        <f ca="1">IFERROR(INDEX(Notes!$I$9:$N$14,7-VLOOKUP(Conso!AB21,Notes!$D$2:$E$7,2,FALSE),VLOOKUP(Conso!AC21,Notes!$A$2:$B$7,2,FALSE)),"")</f>
        <v/>
      </c>
      <c r="E22" s="71" t="str">
        <f ca="1">IFERROR(Conso!AI21,"")</f>
        <v/>
      </c>
      <c r="F22" s="71" t="str">
        <f ca="1">IFERROR(INDEX(Notes!$S$10:$V$13,5-VLOOKUP(D22,Notes!$G$2:$H$5,2,FALSE),VLOOKUP('Tableau des risques brut'!E22,Notes!$J$2:$K$5,2,FALSE)),"")</f>
        <v/>
      </c>
      <c r="G22" s="200" t="s">
        <v>891</v>
      </c>
    </row>
    <row r="23" spans="1:7" ht="24.95" customHeight="1" x14ac:dyDescent="0.2">
      <c r="A23" s="195" t="s">
        <v>814</v>
      </c>
      <c r="B23" s="70" t="e">
        <f>#REF!</f>
        <v>#REF!</v>
      </c>
      <c r="C23" s="72" t="str">
        <f ca="1">IFERROR(Conso!AC22&amp;"/"&amp;Conso!AB22,"")</f>
        <v/>
      </c>
      <c r="D23" s="73" t="str">
        <f ca="1">IFERROR(INDEX(Notes!$I$9:$N$14,7-VLOOKUP(Conso!AB22,Notes!$D$2:$E$7,2,FALSE),VLOOKUP(Conso!AC22,Notes!$A$2:$B$7,2,FALSE)),"")</f>
        <v/>
      </c>
      <c r="E23" s="71" t="str">
        <f ca="1">IFERROR(Conso!AI22,"")</f>
        <v/>
      </c>
      <c r="F23" s="71" t="str">
        <f ca="1">IFERROR(INDEX(Notes!$S$10:$V$13,5-VLOOKUP(D23,Notes!$G$2:$H$5,2,FALSE),VLOOKUP('Tableau des risques brut'!E23,Notes!$J$2:$K$5,2,FALSE)),"")</f>
        <v/>
      </c>
      <c r="G23" s="200" t="s">
        <v>892</v>
      </c>
    </row>
    <row r="24" spans="1:7" ht="24.95" customHeight="1" x14ac:dyDescent="0.2">
      <c r="A24" s="195" t="s">
        <v>815</v>
      </c>
      <c r="B24" s="70" t="e">
        <f>#REF!</f>
        <v>#REF!</v>
      </c>
      <c r="C24" s="72" t="str">
        <f ca="1">IFERROR(Conso!AC23&amp;"/"&amp;Conso!AB23,"")</f>
        <v/>
      </c>
      <c r="D24" s="73" t="str">
        <f ca="1">IFERROR(INDEX(Notes!$I$9:$N$14,7-VLOOKUP(Conso!AB23,Notes!$D$2:$E$7,2,FALSE),VLOOKUP(Conso!AC23,Notes!$A$2:$B$7,2,FALSE)),"")</f>
        <v/>
      </c>
      <c r="E24" s="71" t="str">
        <f ca="1">IFERROR(Conso!AI23,"")</f>
        <v/>
      </c>
      <c r="F24" s="71" t="str">
        <f ca="1">IFERROR(INDEX(Notes!$S$10:$V$13,5-VLOOKUP(D24,Notes!$G$2:$H$5,2,FALSE),VLOOKUP('Tableau des risques brut'!E24,Notes!$J$2:$K$5,2,FALSE)),"")</f>
        <v/>
      </c>
      <c r="G24" s="200" t="s">
        <v>893</v>
      </c>
    </row>
    <row r="25" spans="1:7" ht="24.95" customHeight="1" x14ac:dyDescent="0.2">
      <c r="A25" s="195" t="s">
        <v>816</v>
      </c>
      <c r="B25" s="70" t="e">
        <f>#REF!</f>
        <v>#REF!</v>
      </c>
      <c r="C25" s="72" t="str">
        <f ca="1">IFERROR(Conso!AC24&amp;"/"&amp;Conso!AB24,"")</f>
        <v/>
      </c>
      <c r="D25" s="73" t="str">
        <f ca="1">IFERROR(INDEX(Notes!$I$9:$N$14,7-VLOOKUP(Conso!AB24,Notes!$D$2:$E$7,2,FALSE),VLOOKUP(Conso!AC24,Notes!$A$2:$B$7,2,FALSE)),"")</f>
        <v/>
      </c>
      <c r="E25" s="71" t="str">
        <f ca="1">IFERROR(Conso!AI24,"")</f>
        <v/>
      </c>
      <c r="F25" s="71" t="str">
        <f ca="1">IFERROR(INDEX(Notes!$S$10:$V$13,5-VLOOKUP(D25,Notes!$G$2:$H$5,2,FALSE),VLOOKUP('Tableau des risques brut'!E25,Notes!$J$2:$K$5,2,FALSE)),"")</f>
        <v/>
      </c>
      <c r="G25" s="200" t="s">
        <v>894</v>
      </c>
    </row>
    <row r="26" spans="1:7" ht="24.95" customHeight="1" x14ac:dyDescent="0.2">
      <c r="A26" s="195" t="s">
        <v>817</v>
      </c>
      <c r="B26" s="70" t="e">
        <f>#REF!</f>
        <v>#REF!</v>
      </c>
      <c r="C26" s="72" t="str">
        <f ca="1">IFERROR(Conso!AC25&amp;"/"&amp;Conso!AB25,"")</f>
        <v/>
      </c>
      <c r="D26" s="73" t="str">
        <f ca="1">IFERROR(INDEX(Notes!$I$9:$N$14,7-VLOOKUP(Conso!AB25,Notes!$D$2:$E$7,2,FALSE),VLOOKUP(Conso!AC25,Notes!$A$2:$B$7,2,FALSE)),"")</f>
        <v/>
      </c>
      <c r="E26" s="71" t="str">
        <f ca="1">IFERROR(Conso!AI25,"")</f>
        <v/>
      </c>
      <c r="F26" s="71" t="str">
        <f ca="1">IFERROR(INDEX(Notes!$S$10:$V$13,5-VLOOKUP(D26,Notes!$G$2:$H$5,2,FALSE),VLOOKUP('Tableau des risques brut'!E26,Notes!$J$2:$K$5,2,FALSE)),"")</f>
        <v/>
      </c>
      <c r="G26" s="200" t="s">
        <v>895</v>
      </c>
    </row>
    <row r="27" spans="1:7" ht="24.95" customHeight="1" x14ac:dyDescent="0.2">
      <c r="A27" s="195" t="s">
        <v>818</v>
      </c>
      <c r="B27" s="70" t="e">
        <f>#REF!</f>
        <v>#REF!</v>
      </c>
      <c r="C27" s="72" t="str">
        <f ca="1">IFERROR(Conso!AC26&amp;"/"&amp;Conso!AB26,"")</f>
        <v/>
      </c>
      <c r="D27" s="73" t="str">
        <f ca="1">IFERROR(INDEX(Notes!$I$9:$N$14,7-VLOOKUP(Conso!AB26,Notes!$D$2:$E$7,2,FALSE),VLOOKUP(Conso!AC26,Notes!$A$2:$B$7,2,FALSE)),"")</f>
        <v/>
      </c>
      <c r="E27" s="71" t="str">
        <f ca="1">IFERROR(Conso!AI26,"")</f>
        <v/>
      </c>
      <c r="F27" s="71" t="str">
        <f ca="1">IFERROR(INDEX(Notes!$S$10:$V$13,5-VLOOKUP(D27,Notes!$G$2:$H$5,2,FALSE),VLOOKUP('Tableau des risques brut'!E27,Notes!$J$2:$K$5,2,FALSE)),"")</f>
        <v/>
      </c>
      <c r="G27" s="200" t="s">
        <v>896</v>
      </c>
    </row>
    <row r="28" spans="1:7" ht="24.95" customHeight="1" x14ac:dyDescent="0.2">
      <c r="A28" s="195" t="s">
        <v>819</v>
      </c>
      <c r="B28" s="70" t="e">
        <f>#REF!</f>
        <v>#REF!</v>
      </c>
      <c r="C28" s="72" t="str">
        <f ca="1">IFERROR(Conso!AC27&amp;"/"&amp;Conso!AB27,"")</f>
        <v/>
      </c>
      <c r="D28" s="73" t="str">
        <f ca="1">IFERROR(INDEX(Notes!$I$9:$N$14,7-VLOOKUP(Conso!AB27,Notes!$D$2:$E$7,2,FALSE),VLOOKUP(Conso!AC27,Notes!$A$2:$B$7,2,FALSE)),"")</f>
        <v/>
      </c>
      <c r="E28" s="71" t="str">
        <f ca="1">IFERROR(Conso!AI27,"")</f>
        <v/>
      </c>
      <c r="F28" s="71" t="str">
        <f ca="1">IFERROR(INDEX(Notes!$S$10:$V$13,5-VLOOKUP(D28,Notes!$G$2:$H$5,2,FALSE),VLOOKUP('Tableau des risques brut'!E28,Notes!$J$2:$K$5,2,FALSE)),"")</f>
        <v/>
      </c>
      <c r="G28" s="200" t="s">
        <v>897</v>
      </c>
    </row>
    <row r="29" spans="1:7" ht="24.95" customHeight="1" x14ac:dyDescent="0.2">
      <c r="A29" s="195" t="s">
        <v>820</v>
      </c>
      <c r="B29" s="70" t="e">
        <f>#REF!</f>
        <v>#REF!</v>
      </c>
      <c r="C29" s="72" t="str">
        <f ca="1">IFERROR(Conso!AC28&amp;"/"&amp;Conso!AB28,"")</f>
        <v/>
      </c>
      <c r="D29" s="73" t="str">
        <f ca="1">IFERROR(INDEX(Notes!$I$9:$N$14,7-VLOOKUP(Conso!AB28,Notes!$D$2:$E$7,2,FALSE),VLOOKUP(Conso!AC28,Notes!$A$2:$B$7,2,FALSE)),"")</f>
        <v/>
      </c>
      <c r="E29" s="71" t="str">
        <f ca="1">IFERROR(Conso!AI28,"")</f>
        <v/>
      </c>
      <c r="F29" s="71" t="str">
        <f ca="1">IFERROR(INDEX(Notes!$S$10:$V$13,5-VLOOKUP(D29,Notes!$G$2:$H$5,2,FALSE),VLOOKUP('Tableau des risques brut'!E29,Notes!$J$2:$K$5,2,FALSE)),"")</f>
        <v/>
      </c>
      <c r="G29" s="200" t="s">
        <v>898</v>
      </c>
    </row>
    <row r="30" spans="1:7" ht="24.95" customHeight="1" x14ac:dyDescent="0.2">
      <c r="A30" s="195" t="s">
        <v>821</v>
      </c>
      <c r="B30" s="70" t="e">
        <f>#REF!</f>
        <v>#REF!</v>
      </c>
      <c r="C30" s="72" t="str">
        <f ca="1">IFERROR(Conso!AC29&amp;"/"&amp;Conso!AB29,"")</f>
        <v/>
      </c>
      <c r="D30" s="73" t="str">
        <f ca="1">IFERROR(INDEX(Notes!$I$9:$N$14,7-VLOOKUP(Conso!AB29,Notes!$D$2:$E$7,2,FALSE),VLOOKUP(Conso!AC29,Notes!$A$2:$B$7,2,FALSE)),"")</f>
        <v/>
      </c>
      <c r="E30" s="71" t="str">
        <f ca="1">IFERROR(Conso!AI29,"")</f>
        <v/>
      </c>
      <c r="F30" s="71" t="str">
        <f ca="1">IFERROR(INDEX(Notes!$S$10:$V$13,5-VLOOKUP(D30,Notes!$G$2:$H$5,2,FALSE),VLOOKUP('Tableau des risques brut'!E30,Notes!$J$2:$K$5,2,FALSE)),"")</f>
        <v/>
      </c>
      <c r="G30" s="200" t="s">
        <v>899</v>
      </c>
    </row>
    <row r="31" spans="1:7" ht="24.95" customHeight="1" x14ac:dyDescent="0.2">
      <c r="A31" s="195" t="s">
        <v>822</v>
      </c>
      <c r="B31" s="70" t="e">
        <f>#REF!</f>
        <v>#REF!</v>
      </c>
      <c r="C31" s="72" t="str">
        <f ca="1">IFERROR(Conso!AC30&amp;"/"&amp;Conso!AB30,"")</f>
        <v/>
      </c>
      <c r="D31" s="73" t="str">
        <f ca="1">IFERROR(INDEX(Notes!$I$9:$N$14,7-VLOOKUP(Conso!AB30,Notes!$D$2:$E$7,2,FALSE),VLOOKUP(Conso!AC30,Notes!$A$2:$B$7,2,FALSE)),"")</f>
        <v/>
      </c>
      <c r="E31" s="71" t="str">
        <f ca="1">IFERROR(Conso!AI30,"")</f>
        <v/>
      </c>
      <c r="F31" s="71" t="str">
        <f ca="1">IFERROR(INDEX(Notes!$S$10:$V$13,5-VLOOKUP(D31,Notes!$G$2:$H$5,2,FALSE),VLOOKUP('Tableau des risques brut'!E31,Notes!$J$2:$K$5,2,FALSE)),"")</f>
        <v/>
      </c>
      <c r="G31" s="200" t="s">
        <v>900</v>
      </c>
    </row>
    <row r="32" spans="1:7" ht="24.95" customHeight="1" x14ac:dyDescent="0.2">
      <c r="A32" s="195" t="s">
        <v>823</v>
      </c>
      <c r="B32" s="70" t="e">
        <f>#REF!</f>
        <v>#REF!</v>
      </c>
      <c r="C32" s="72" t="str">
        <f ca="1">IFERROR(Conso!AC31&amp;"/"&amp;Conso!AB31,"")</f>
        <v/>
      </c>
      <c r="D32" s="73" t="str">
        <f ca="1">IFERROR(INDEX(Notes!$I$9:$N$14,7-VLOOKUP(Conso!AB31,Notes!$D$2:$E$7,2,FALSE),VLOOKUP(Conso!AC31,Notes!$A$2:$B$7,2,FALSE)),"")</f>
        <v/>
      </c>
      <c r="E32" s="71" t="str">
        <f ca="1">IFERROR(Conso!AI31,"")</f>
        <v/>
      </c>
      <c r="F32" s="71" t="str">
        <f ca="1">IFERROR(INDEX(Notes!$S$10:$V$13,5-VLOOKUP(D32,Notes!$G$2:$H$5,2,FALSE),VLOOKUP('Tableau des risques brut'!E32,Notes!$J$2:$K$5,2,FALSE)),"")</f>
        <v/>
      </c>
      <c r="G32" s="200" t="s">
        <v>901</v>
      </c>
    </row>
    <row r="33" spans="1:7" ht="24.95" customHeight="1" x14ac:dyDescent="0.2">
      <c r="A33" s="195" t="s">
        <v>824</v>
      </c>
      <c r="B33" s="70" t="e">
        <f>#REF!</f>
        <v>#REF!</v>
      </c>
      <c r="C33" s="72" t="str">
        <f ca="1">IFERROR(Conso!AC32&amp;"/"&amp;Conso!AB32,"")</f>
        <v/>
      </c>
      <c r="D33" s="73" t="str">
        <f ca="1">IFERROR(INDEX(Notes!$I$9:$N$14,7-VLOOKUP(Conso!AB32,Notes!$D$2:$E$7,2,FALSE),VLOOKUP(Conso!AC32,Notes!$A$2:$B$7,2,FALSE)),"")</f>
        <v/>
      </c>
      <c r="E33" s="71" t="str">
        <f ca="1">IFERROR(Conso!AI32,"")</f>
        <v/>
      </c>
      <c r="F33" s="71" t="str">
        <f ca="1">IFERROR(INDEX(Notes!$S$10:$V$13,5-VLOOKUP(D33,Notes!$G$2:$H$5,2,FALSE),VLOOKUP('Tableau des risques brut'!E33,Notes!$J$2:$K$5,2,FALSE)),"")</f>
        <v/>
      </c>
      <c r="G33" s="200" t="s">
        <v>902</v>
      </c>
    </row>
    <row r="34" spans="1:7" ht="24.95" customHeight="1" x14ac:dyDescent="0.2">
      <c r="A34" s="195" t="s">
        <v>825</v>
      </c>
      <c r="B34" s="70" t="e">
        <f>#REF!</f>
        <v>#REF!</v>
      </c>
      <c r="C34" s="72" t="str">
        <f ca="1">IFERROR(Conso!AC33&amp;"/"&amp;Conso!AB33,"")</f>
        <v/>
      </c>
      <c r="D34" s="73" t="str">
        <f ca="1">IFERROR(INDEX(Notes!$I$9:$N$14,7-VLOOKUP(Conso!AB33,Notes!$D$2:$E$7,2,FALSE),VLOOKUP(Conso!AC33,Notes!$A$2:$B$7,2,FALSE)),"")</f>
        <v/>
      </c>
      <c r="E34" s="71" t="str">
        <f ca="1">IFERROR(Conso!AI33,"")</f>
        <v/>
      </c>
      <c r="F34" s="71" t="str">
        <f ca="1">IFERROR(INDEX(Notes!$S$10:$V$13,5-VLOOKUP(D34,Notes!$G$2:$H$5,2,FALSE),VLOOKUP('Tableau des risques brut'!E34,Notes!$J$2:$K$5,2,FALSE)),"")</f>
        <v/>
      </c>
      <c r="G34" s="200" t="s">
        <v>903</v>
      </c>
    </row>
    <row r="35" spans="1:7" ht="24.95" customHeight="1" x14ac:dyDescent="0.2">
      <c r="A35" s="195" t="s">
        <v>826</v>
      </c>
      <c r="B35" s="70" t="e">
        <f>#REF!</f>
        <v>#REF!</v>
      </c>
      <c r="C35" s="72" t="str">
        <f ca="1">IFERROR(Conso!AC34&amp;"/"&amp;Conso!AB34,"")</f>
        <v/>
      </c>
      <c r="D35" s="73" t="str">
        <f ca="1">IFERROR(INDEX(Notes!$I$9:$N$14,7-VLOOKUP(Conso!AB34,Notes!$D$2:$E$7,2,FALSE),VLOOKUP(Conso!AC34,Notes!$A$2:$B$7,2,FALSE)),"")</f>
        <v/>
      </c>
      <c r="E35" s="71" t="str">
        <f ca="1">IFERROR(Conso!AI34,"")</f>
        <v/>
      </c>
      <c r="F35" s="71" t="str">
        <f ca="1">IFERROR(INDEX(Notes!$S$10:$V$13,5-VLOOKUP(D35,Notes!$G$2:$H$5,2,FALSE),VLOOKUP('Tableau des risques brut'!E35,Notes!$J$2:$K$5,2,FALSE)),"")</f>
        <v/>
      </c>
      <c r="G35" s="200" t="s">
        <v>904</v>
      </c>
    </row>
    <row r="36" spans="1:7" ht="24.95" customHeight="1" x14ac:dyDescent="0.2">
      <c r="A36" s="195" t="s">
        <v>827</v>
      </c>
      <c r="B36" s="70" t="e">
        <f>#REF!</f>
        <v>#REF!</v>
      </c>
      <c r="C36" s="72" t="str">
        <f ca="1">IFERROR(Conso!AC35&amp;"/"&amp;Conso!AB35,"")</f>
        <v/>
      </c>
      <c r="D36" s="73" t="str">
        <f ca="1">IFERROR(INDEX(Notes!$I$9:$N$14,7-VLOOKUP(Conso!AB35,Notes!$D$2:$E$7,2,FALSE),VLOOKUP(Conso!AC35,Notes!$A$2:$B$7,2,FALSE)),"")</f>
        <v/>
      </c>
      <c r="E36" s="71" t="str">
        <f ca="1">IFERROR(Conso!AI35,"")</f>
        <v/>
      </c>
      <c r="F36" s="71" t="str">
        <f ca="1">IFERROR(INDEX(Notes!$S$10:$V$13,5-VLOOKUP(D36,Notes!$G$2:$H$5,2,FALSE),VLOOKUP('Tableau des risques brut'!E36,Notes!$J$2:$K$5,2,FALSE)),"")</f>
        <v/>
      </c>
      <c r="G36" s="200" t="s">
        <v>905</v>
      </c>
    </row>
    <row r="37" spans="1:7" ht="24.95" customHeight="1" x14ac:dyDescent="0.2">
      <c r="A37" s="195" t="s">
        <v>828</v>
      </c>
      <c r="B37" s="70" t="e">
        <f>#REF!</f>
        <v>#REF!</v>
      </c>
      <c r="C37" s="72" t="str">
        <f ca="1">IFERROR(Conso!AC36&amp;"/"&amp;Conso!AB36,"")</f>
        <v/>
      </c>
      <c r="D37" s="73" t="str">
        <f ca="1">IFERROR(INDEX(Notes!$I$9:$N$14,7-VLOOKUP(Conso!AB36,Notes!$D$2:$E$7,2,FALSE),VLOOKUP(Conso!AC36,Notes!$A$2:$B$7,2,FALSE)),"")</f>
        <v/>
      </c>
      <c r="E37" s="71" t="str">
        <f ca="1">IFERROR(Conso!AI36,"")</f>
        <v/>
      </c>
      <c r="F37" s="71" t="str">
        <f ca="1">IFERROR(INDEX(Notes!$S$10:$V$13,5-VLOOKUP(D37,Notes!$G$2:$H$5,2,FALSE),VLOOKUP('Tableau des risques brut'!E37,Notes!$J$2:$K$5,2,FALSE)),"")</f>
        <v/>
      </c>
      <c r="G37" s="200" t="s">
        <v>906</v>
      </c>
    </row>
    <row r="38" spans="1:7" ht="24.95" customHeight="1" x14ac:dyDescent="0.2">
      <c r="A38" s="195" t="s">
        <v>829</v>
      </c>
      <c r="B38" s="70" t="e">
        <f>#REF!</f>
        <v>#REF!</v>
      </c>
      <c r="C38" s="72" t="str">
        <f ca="1">IFERROR(Conso!AC37&amp;"/"&amp;Conso!AB37,"")</f>
        <v/>
      </c>
      <c r="D38" s="73" t="str">
        <f ca="1">IFERROR(INDEX(Notes!$I$9:$N$14,7-VLOOKUP(Conso!AB37,Notes!$D$2:$E$7,2,FALSE),VLOOKUP(Conso!AC37,Notes!$A$2:$B$7,2,FALSE)),"")</f>
        <v/>
      </c>
      <c r="E38" s="71" t="str">
        <f ca="1">IFERROR(Conso!AI37,"")</f>
        <v/>
      </c>
      <c r="F38" s="71" t="str">
        <f ca="1">IFERROR(INDEX(Notes!$S$10:$V$13,5-VLOOKUP(D38,Notes!$G$2:$H$5,2,FALSE),VLOOKUP('Tableau des risques brut'!E38,Notes!$J$2:$K$5,2,FALSE)),"")</f>
        <v/>
      </c>
      <c r="G38" s="200" t="s">
        <v>907</v>
      </c>
    </row>
    <row r="39" spans="1:7" ht="24.95" customHeight="1" x14ac:dyDescent="0.2">
      <c r="A39" s="195" t="s">
        <v>830</v>
      </c>
      <c r="B39" s="70" t="e">
        <f>#REF!</f>
        <v>#REF!</v>
      </c>
      <c r="C39" s="72" t="str">
        <f ca="1">IFERROR(Conso!AC38&amp;"/"&amp;Conso!AB38,"")</f>
        <v/>
      </c>
      <c r="D39" s="73" t="str">
        <f ca="1">IFERROR(INDEX(Notes!$I$9:$N$14,7-VLOOKUP(Conso!AB38,Notes!$D$2:$E$7,2,FALSE),VLOOKUP(Conso!AC38,Notes!$A$2:$B$7,2,FALSE)),"")</f>
        <v/>
      </c>
      <c r="E39" s="71" t="str">
        <f ca="1">IFERROR(Conso!AI38,"")</f>
        <v/>
      </c>
      <c r="F39" s="71" t="str">
        <f ca="1">IFERROR(INDEX(Notes!$S$10:$V$13,5-VLOOKUP(D39,Notes!$G$2:$H$5,2,FALSE),VLOOKUP('Tableau des risques brut'!E39,Notes!$J$2:$K$5,2,FALSE)),"")</f>
        <v/>
      </c>
      <c r="G39" s="200" t="s">
        <v>908</v>
      </c>
    </row>
    <row r="40" spans="1:7" ht="24.95" customHeight="1" x14ac:dyDescent="0.2">
      <c r="A40" s="195" t="s">
        <v>830</v>
      </c>
      <c r="B40" s="70" t="e">
        <f>#REF!</f>
        <v>#REF!</v>
      </c>
      <c r="C40" s="72" t="str">
        <f ca="1">IFERROR(Conso!AC39&amp;"/"&amp;Conso!AB39,"")</f>
        <v/>
      </c>
      <c r="D40" s="73" t="str">
        <f ca="1">IFERROR(INDEX(Notes!$I$9:$N$14,7-VLOOKUP(Conso!AB39,Notes!$D$2:$E$7,2,FALSE),VLOOKUP(Conso!AC39,Notes!$A$2:$B$7,2,FALSE)),"")</f>
        <v/>
      </c>
      <c r="E40" s="71" t="str">
        <f ca="1">IFERROR(Conso!AI39,"")</f>
        <v/>
      </c>
      <c r="F40" s="71" t="str">
        <f ca="1">IFERROR(INDEX(Notes!$S$10:$V$13,5-VLOOKUP(D40,Notes!$G$2:$H$5,2,FALSE),VLOOKUP('Tableau des risques brut'!E40,Notes!$J$2:$K$5,2,FALSE)),"")</f>
        <v/>
      </c>
      <c r="G40" s="200" t="s">
        <v>909</v>
      </c>
    </row>
    <row r="41" spans="1:7" ht="24.95" customHeight="1" x14ac:dyDescent="0.2">
      <c r="A41" s="195" t="s">
        <v>830</v>
      </c>
      <c r="B41" s="70" t="e">
        <f>#REF!</f>
        <v>#REF!</v>
      </c>
      <c r="C41" s="72" t="str">
        <f ca="1">IFERROR(Conso!AC40&amp;"/"&amp;Conso!AB40,"")</f>
        <v/>
      </c>
      <c r="D41" s="73" t="str">
        <f ca="1">IFERROR(INDEX(Notes!$I$9:$N$14,7-VLOOKUP(Conso!AB40,Notes!$D$2:$E$7,2,FALSE),VLOOKUP(Conso!AC40,Notes!$A$2:$B$7,2,FALSE)),"")</f>
        <v/>
      </c>
      <c r="E41" s="71" t="str">
        <f ca="1">IFERROR(Conso!AI40,"")</f>
        <v/>
      </c>
      <c r="F41" s="71" t="str">
        <f ca="1">IFERROR(INDEX(Notes!$S$10:$V$13,5-VLOOKUP(D41,Notes!$G$2:$H$5,2,FALSE),VLOOKUP('Tableau des risques brut'!E41,Notes!$J$2:$K$5,2,FALSE)),"")</f>
        <v/>
      </c>
      <c r="G41" s="200" t="s">
        <v>910</v>
      </c>
    </row>
  </sheetData>
  <autoFilter ref="A1:G1"/>
  <phoneticPr fontId="6" type="noConversion"/>
  <conditionalFormatting sqref="C3:D41">
    <cfRule type="expression" dxfId="13" priority="11">
      <formula>$D3="Très Elevé"</formula>
    </cfRule>
    <cfRule type="expression" dxfId="12" priority="12">
      <formula>$D3="Elevé"</formula>
    </cfRule>
    <cfRule type="expression" dxfId="11" priority="13">
      <formula>$D3="Modéré"</formula>
    </cfRule>
    <cfRule type="expression" dxfId="10" priority="14">
      <formula>$D3="Mineur"</formula>
    </cfRule>
  </conditionalFormatting>
  <conditionalFormatting sqref="E3:E41">
    <cfRule type="cellIs" dxfId="9" priority="7" operator="equal">
      <formula>"Maitrisé"</formula>
    </cfRule>
    <cfRule type="cellIs" dxfId="8" priority="8" operator="equal">
      <formula>"Acceptable"</formula>
    </cfRule>
    <cfRule type="cellIs" dxfId="7" priority="9" operator="equal">
      <formula>"Faible"</formula>
    </cfRule>
    <cfRule type="cellIs" dxfId="6" priority="10" operator="equal">
      <formula>"Insuffisant"</formula>
    </cfRule>
  </conditionalFormatting>
  <conditionalFormatting sqref="F3:F41">
    <cfRule type="cellIs" dxfId="5" priority="1" operator="equal">
      <formula>"Criticité Très élevée"</formula>
    </cfRule>
    <cfRule type="cellIs" dxfId="4" priority="2" operator="equal">
      <formula>"Criticité elevée"</formula>
    </cfRule>
    <cfRule type="cellIs" dxfId="3" priority="3" operator="equal">
      <formula>"Surveillance Modérée"</formula>
    </cfRule>
    <cfRule type="cellIs" dxfId="2" priority="4" operator="equal">
      <formula>"Surveillance à renforcer"</formula>
    </cfRule>
    <cfRule type="cellIs" dxfId="1" priority="5" operator="equal">
      <formula>"Surveillance modérée"</formula>
    </cfRule>
    <cfRule type="cellIs" dxfId="0" priority="6" operator="equal">
      <formula>"Surveillance Faible"</formula>
    </cfRule>
  </conditionalFormatting>
  <pageMargins left="0.27" right="0.5" top="0.5" bottom="0.39" header="0.33" footer="0.21"/>
  <pageSetup paperSize="9" scale="38" orientation="landscape" r:id="rId1"/>
  <headerFooter alignWithMargins="0">
    <oddHeader>&amp;R&amp;"Arial,Italique"&amp;8&amp;D</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7030A0"/>
    <pageSetUpPr fitToPage="1"/>
  </sheetPr>
  <dimension ref="A1:BW63"/>
  <sheetViews>
    <sheetView showGridLines="0" zoomScale="90" zoomScaleNormal="90" zoomScaleSheetLayoutView="100" workbookViewId="0">
      <selection activeCell="D4" sqref="D4"/>
    </sheetView>
  </sheetViews>
  <sheetFormatPr baseColWidth="10" defaultRowHeight="12.75" x14ac:dyDescent="0.2"/>
  <cols>
    <col min="1" max="1" width="12.42578125" style="2" customWidth="1"/>
    <col min="2" max="2" width="34.140625" style="1" customWidth="1"/>
    <col min="3" max="3" width="10.140625" style="2" customWidth="1"/>
    <col min="4" max="4" width="6.7109375" style="2" customWidth="1"/>
    <col min="5" max="5" width="7.85546875" style="2" customWidth="1"/>
    <col min="6" max="6" width="6" style="2" customWidth="1"/>
    <col min="7" max="7" width="8.140625" style="2" customWidth="1"/>
    <col min="8" max="8" width="9.28515625" style="2" customWidth="1"/>
    <col min="9" max="9" width="10.140625" style="2" customWidth="1"/>
    <col min="10" max="10" width="5.42578125" style="2" customWidth="1"/>
    <col min="11" max="11" width="9" style="2" customWidth="1"/>
    <col min="12" max="12" width="7.140625" style="2" customWidth="1"/>
    <col min="13" max="13" width="11.28515625" style="2" customWidth="1"/>
    <col min="14" max="14" width="7.5703125" style="2" customWidth="1"/>
    <col min="15" max="16" width="10.5703125" style="2" hidden="1" customWidth="1"/>
    <col min="17" max="17" width="10.7109375" style="2" hidden="1" customWidth="1"/>
    <col min="18" max="20" width="10.5703125" style="2" hidden="1" customWidth="1"/>
    <col min="21" max="21" width="11.7109375" style="2" hidden="1" customWidth="1"/>
    <col min="22" max="29" width="10.5703125" style="2" hidden="1" customWidth="1"/>
    <col min="30" max="30" width="12.42578125" style="2" hidden="1" customWidth="1"/>
    <col min="31" max="31" width="11" style="2" hidden="1" customWidth="1"/>
    <col min="32" max="50" width="10.5703125" style="2" hidden="1" customWidth="1"/>
    <col min="51" max="54" width="16.7109375" style="4" hidden="1" customWidth="1"/>
    <col min="55" max="55" width="10.5703125" style="2" hidden="1" customWidth="1"/>
    <col min="56" max="56" width="6.7109375" style="2" hidden="1" customWidth="1"/>
    <col min="57" max="57" width="7.85546875" style="2" hidden="1" customWidth="1"/>
    <col min="58" max="58" width="8.42578125" style="2" hidden="1" customWidth="1"/>
    <col min="59" max="59" width="13.28515625" style="2" hidden="1" customWidth="1"/>
    <col min="60" max="60" width="12.7109375" style="2" hidden="1" customWidth="1"/>
    <col min="61" max="62" width="12.5703125" style="2" hidden="1" customWidth="1"/>
    <col min="63" max="63" width="13.5703125" style="2" hidden="1" customWidth="1"/>
    <col min="64" max="66" width="22.28515625" style="2" hidden="1" customWidth="1"/>
    <col min="67" max="67" width="12.5703125" style="2" hidden="1" customWidth="1"/>
    <col min="68" max="69" width="10.5703125" style="2" hidden="1" customWidth="1"/>
    <col min="70" max="71" width="19.28515625" style="2" hidden="1" customWidth="1"/>
    <col min="72" max="74" width="17.7109375" style="2" hidden="1" customWidth="1"/>
    <col min="75" max="75" width="38.5703125" style="16" hidden="1" customWidth="1"/>
  </cols>
  <sheetData>
    <row r="1" spans="1:75" s="3" customFormat="1" ht="18" customHeight="1" x14ac:dyDescent="0.2">
      <c r="A1" s="316" t="s">
        <v>1</v>
      </c>
      <c r="B1" s="317" t="s">
        <v>2</v>
      </c>
      <c r="C1" s="318" t="s">
        <v>154</v>
      </c>
      <c r="D1" s="319"/>
      <c r="E1" s="319"/>
      <c r="F1" s="319"/>
      <c r="G1" s="319"/>
      <c r="H1" s="320"/>
      <c r="I1" s="321" t="s">
        <v>155</v>
      </c>
      <c r="J1" s="321"/>
      <c r="K1" s="321"/>
      <c r="L1" s="321"/>
      <c r="M1" s="321"/>
      <c r="N1" s="321"/>
      <c r="O1" s="322" t="s">
        <v>153</v>
      </c>
      <c r="P1" s="323"/>
      <c r="Q1" s="323"/>
      <c r="R1" s="34"/>
      <c r="S1" s="35"/>
      <c r="T1" s="36"/>
      <c r="U1" s="314"/>
      <c r="V1" s="315"/>
      <c r="W1" s="34"/>
      <c r="X1" s="34"/>
      <c r="Y1" s="35"/>
      <c r="Z1" s="37"/>
      <c r="AA1" s="38"/>
      <c r="AB1" s="34"/>
      <c r="AC1" s="34"/>
      <c r="AD1" s="35"/>
      <c r="AE1" s="35"/>
      <c r="AF1" s="37"/>
      <c r="AG1" s="39"/>
      <c r="AH1" s="34"/>
      <c r="AI1" s="35"/>
      <c r="AJ1" s="35"/>
      <c r="AK1" s="40"/>
      <c r="AL1" s="37"/>
      <c r="AM1" s="41"/>
      <c r="AN1" s="42"/>
      <c r="AO1" s="42"/>
      <c r="AP1" s="42"/>
      <c r="AQ1" s="42"/>
      <c r="AR1" s="43"/>
      <c r="AS1" s="329" t="s">
        <v>19</v>
      </c>
      <c r="AT1" s="330"/>
      <c r="AU1" s="330"/>
      <c r="AV1" s="330"/>
      <c r="AW1" s="330"/>
      <c r="AX1" s="331"/>
      <c r="AY1" s="318" t="s">
        <v>156</v>
      </c>
      <c r="AZ1" s="319"/>
      <c r="BA1" s="319"/>
      <c r="BB1" s="319"/>
      <c r="BC1" s="44" t="s">
        <v>0</v>
      </c>
      <c r="BD1" s="44"/>
      <c r="BE1" s="44"/>
      <c r="BF1" s="44"/>
      <c r="BG1" s="332" t="s">
        <v>131</v>
      </c>
      <c r="BH1" s="333"/>
      <c r="BI1" s="334" t="s">
        <v>137</v>
      </c>
      <c r="BJ1" s="334"/>
      <c r="BK1" s="335"/>
      <c r="BL1" s="45" t="s">
        <v>133</v>
      </c>
      <c r="BM1" s="45" t="s">
        <v>133</v>
      </c>
      <c r="BN1" s="45" t="s">
        <v>133</v>
      </c>
      <c r="BO1" s="336" t="s">
        <v>132</v>
      </c>
      <c r="BP1" s="337"/>
      <c r="BQ1" s="338"/>
      <c r="BR1" s="339" t="s">
        <v>148</v>
      </c>
      <c r="BS1" s="340"/>
      <c r="BT1" s="324" t="s">
        <v>149</v>
      </c>
      <c r="BU1" s="325"/>
      <c r="BV1" s="326"/>
      <c r="BW1" s="327" t="s">
        <v>913</v>
      </c>
    </row>
    <row r="2" spans="1:75" s="4" customFormat="1" ht="27.75" customHeight="1" x14ac:dyDescent="0.2">
      <c r="A2" s="316"/>
      <c r="B2" s="317"/>
      <c r="C2" s="46" t="s">
        <v>8</v>
      </c>
      <c r="D2" s="46" t="s">
        <v>9</v>
      </c>
      <c r="E2" s="46" t="s">
        <v>10</v>
      </c>
      <c r="F2" s="46" t="s">
        <v>11</v>
      </c>
      <c r="G2" s="46" t="s">
        <v>12</v>
      </c>
      <c r="H2" s="46" t="s">
        <v>13</v>
      </c>
      <c r="I2" s="47" t="s">
        <v>14</v>
      </c>
      <c r="J2" s="47" t="s">
        <v>4</v>
      </c>
      <c r="K2" s="47" t="s">
        <v>5</v>
      </c>
      <c r="L2" s="47" t="s">
        <v>11</v>
      </c>
      <c r="M2" s="47" t="s">
        <v>21</v>
      </c>
      <c r="N2" s="47" t="s">
        <v>15</v>
      </c>
      <c r="O2" s="48" t="s">
        <v>16</v>
      </c>
      <c r="P2" s="48" t="s">
        <v>17</v>
      </c>
      <c r="Q2" s="48" t="s">
        <v>18</v>
      </c>
      <c r="R2" s="49" t="s">
        <v>39</v>
      </c>
      <c r="S2" s="50" t="s">
        <v>40</v>
      </c>
      <c r="T2" s="50" t="s">
        <v>26</v>
      </c>
      <c r="U2" s="51" t="s">
        <v>41</v>
      </c>
      <c r="V2" s="51" t="s">
        <v>22</v>
      </c>
      <c r="W2" s="49" t="s">
        <v>42</v>
      </c>
      <c r="X2" s="49" t="s">
        <v>23</v>
      </c>
      <c r="Y2" s="50" t="s">
        <v>43</v>
      </c>
      <c r="Z2" s="52" t="s">
        <v>44</v>
      </c>
      <c r="AA2" s="51" t="s">
        <v>45</v>
      </c>
      <c r="AB2" s="49" t="s">
        <v>46</v>
      </c>
      <c r="AC2" s="49" t="s">
        <v>47</v>
      </c>
      <c r="AD2" s="50" t="s">
        <v>48</v>
      </c>
      <c r="AE2" s="50" t="s">
        <v>49</v>
      </c>
      <c r="AF2" s="52" t="s">
        <v>50</v>
      </c>
      <c r="AG2" s="49" t="s">
        <v>24</v>
      </c>
      <c r="AH2" s="49" t="s">
        <v>25</v>
      </c>
      <c r="AI2" s="50" t="s">
        <v>51</v>
      </c>
      <c r="AJ2" s="50" t="s">
        <v>52</v>
      </c>
      <c r="AK2" s="52" t="s">
        <v>53</v>
      </c>
      <c r="AL2" s="52" t="s">
        <v>54</v>
      </c>
      <c r="AM2" s="53" t="s">
        <v>55</v>
      </c>
      <c r="AN2" s="53" t="s">
        <v>56</v>
      </c>
      <c r="AO2" s="53" t="s">
        <v>57</v>
      </c>
      <c r="AP2" s="53" t="s">
        <v>58</v>
      </c>
      <c r="AQ2" s="53" t="s">
        <v>27</v>
      </c>
      <c r="AR2" s="53" t="s">
        <v>59</v>
      </c>
      <c r="AS2" s="53" t="s">
        <v>60</v>
      </c>
      <c r="AT2" s="53" t="s">
        <v>28</v>
      </c>
      <c r="AU2" s="53" t="s">
        <v>61</v>
      </c>
      <c r="AV2" s="53" t="s">
        <v>62</v>
      </c>
      <c r="AW2" s="53" t="s">
        <v>29</v>
      </c>
      <c r="AX2" s="53" t="s">
        <v>30</v>
      </c>
      <c r="AY2" s="47" t="s">
        <v>35</v>
      </c>
      <c r="AZ2" s="54" t="s">
        <v>10</v>
      </c>
      <c r="BA2" s="55" t="s">
        <v>11</v>
      </c>
      <c r="BB2" s="56" t="s">
        <v>36</v>
      </c>
      <c r="BC2" s="46" t="s">
        <v>34</v>
      </c>
      <c r="BD2" s="46" t="s">
        <v>9</v>
      </c>
      <c r="BE2" s="46" t="s">
        <v>33</v>
      </c>
      <c r="BF2" s="46" t="s">
        <v>31</v>
      </c>
      <c r="BG2" s="57" t="s">
        <v>134</v>
      </c>
      <c r="BH2" s="57" t="s">
        <v>135</v>
      </c>
      <c r="BI2" s="58" t="s">
        <v>136</v>
      </c>
      <c r="BJ2" s="58" t="s">
        <v>138</v>
      </c>
      <c r="BK2" s="58" t="s">
        <v>139</v>
      </c>
      <c r="BL2" s="59" t="s">
        <v>140</v>
      </c>
      <c r="BM2" s="60" t="s">
        <v>141</v>
      </c>
      <c r="BN2" s="60" t="s">
        <v>142</v>
      </c>
      <c r="BO2" s="61" t="s">
        <v>143</v>
      </c>
      <c r="BP2" s="62" t="s">
        <v>144</v>
      </c>
      <c r="BQ2" s="62" t="s">
        <v>145</v>
      </c>
      <c r="BR2" s="63" t="s">
        <v>146</v>
      </c>
      <c r="BS2" s="63" t="s">
        <v>147</v>
      </c>
      <c r="BT2" s="64" t="s">
        <v>150</v>
      </c>
      <c r="BU2" s="64" t="s">
        <v>151</v>
      </c>
      <c r="BV2" s="64" t="s">
        <v>152</v>
      </c>
      <c r="BW2" s="328"/>
    </row>
    <row r="3" spans="1:75" ht="25.5" hidden="1" customHeight="1" x14ac:dyDescent="0.2">
      <c r="A3" s="65"/>
      <c r="B3" s="66"/>
      <c r="C3" s="65"/>
      <c r="D3" s="65"/>
      <c r="E3" s="65"/>
      <c r="F3" s="65"/>
      <c r="G3" s="65"/>
      <c r="H3" s="65"/>
      <c r="I3" s="65"/>
      <c r="J3" s="65"/>
      <c r="K3" s="65"/>
      <c r="L3" s="65"/>
      <c r="M3" s="65"/>
      <c r="N3" s="65"/>
      <c r="O3" s="67">
        <v>1</v>
      </c>
      <c r="P3" s="67">
        <v>1</v>
      </c>
      <c r="Q3" s="67">
        <v>1</v>
      </c>
      <c r="R3" s="67">
        <v>1</v>
      </c>
      <c r="S3" s="67">
        <v>1</v>
      </c>
      <c r="T3" s="67">
        <v>1</v>
      </c>
      <c r="U3" s="67">
        <v>1</v>
      </c>
      <c r="V3" s="67">
        <v>1</v>
      </c>
      <c r="W3" s="67">
        <v>1</v>
      </c>
      <c r="X3" s="67">
        <v>1</v>
      </c>
      <c r="Y3" s="67">
        <v>1</v>
      </c>
      <c r="Z3" s="67">
        <v>1</v>
      </c>
      <c r="AA3" s="67">
        <v>1</v>
      </c>
      <c r="AB3" s="67">
        <v>1</v>
      </c>
      <c r="AC3" s="67">
        <v>1</v>
      </c>
      <c r="AD3" s="67">
        <v>1</v>
      </c>
      <c r="AE3" s="67">
        <v>1</v>
      </c>
      <c r="AF3" s="67">
        <v>1</v>
      </c>
      <c r="AG3" s="67">
        <v>1</v>
      </c>
      <c r="AH3" s="67">
        <v>1</v>
      </c>
      <c r="AI3" s="67">
        <v>1</v>
      </c>
      <c r="AJ3" s="67">
        <v>1</v>
      </c>
      <c r="AK3" s="67">
        <v>1</v>
      </c>
      <c r="AL3" s="67">
        <v>1</v>
      </c>
      <c r="AM3" s="67">
        <v>1</v>
      </c>
      <c r="AN3" s="67">
        <v>1</v>
      </c>
      <c r="AO3" s="67">
        <v>1</v>
      </c>
      <c r="AP3" s="67">
        <v>1</v>
      </c>
      <c r="AQ3" s="67">
        <v>1</v>
      </c>
      <c r="AR3" s="67">
        <v>1</v>
      </c>
      <c r="AS3" s="67">
        <v>1</v>
      </c>
      <c r="AT3" s="67">
        <v>1</v>
      </c>
      <c r="AU3" s="67">
        <v>1</v>
      </c>
      <c r="AV3" s="67">
        <v>1</v>
      </c>
      <c r="AW3" s="67">
        <v>1</v>
      </c>
      <c r="AX3" s="67">
        <v>1</v>
      </c>
      <c r="AY3" s="68"/>
      <c r="AZ3" s="68"/>
      <c r="BA3" s="68"/>
      <c r="BB3" s="68"/>
      <c r="BC3" s="65"/>
      <c r="BD3" s="65"/>
      <c r="BE3" s="65"/>
      <c r="BF3" s="65"/>
      <c r="BG3" s="67">
        <v>1</v>
      </c>
      <c r="BH3" s="67">
        <v>1</v>
      </c>
      <c r="BI3" s="67">
        <v>1</v>
      </c>
      <c r="BJ3" s="67"/>
      <c r="BK3" s="67"/>
      <c r="BL3" s="67">
        <v>1</v>
      </c>
      <c r="BM3" s="67"/>
      <c r="BN3" s="67"/>
      <c r="BO3" s="67">
        <v>1</v>
      </c>
      <c r="BP3" s="67">
        <v>1</v>
      </c>
      <c r="BQ3" s="67"/>
      <c r="BR3" s="67">
        <v>1</v>
      </c>
      <c r="BS3" s="67"/>
      <c r="BT3" s="67"/>
      <c r="BU3" s="67"/>
      <c r="BV3" s="67">
        <v>1</v>
      </c>
      <c r="BW3" s="69"/>
    </row>
    <row r="4" spans="1:75" ht="25.5" customHeight="1" x14ac:dyDescent="0.2">
      <c r="A4" s="195" t="s">
        <v>831</v>
      </c>
      <c r="B4" s="70" t="e">
        <f>#REF!</f>
        <v>#REF!</v>
      </c>
      <c r="C4" s="71" t="str">
        <f ca="1">IF(COUNTIF(Conso!AK2,"*Marginal*"),"x"," ")</f>
        <v xml:space="preserve"> </v>
      </c>
      <c r="D4" s="71" t="str">
        <f ca="1">IF(COUNTIF(Conso!AK2,"*Faible*"),"x"," ")</f>
        <v xml:space="preserve"> </v>
      </c>
      <c r="E4" s="71" t="str">
        <f ca="1">IF(COUNTIF(Conso!AK2,"*Modéré*"),"x"," ")</f>
        <v xml:space="preserve"> </v>
      </c>
      <c r="F4" s="71" t="str">
        <f ca="1">IF(COUNTIF(Conso!AK2,"*Elevé*"),"x"," ")</f>
        <v xml:space="preserve"> </v>
      </c>
      <c r="G4" s="71" t="str">
        <f ca="1">IF(COUNTIF(Conso!AK2,"*Critique*"),"x"," ")</f>
        <v xml:space="preserve"> </v>
      </c>
      <c r="H4" s="71" t="str">
        <f ca="1">IF(COUNTIF(Conso!AK2,"*Catastrophique*"),"x"," ")</f>
        <v xml:space="preserve"> </v>
      </c>
      <c r="I4" s="71" t="str">
        <f ca="1">IF(COUNTIF(Conso!AJ2,"*Exceptionnelle*"),"x"," ")</f>
        <v xml:space="preserve"> </v>
      </c>
      <c r="J4" s="71" t="str">
        <f ca="1">IF(COUNTIF(Conso!AJ2,"*Rare*"),"x"," ")</f>
        <v xml:space="preserve"> </v>
      </c>
      <c r="K4" s="71" t="str">
        <f ca="1">IF(COUNTIF(Conso!AJ2,"*Modérée*"),"x"," ")</f>
        <v xml:space="preserve"> </v>
      </c>
      <c r="L4" s="71" t="str">
        <f ca="1">IF(COUNTIF(Conso!AJ2,"*Elevée*"),"x"," ")</f>
        <v xml:space="preserve"> </v>
      </c>
      <c r="M4" s="71" t="str">
        <f ca="1">IF(COUNTIF(Conso!AJ2,"*Récurrente*"),"x"," ")</f>
        <v xml:space="preserve"> </v>
      </c>
      <c r="N4" s="71" t="str">
        <f ca="1">IF(COUNTIF(Conso!AJ2,"*Permanente*"),"x"," ")</f>
        <v xml:space="preserve"> </v>
      </c>
      <c r="O4" s="72" t="str">
        <f ca="1">IF(AND(C4="x",I4="x"),"x"," ")</f>
        <v xml:space="preserve"> </v>
      </c>
      <c r="P4" s="72" t="str">
        <f ca="1">IF(AND(C4="x",J4="x"),"x"," ")</f>
        <v xml:space="preserve"> </v>
      </c>
      <c r="Q4" s="72" t="str">
        <f ca="1">IF(AND(C4="x",K4="x"),"x"," ")</f>
        <v xml:space="preserve"> </v>
      </c>
      <c r="R4" s="72" t="str">
        <f ca="1">IF(AND(C4="x",L4="x"),"x"," ")</f>
        <v xml:space="preserve"> </v>
      </c>
      <c r="S4" s="72" t="str">
        <f ca="1">IF(AND(C4="x",M4="x"),"x"," ")</f>
        <v xml:space="preserve"> </v>
      </c>
      <c r="T4" s="72" t="str">
        <f ca="1">IF(AND(C4="x",N4="x"),"x"," ")</f>
        <v xml:space="preserve"> </v>
      </c>
      <c r="U4" s="72" t="str">
        <f ca="1">IF(AND(D4="x",I4="x"),"x"," ")</f>
        <v xml:space="preserve"> </v>
      </c>
      <c r="V4" s="72" t="str">
        <f ca="1">IF(AND(D4="x",J4="x"),"x"," ")</f>
        <v xml:space="preserve"> </v>
      </c>
      <c r="W4" s="72" t="str">
        <f ca="1">IF(AND(D4="x",K4="x"),"x"," ")</f>
        <v xml:space="preserve"> </v>
      </c>
      <c r="X4" s="72" t="str">
        <f ca="1">IF(AND(D4="x",L4="x"),"x"," ")</f>
        <v xml:space="preserve"> </v>
      </c>
      <c r="Y4" s="72" t="str">
        <f ca="1">IF(AND(D4="x",M4="x"),"x"," ")</f>
        <v xml:space="preserve"> </v>
      </c>
      <c r="Z4" s="72" t="str">
        <f ca="1">IF(AND(D4="x",N4="x"),"x"," ")</f>
        <v xml:space="preserve"> </v>
      </c>
      <c r="AA4" s="72" t="str">
        <f ca="1">IF(AND(E4="x",I4="x"),"x"," ")</f>
        <v xml:space="preserve"> </v>
      </c>
      <c r="AB4" s="72" t="str">
        <f ca="1">IF(AND(E4="x",J4="x"),"x"," ")</f>
        <v xml:space="preserve"> </v>
      </c>
      <c r="AC4" s="72" t="str">
        <f ca="1">IF(AND(E4="x",K4="x"),"x"," ")</f>
        <v xml:space="preserve"> </v>
      </c>
      <c r="AD4" s="72" t="str">
        <f ca="1">IF(AND(E4="x",L4="x"),"x"," ")</f>
        <v xml:space="preserve"> </v>
      </c>
      <c r="AE4" s="72" t="str">
        <f ca="1">IF(AND(E4="x",M4="x"),"x"," ")</f>
        <v xml:space="preserve"> </v>
      </c>
      <c r="AF4" s="72" t="str">
        <f ca="1">IF(AND(E4="x",N4="x"),"x"," ")</f>
        <v xml:space="preserve"> </v>
      </c>
      <c r="AG4" s="72" t="str">
        <f ca="1">IF(AND(F4="x",I4="x"),"x"," ")</f>
        <v xml:space="preserve"> </v>
      </c>
      <c r="AH4" s="72" t="str">
        <f ca="1">IF(AND(F4="x",J4="x"),"x"," ")</f>
        <v xml:space="preserve"> </v>
      </c>
      <c r="AI4" s="72" t="str">
        <f ca="1">IF(AND(F4="x",K4="x"),"x"," ")</f>
        <v xml:space="preserve"> </v>
      </c>
      <c r="AJ4" s="72" t="str">
        <f ca="1">IF(AND(F4="x",L4="x"),"x"," ")</f>
        <v xml:space="preserve"> </v>
      </c>
      <c r="AK4" s="72" t="str">
        <f ca="1">IF(AND(F4="x",M4="x"),"x"," ")</f>
        <v xml:space="preserve"> </v>
      </c>
      <c r="AL4" s="72" t="str">
        <f ca="1">IF(AND(F4="x",N4="x"),"x"," ")</f>
        <v xml:space="preserve"> </v>
      </c>
      <c r="AM4" s="72" t="str">
        <f ca="1">IF(AND(G4="x",I4="x"),"x"," ")</f>
        <v xml:space="preserve"> </v>
      </c>
      <c r="AN4" s="72" t="str">
        <f ca="1">IF(AND(G4="x",J4="x"),"x"," ")</f>
        <v xml:space="preserve"> </v>
      </c>
      <c r="AO4" s="72" t="str">
        <f ca="1">IF(AND(G4="x",K4="x"),"x"," ")</f>
        <v xml:space="preserve"> </v>
      </c>
      <c r="AP4" s="72" t="str">
        <f ca="1">IF(AND(G4="x",L4="x"),"x"," ")</f>
        <v xml:space="preserve"> </v>
      </c>
      <c r="AQ4" s="72" t="str">
        <f ca="1">IF(AND(G4="x",M4="x"),"x"," ")</f>
        <v xml:space="preserve"> </v>
      </c>
      <c r="AR4" s="72" t="str">
        <f ca="1">IF(AND(G4="x",N4="x"),"x"," ")</f>
        <v xml:space="preserve"> </v>
      </c>
      <c r="AS4" s="72" t="str">
        <f ca="1">IF(AND(H4="x",I4="x"),"x"," ")</f>
        <v xml:space="preserve"> </v>
      </c>
      <c r="AT4" s="72" t="str">
        <f ca="1">IF(AND(H4="x",J4="x"),"x"," ")</f>
        <v xml:space="preserve"> </v>
      </c>
      <c r="AU4" s="72" t="str">
        <f ca="1">IF(AND(H4="x",K4="x"),"x"," ")</f>
        <v xml:space="preserve"> </v>
      </c>
      <c r="AV4" s="72" t="str">
        <f ca="1">IF(AND(H4="x",L4="x"),"x"," ")</f>
        <v xml:space="preserve"> </v>
      </c>
      <c r="AW4" s="72" t="str">
        <f ca="1">IF(AND(H4="x",M4="x"),"x"," ")</f>
        <v xml:space="preserve"> </v>
      </c>
      <c r="AX4" s="72" t="str">
        <f ca="1">IF(AND(H4="x",N4="x"),"x"," ")</f>
        <v xml:space="preserve"> </v>
      </c>
      <c r="AY4" s="73" t="str">
        <f ca="1">IF(OR(C4&amp;J4="xx",C4&amp;K4="xx",C4&amp;I4="xx",D4&amp;I4="xx",D4&amp;J4="xx",E4&amp;I4="xx"),"x"," ")</f>
        <v xml:space="preserve"> </v>
      </c>
      <c r="AZ4" s="71" t="str">
        <f ca="1">IF(OR(C4&amp;L4="xx",D4&amp;K4="xx",D4&amp;L4="xx",E4&amp;J4="xx",E4&amp;K4="xx",F4&amp;I4="xx",F4&amp;J4="xx"),"x"," ")</f>
        <v xml:space="preserve"> </v>
      </c>
      <c r="BA4" s="71" t="str">
        <f ca="1">IF(OR(C4&amp;N4="xx",C4&amp;M4="xx",D4&amp;M4="xx",E4&amp;M4="xx",E4&amp;L4="xx",F4&amp;L4="xx",F4&amp;K4="xx"),"x"," ")</f>
        <v xml:space="preserve"> </v>
      </c>
      <c r="BB4" s="71" t="str">
        <f ca="1">IF(OR(D4&amp;N4="xx",E4&amp;N4="xx",F4&amp;N4="xx",F4&amp;M4="xx",G4&amp;I4="xx",G4&amp;J4="xx",G4&amp;K4="xx",G4&amp;L4="xx",G4&amp;M4="xx",G4&amp;N4="xx"),"x"," ")</f>
        <v xml:space="preserve"> </v>
      </c>
      <c r="BC4" s="71" t="str">
        <f ca="1">IF(COUNTIF(Conso!AI2,"*Insuffisant*"),"x"," ")</f>
        <v>x</v>
      </c>
      <c r="BD4" s="71" t="str">
        <f ca="1">IF(COUNTIF(Conso!AI2,"*Faible*"),"x"," ")</f>
        <v xml:space="preserve"> </v>
      </c>
      <c r="BE4" s="71" t="str">
        <f ca="1">IF(COUNTIF(Conso!AI2,"*Acceptable*"),"x"," ")</f>
        <v xml:space="preserve"> </v>
      </c>
      <c r="BF4" s="71" t="str">
        <f ca="1">IF(COUNTIF(Conso!AI2,"*Maîtrisé*"),"x"," ")</f>
        <v xml:space="preserve"> </v>
      </c>
      <c r="BG4" s="71" t="str">
        <f t="shared" ref="BG4" ca="1" si="0">IF(AND(AY4="x",BC4="x"),"x"," ")</f>
        <v xml:space="preserve"> </v>
      </c>
      <c r="BH4" s="71" t="str">
        <f t="shared" ref="BH4" ca="1" si="1">IF(AND(AY4="x",BD4="x"),"x"," ")</f>
        <v xml:space="preserve"> </v>
      </c>
      <c r="BI4" s="71" t="str">
        <f t="shared" ref="BI4" ca="1" si="2">IF(AND(AY4="x",BE4="x"),"x"," ")</f>
        <v xml:space="preserve"> </v>
      </c>
      <c r="BJ4" s="71" t="str">
        <f t="shared" ref="BJ4" ca="1" si="3">IF(AND(AY4="x",BF4="x"),"x"," ")</f>
        <v xml:space="preserve"> </v>
      </c>
      <c r="BK4" s="71" t="str">
        <f t="shared" ref="BK4" ca="1" si="4">IF(AND(AZ4="x",BF4="x"),"x"," ")</f>
        <v xml:space="preserve"> </v>
      </c>
      <c r="BL4" s="71" t="str">
        <f t="shared" ref="BL4:BN4" ca="1" si="5">IF(AND(AZ4="x",BC4="x"),"x"," ")</f>
        <v xml:space="preserve"> </v>
      </c>
      <c r="BM4" s="71" t="str">
        <f t="shared" ca="1" si="5"/>
        <v xml:space="preserve"> </v>
      </c>
      <c r="BN4" s="71" t="str">
        <f t="shared" ca="1" si="5"/>
        <v xml:space="preserve"> </v>
      </c>
      <c r="BO4" s="71" t="str">
        <f t="shared" ref="BO4" ca="1" si="6">IF(AND(AZ4="x",BD4="x"),"x"," ")</f>
        <v xml:space="preserve"> </v>
      </c>
      <c r="BP4" s="71" t="str">
        <f t="shared" ref="BP4" ca="1" si="7">IF(AND(AZ4="x",BE4="x"),"x"," ")</f>
        <v xml:space="preserve"> </v>
      </c>
      <c r="BQ4" s="71" t="str">
        <f t="shared" ref="BQ4" ca="1" si="8">IF(AND(BA4="x",BE4="x"),"x"," ")</f>
        <v xml:space="preserve"> </v>
      </c>
      <c r="BR4" s="71" t="str">
        <f t="shared" ref="BR4" ca="1" si="9">IF(AND(BA4="x",BF4="x"),"x"," ")</f>
        <v xml:space="preserve"> </v>
      </c>
      <c r="BS4" s="71" t="str">
        <f t="shared" ref="BS4" ca="1" si="10">IF(AND(BB4="x",BF4="x"),"x"," ")</f>
        <v xml:space="preserve"> </v>
      </c>
      <c r="BT4" s="71" t="str">
        <f t="shared" ref="BT4" ca="1" si="11">IF(AND(BB4="x",BC4="x"),"x"," ")</f>
        <v xml:space="preserve"> </v>
      </c>
      <c r="BU4" s="71" t="str">
        <f t="shared" ref="BU4:BV4" ca="1" si="12">IF(AND(BA4="x",BC4="x"),"x"," ")</f>
        <v xml:space="preserve"> </v>
      </c>
      <c r="BV4" s="71" t="str">
        <f t="shared" ca="1" si="12"/>
        <v xml:space="preserve"> </v>
      </c>
      <c r="BW4" s="70" t="s">
        <v>872</v>
      </c>
    </row>
    <row r="5" spans="1:75" ht="25.5" customHeight="1" x14ac:dyDescent="0.2">
      <c r="A5" s="195" t="s">
        <v>832</v>
      </c>
      <c r="B5" s="70" t="e">
        <f>#REF!</f>
        <v>#REF!</v>
      </c>
      <c r="C5" s="71" t="str">
        <f ca="1">IF(COUNTIF(Conso!AK3,"*Marginal*"),"x"," ")</f>
        <v xml:space="preserve"> </v>
      </c>
      <c r="D5" s="71" t="str">
        <f ca="1">IF(COUNTIF(Conso!AK3,"*Faible*"),"x"," ")</f>
        <v xml:space="preserve"> </v>
      </c>
      <c r="E5" s="71" t="str">
        <f ca="1">IF(COUNTIF(Conso!AK3,"*Modéré*"),"x"," ")</f>
        <v xml:space="preserve"> </v>
      </c>
      <c r="F5" s="71" t="str">
        <f ca="1">IF(COUNTIF(Conso!AK3,"*Elevé*"),"x"," ")</f>
        <v xml:space="preserve"> </v>
      </c>
      <c r="G5" s="71" t="str">
        <f ca="1">IF(COUNTIF(Conso!AK3,"*Critique*"),"x"," ")</f>
        <v xml:space="preserve"> </v>
      </c>
      <c r="H5" s="71" t="str">
        <f ca="1">IF(COUNTIF(Conso!AK3,"*Catastrophique*"),"x"," ")</f>
        <v xml:space="preserve"> </v>
      </c>
      <c r="I5" s="71" t="str">
        <f ca="1">IF(COUNTIF(Conso!AJ3,"*Exceptionnelle*"),"x"," ")</f>
        <v xml:space="preserve"> </v>
      </c>
      <c r="J5" s="71" t="str">
        <f ca="1">IF(COUNTIF(Conso!AJ3,"*Rare*"),"x"," ")</f>
        <v xml:space="preserve"> </v>
      </c>
      <c r="K5" s="71" t="str">
        <f ca="1">IF(COUNTIF(Conso!AJ3,"*Modérée*"),"x"," ")</f>
        <v xml:space="preserve"> </v>
      </c>
      <c r="L5" s="71" t="str">
        <f ca="1">IF(COUNTIF(Conso!AJ3,"*Elevée*"),"x"," ")</f>
        <v xml:space="preserve"> </v>
      </c>
      <c r="M5" s="71" t="str">
        <f ca="1">IF(COUNTIF(Conso!AJ3,"*Récurrente*"),"x"," ")</f>
        <v xml:space="preserve"> </v>
      </c>
      <c r="N5" s="71" t="str">
        <f ca="1">IF(COUNTIF(Conso!AJ3,"*Permanente*"),"x"," ")</f>
        <v xml:space="preserve"> </v>
      </c>
      <c r="O5" s="72" t="str">
        <f t="shared" ref="O5:O42" ca="1" si="13">IF(AND(C5="x",I5="x"),"x"," ")</f>
        <v xml:space="preserve"> </v>
      </c>
      <c r="P5" s="72" t="str">
        <f t="shared" ref="P5:P42" ca="1" si="14">IF(AND(C5="x",J5="x"),"x"," ")</f>
        <v xml:space="preserve"> </v>
      </c>
      <c r="Q5" s="72" t="str">
        <f t="shared" ref="Q5:Q42" ca="1" si="15">IF(AND(C5="x",K5="x"),"x"," ")</f>
        <v xml:space="preserve"> </v>
      </c>
      <c r="R5" s="72" t="str">
        <f t="shared" ref="R5:R42" ca="1" si="16">IF(AND(C5="x",L5="x"),"x"," ")</f>
        <v xml:space="preserve"> </v>
      </c>
      <c r="S5" s="72" t="str">
        <f t="shared" ref="S5:S42" ca="1" si="17">IF(AND(C5="x",M5="x"),"x"," ")</f>
        <v xml:space="preserve"> </v>
      </c>
      <c r="T5" s="72" t="str">
        <f t="shared" ref="T5:T42" ca="1" si="18">IF(AND(C5="x",N5="x"),"x"," ")</f>
        <v xml:space="preserve"> </v>
      </c>
      <c r="U5" s="72" t="str">
        <f t="shared" ref="U5:U42" ca="1" si="19">IF(AND(D5="x",I5="x"),"x"," ")</f>
        <v xml:space="preserve"> </v>
      </c>
      <c r="V5" s="72" t="str">
        <f t="shared" ref="V5:V42" ca="1" si="20">IF(AND(D5="x",J5="x"),"x"," ")</f>
        <v xml:space="preserve"> </v>
      </c>
      <c r="W5" s="72" t="str">
        <f t="shared" ref="W5:W42" ca="1" si="21">IF(AND(D5="x",K5="x"),"x"," ")</f>
        <v xml:space="preserve"> </v>
      </c>
      <c r="X5" s="72" t="str">
        <f t="shared" ref="X5:X42" ca="1" si="22">IF(AND(D5="x",L5="x"),"x"," ")</f>
        <v xml:space="preserve"> </v>
      </c>
      <c r="Y5" s="72" t="str">
        <f t="shared" ref="Y5:Y42" ca="1" si="23">IF(AND(D5="x",M5="x"),"x"," ")</f>
        <v xml:space="preserve"> </v>
      </c>
      <c r="Z5" s="72" t="str">
        <f t="shared" ref="Z5:Z42" ca="1" si="24">IF(AND(D5="x",N5="x"),"x"," ")</f>
        <v xml:space="preserve"> </v>
      </c>
      <c r="AA5" s="72" t="str">
        <f t="shared" ref="AA5:AA42" ca="1" si="25">IF(AND(E5="x",I5="x"),"x"," ")</f>
        <v xml:space="preserve"> </v>
      </c>
      <c r="AB5" s="72" t="str">
        <f t="shared" ref="AB5:AB42" ca="1" si="26">IF(AND(E5="x",J5="x"),"x"," ")</f>
        <v xml:space="preserve"> </v>
      </c>
      <c r="AC5" s="72" t="str">
        <f t="shared" ref="AC5:AC42" ca="1" si="27">IF(AND(E5="x",K5="x"),"x"," ")</f>
        <v xml:space="preserve"> </v>
      </c>
      <c r="AD5" s="72" t="str">
        <f t="shared" ref="AD5:AD42" ca="1" si="28">IF(AND(E5="x",L5="x"),"x"," ")</f>
        <v xml:space="preserve"> </v>
      </c>
      <c r="AE5" s="72" t="str">
        <f t="shared" ref="AE5:AE42" ca="1" si="29">IF(AND(E5="x",M5="x"),"x"," ")</f>
        <v xml:space="preserve"> </v>
      </c>
      <c r="AF5" s="72" t="str">
        <f t="shared" ref="AF5:AF42" ca="1" si="30">IF(AND(E5="x",N5="x"),"x"," ")</f>
        <v xml:space="preserve"> </v>
      </c>
      <c r="AG5" s="72" t="str">
        <f t="shared" ref="AG5:AG42" ca="1" si="31">IF(AND(F5="x",I5="x"),"x"," ")</f>
        <v xml:space="preserve"> </v>
      </c>
      <c r="AH5" s="72" t="str">
        <f t="shared" ref="AH5:AH42" ca="1" si="32">IF(AND(F5="x",J5="x"),"x"," ")</f>
        <v xml:space="preserve"> </v>
      </c>
      <c r="AI5" s="72" t="str">
        <f t="shared" ref="AI5:AI42" ca="1" si="33">IF(AND(F5="x",K5="x"),"x"," ")</f>
        <v xml:space="preserve"> </v>
      </c>
      <c r="AJ5" s="72" t="str">
        <f t="shared" ref="AJ5:AJ42" ca="1" si="34">IF(AND(F5="x",L5="x"),"x"," ")</f>
        <v xml:space="preserve"> </v>
      </c>
      <c r="AK5" s="72" t="str">
        <f t="shared" ref="AK5:AK42" ca="1" si="35">IF(AND(F5="x",M5="x"),"x"," ")</f>
        <v xml:space="preserve"> </v>
      </c>
      <c r="AL5" s="72" t="str">
        <f t="shared" ref="AL5:AL42" ca="1" si="36">IF(AND(F5="x",N5="x"),"x"," ")</f>
        <v xml:space="preserve"> </v>
      </c>
      <c r="AM5" s="72" t="str">
        <f t="shared" ref="AM5:AM42" ca="1" si="37">IF(AND(G5="x",I5="x"),"x"," ")</f>
        <v xml:space="preserve"> </v>
      </c>
      <c r="AN5" s="72" t="str">
        <f t="shared" ref="AN5:AN42" ca="1" si="38">IF(AND(G5="x",J5="x"),"x"," ")</f>
        <v xml:space="preserve"> </v>
      </c>
      <c r="AO5" s="72" t="str">
        <f t="shared" ref="AO5:AO42" ca="1" si="39">IF(AND(G5="x",K5="x"),"x"," ")</f>
        <v xml:space="preserve"> </v>
      </c>
      <c r="AP5" s="72" t="str">
        <f t="shared" ref="AP5:AP42" ca="1" si="40">IF(AND(G5="x",L5="x"),"x"," ")</f>
        <v xml:space="preserve"> </v>
      </c>
      <c r="AQ5" s="72" t="str">
        <f t="shared" ref="AQ5:AQ42" ca="1" si="41">IF(AND(G5="x",M5="x"),"x"," ")</f>
        <v xml:space="preserve"> </v>
      </c>
      <c r="AR5" s="72" t="str">
        <f t="shared" ref="AR5:AR42" ca="1" si="42">IF(AND(G5="x",N5="x"),"x"," ")</f>
        <v xml:space="preserve"> </v>
      </c>
      <c r="AS5" s="72" t="str">
        <f t="shared" ref="AS5:AS42" ca="1" si="43">IF(AND(H5="x",I5="x"),"x"," ")</f>
        <v xml:space="preserve"> </v>
      </c>
      <c r="AT5" s="72" t="str">
        <f t="shared" ref="AT5:AT42" ca="1" si="44">IF(AND(H5="x",J5="x"),"x"," ")</f>
        <v xml:space="preserve"> </v>
      </c>
      <c r="AU5" s="72" t="str">
        <f t="shared" ref="AU5:AU42" ca="1" si="45">IF(AND(H5="x",K5="x"),"x"," ")</f>
        <v xml:space="preserve"> </v>
      </c>
      <c r="AV5" s="72" t="str">
        <f t="shared" ref="AV5:AV42" ca="1" si="46">IF(AND(H5="x",L5="x"),"x"," ")</f>
        <v xml:space="preserve"> </v>
      </c>
      <c r="AW5" s="72" t="str">
        <f t="shared" ref="AW5:AW42" ca="1" si="47">IF(AND(H5="x",M5="x"),"x"," ")</f>
        <v xml:space="preserve"> </v>
      </c>
      <c r="AX5" s="72" t="str">
        <f t="shared" ref="AX5:AX42" ca="1" si="48">IF(AND(H5="x",N5="x"),"x"," ")</f>
        <v xml:space="preserve"> </v>
      </c>
      <c r="AY5" s="73" t="str">
        <f t="shared" ref="AY5:AY42" ca="1" si="49">IF(OR(C5&amp;J5="xx",C5&amp;K5="xx",C5&amp;I5="xx",D5&amp;I5="xx",D5&amp;J5="xx",E5&amp;I5="xx"),"x"," ")</f>
        <v xml:space="preserve"> </v>
      </c>
      <c r="AZ5" s="71" t="str">
        <f t="shared" ref="AZ5:AZ42" ca="1" si="50">IF(OR(C5&amp;L5="xx",D5&amp;K5="xx",D5&amp;L5="xx",E5&amp;J5="xx",E5&amp;K5="xx",F5&amp;I5="xx",F5&amp;J5="xx"),"x"," ")</f>
        <v xml:space="preserve"> </v>
      </c>
      <c r="BA5" s="71" t="str">
        <f t="shared" ref="BA5:BA42" ca="1" si="51">IF(OR(C5&amp;N5="xx",C5&amp;M5="xx",D5&amp;M5="xx",E5&amp;M5="xx",E5&amp;L5="xx",F5&amp;L5="xx",F5&amp;K5="xx"),"x"," ")</f>
        <v xml:space="preserve"> </v>
      </c>
      <c r="BB5" s="71" t="str">
        <f t="shared" ref="BB5:BB42" ca="1" si="52">IF(OR(D5&amp;N5="xx",E5&amp;N5="xx",F5&amp;N5="xx",F5&amp;M5="xx",G5&amp;I5="xx",G5&amp;J5="xx",G5&amp;K5="xx",G5&amp;L5="xx",G5&amp;M5="xx",G5&amp;N5="xx"),"x"," ")</f>
        <v xml:space="preserve"> </v>
      </c>
      <c r="BC5" s="71" t="str">
        <f ca="1">IF(COUNTIF(Conso!AI3,"*Insuffisant*"),"x"," ")</f>
        <v xml:space="preserve"> </v>
      </c>
      <c r="BD5" s="71" t="str">
        <f ca="1">IF(COUNTIF(Conso!AI3,"*Faible*"),"x"," ")</f>
        <v xml:space="preserve"> </v>
      </c>
      <c r="BE5" s="71" t="str">
        <f ca="1">IF(COUNTIF(Conso!AI3,"*Acceptable*"),"x"," ")</f>
        <v xml:space="preserve"> </v>
      </c>
      <c r="BF5" s="71" t="str">
        <f ca="1">IF(COUNTIF(Conso!AI3,"*Maîtrisé*"),"x"," ")</f>
        <v xml:space="preserve"> </v>
      </c>
      <c r="BG5" s="71" t="str">
        <f t="shared" ref="BG5:BG42" ca="1" si="53">IF(AND(AY5="x",BC5="x"),"x"," ")</f>
        <v xml:space="preserve"> </v>
      </c>
      <c r="BH5" s="71" t="str">
        <f t="shared" ref="BH5:BH42" ca="1" si="54">IF(AND(AY5="x",BD5="x"),"x"," ")</f>
        <v xml:space="preserve"> </v>
      </c>
      <c r="BI5" s="71" t="str">
        <f t="shared" ref="BI5:BI42" ca="1" si="55">IF(AND(AY5="x",BE5="x"),"x"," ")</f>
        <v xml:space="preserve"> </v>
      </c>
      <c r="BJ5" s="71" t="str">
        <f t="shared" ref="BJ5:BJ42" ca="1" si="56">IF(AND(AY5="x",BF5="x"),"x"," ")</f>
        <v xml:space="preserve"> </v>
      </c>
      <c r="BK5" s="71" t="str">
        <f t="shared" ref="BK5:BK42" ca="1" si="57">IF(AND(AZ5="x",BF5="x"),"x"," ")</f>
        <v xml:space="preserve"> </v>
      </c>
      <c r="BL5" s="71" t="str">
        <f t="shared" ref="BL5:BL42" ca="1" si="58">IF(AND(AZ5="x",BC5="x"),"x"," ")</f>
        <v xml:space="preserve"> </v>
      </c>
      <c r="BM5" s="71" t="str">
        <f t="shared" ref="BM5:BM42" ca="1" si="59">IF(AND(BA5="x",BD5="x"),"x"," ")</f>
        <v xml:space="preserve"> </v>
      </c>
      <c r="BN5" s="71" t="str">
        <f t="shared" ref="BN5:BN42" ca="1" si="60">IF(AND(BB5="x",BE5="x"),"x"," ")</f>
        <v xml:space="preserve"> </v>
      </c>
      <c r="BO5" s="71" t="str">
        <f t="shared" ref="BO5:BO42" ca="1" si="61">IF(AND(AZ5="x",BD5="x"),"x"," ")</f>
        <v xml:space="preserve"> </v>
      </c>
      <c r="BP5" s="71" t="str">
        <f t="shared" ref="BP5:BP42" ca="1" si="62">IF(AND(AZ5="x",BE5="x"),"x"," ")</f>
        <v xml:space="preserve"> </v>
      </c>
      <c r="BQ5" s="71" t="str">
        <f t="shared" ref="BQ5:BQ42" ca="1" si="63">IF(AND(BA5="x",BE5="x"),"x"," ")</f>
        <v xml:space="preserve"> </v>
      </c>
      <c r="BR5" s="71" t="str">
        <f t="shared" ref="BR5:BR42" ca="1" si="64">IF(AND(BA5="x",BF5="x"),"x"," ")</f>
        <v xml:space="preserve"> </v>
      </c>
      <c r="BS5" s="71" t="str">
        <f t="shared" ref="BS5:BS42" ca="1" si="65">IF(AND(BB5="x",BF5="x"),"x"," ")</f>
        <v xml:space="preserve"> </v>
      </c>
      <c r="BT5" s="71" t="str">
        <f t="shared" ref="BT5:BT42" ca="1" si="66">IF(AND(BB5="x",BC5="x"),"x"," ")</f>
        <v xml:space="preserve"> </v>
      </c>
      <c r="BU5" s="71" t="str">
        <f t="shared" ref="BU5:BU42" ca="1" si="67">IF(AND(BA5="x",BC5="x"),"x"," ")</f>
        <v xml:space="preserve"> </v>
      </c>
      <c r="BV5" s="71" t="str">
        <f t="shared" ref="BV5:BV42" ca="1" si="68">IF(AND(BB5="x",BD5="x"),"x"," ")</f>
        <v xml:space="preserve"> </v>
      </c>
      <c r="BW5" s="70" t="s">
        <v>873</v>
      </c>
    </row>
    <row r="6" spans="1:75" ht="30" customHeight="1" x14ac:dyDescent="0.2">
      <c r="A6" s="195" t="s">
        <v>833</v>
      </c>
      <c r="B6" s="70" t="e">
        <f>#REF!</f>
        <v>#REF!</v>
      </c>
      <c r="C6" s="71" t="str">
        <f ca="1">IF(COUNTIF(Conso!AK4,"*Marginal*"),"x"," ")</f>
        <v xml:space="preserve"> </v>
      </c>
      <c r="D6" s="71" t="str">
        <f ca="1">IF(COUNTIF(Conso!AK4,"*Faible*"),"x"," ")</f>
        <v xml:space="preserve"> </v>
      </c>
      <c r="E6" s="71" t="str">
        <f ca="1">IF(COUNTIF(Conso!AK4,"*Modéré*"),"x"," ")</f>
        <v xml:space="preserve"> </v>
      </c>
      <c r="F6" s="71" t="str">
        <f ca="1">IF(COUNTIF(Conso!AK4,"*Elevé*"),"x"," ")</f>
        <v xml:space="preserve"> </v>
      </c>
      <c r="G6" s="71" t="str">
        <f ca="1">IF(COUNTIF(Conso!AK4,"*Critique*"),"x"," ")</f>
        <v xml:space="preserve"> </v>
      </c>
      <c r="H6" s="71" t="str">
        <f ca="1">IF(COUNTIF(Conso!AK4,"*Catastrophique*"),"x"," ")</f>
        <v xml:space="preserve"> </v>
      </c>
      <c r="I6" s="71" t="str">
        <f ca="1">IF(COUNTIF(Conso!AJ4,"*Exceptionnelle*"),"x"," ")</f>
        <v xml:space="preserve"> </v>
      </c>
      <c r="J6" s="71" t="str">
        <f ca="1">IF(COUNTIF(Conso!AJ4,"*Rare*"),"x"," ")</f>
        <v xml:space="preserve"> </v>
      </c>
      <c r="K6" s="71" t="str">
        <f ca="1">IF(COUNTIF(Conso!AJ4,"*Modérée*"),"x"," ")</f>
        <v xml:space="preserve"> </v>
      </c>
      <c r="L6" s="71" t="str">
        <f ca="1">IF(COUNTIF(Conso!AJ4,"*Elevée*"),"x"," ")</f>
        <v xml:space="preserve"> </v>
      </c>
      <c r="M6" s="71" t="str">
        <f ca="1">IF(COUNTIF(Conso!AJ4,"*Récurrente*"),"x"," ")</f>
        <v xml:space="preserve"> </v>
      </c>
      <c r="N6" s="71" t="str">
        <f ca="1">IF(COUNTIF(Conso!AJ4,"*Permanente*"),"x"," ")</f>
        <v xml:space="preserve"> </v>
      </c>
      <c r="O6" s="72" t="str">
        <f t="shared" ca="1" si="13"/>
        <v xml:space="preserve"> </v>
      </c>
      <c r="P6" s="72" t="str">
        <f t="shared" ca="1" si="14"/>
        <v xml:space="preserve"> </v>
      </c>
      <c r="Q6" s="72" t="str">
        <f t="shared" ca="1" si="15"/>
        <v xml:space="preserve"> </v>
      </c>
      <c r="R6" s="72" t="str">
        <f t="shared" ca="1" si="16"/>
        <v xml:space="preserve"> </v>
      </c>
      <c r="S6" s="72" t="str">
        <f t="shared" ca="1" si="17"/>
        <v xml:space="preserve"> </v>
      </c>
      <c r="T6" s="72" t="str">
        <f t="shared" ca="1" si="18"/>
        <v xml:space="preserve"> </v>
      </c>
      <c r="U6" s="72" t="str">
        <f t="shared" ca="1" si="19"/>
        <v xml:space="preserve"> </v>
      </c>
      <c r="V6" s="72" t="str">
        <f t="shared" ca="1" si="20"/>
        <v xml:space="preserve"> </v>
      </c>
      <c r="W6" s="72" t="str">
        <f t="shared" ca="1" si="21"/>
        <v xml:space="preserve"> </v>
      </c>
      <c r="X6" s="72" t="str">
        <f t="shared" ca="1" si="22"/>
        <v xml:space="preserve"> </v>
      </c>
      <c r="Y6" s="72" t="str">
        <f t="shared" ca="1" si="23"/>
        <v xml:space="preserve"> </v>
      </c>
      <c r="Z6" s="72" t="str">
        <f t="shared" ca="1" si="24"/>
        <v xml:space="preserve"> </v>
      </c>
      <c r="AA6" s="72" t="str">
        <f t="shared" ca="1" si="25"/>
        <v xml:space="preserve"> </v>
      </c>
      <c r="AB6" s="72" t="str">
        <f t="shared" ca="1" si="26"/>
        <v xml:space="preserve"> </v>
      </c>
      <c r="AC6" s="72" t="str">
        <f t="shared" ca="1" si="27"/>
        <v xml:space="preserve"> </v>
      </c>
      <c r="AD6" s="72" t="str">
        <f t="shared" ca="1" si="28"/>
        <v xml:space="preserve"> </v>
      </c>
      <c r="AE6" s="72" t="str">
        <f t="shared" ca="1" si="29"/>
        <v xml:space="preserve"> </v>
      </c>
      <c r="AF6" s="72" t="str">
        <f t="shared" ca="1" si="30"/>
        <v xml:space="preserve"> </v>
      </c>
      <c r="AG6" s="72" t="str">
        <f t="shared" ca="1" si="31"/>
        <v xml:space="preserve"> </v>
      </c>
      <c r="AH6" s="72" t="str">
        <f t="shared" ca="1" si="32"/>
        <v xml:space="preserve"> </v>
      </c>
      <c r="AI6" s="72" t="str">
        <f t="shared" ca="1" si="33"/>
        <v xml:space="preserve"> </v>
      </c>
      <c r="AJ6" s="72" t="str">
        <f t="shared" ca="1" si="34"/>
        <v xml:space="preserve"> </v>
      </c>
      <c r="AK6" s="72" t="str">
        <f t="shared" ca="1" si="35"/>
        <v xml:space="preserve"> </v>
      </c>
      <c r="AL6" s="72" t="str">
        <f t="shared" ca="1" si="36"/>
        <v xml:space="preserve"> </v>
      </c>
      <c r="AM6" s="72" t="str">
        <f t="shared" ca="1" si="37"/>
        <v xml:space="preserve"> </v>
      </c>
      <c r="AN6" s="72" t="str">
        <f t="shared" ca="1" si="38"/>
        <v xml:space="preserve"> </v>
      </c>
      <c r="AO6" s="72" t="str">
        <f t="shared" ca="1" si="39"/>
        <v xml:space="preserve"> </v>
      </c>
      <c r="AP6" s="72" t="str">
        <f t="shared" ca="1" si="40"/>
        <v xml:space="preserve"> </v>
      </c>
      <c r="AQ6" s="72" t="str">
        <f t="shared" ca="1" si="41"/>
        <v xml:space="preserve"> </v>
      </c>
      <c r="AR6" s="72" t="str">
        <f t="shared" ca="1" si="42"/>
        <v xml:space="preserve"> </v>
      </c>
      <c r="AS6" s="72" t="str">
        <f t="shared" ca="1" si="43"/>
        <v xml:space="preserve"> </v>
      </c>
      <c r="AT6" s="72" t="str">
        <f t="shared" ca="1" si="44"/>
        <v xml:space="preserve"> </v>
      </c>
      <c r="AU6" s="72" t="str">
        <f t="shared" ca="1" si="45"/>
        <v xml:space="preserve"> </v>
      </c>
      <c r="AV6" s="72" t="str">
        <f t="shared" ca="1" si="46"/>
        <v xml:space="preserve"> </v>
      </c>
      <c r="AW6" s="72" t="str">
        <f t="shared" ca="1" si="47"/>
        <v xml:space="preserve"> </v>
      </c>
      <c r="AX6" s="72" t="str">
        <f t="shared" ca="1" si="48"/>
        <v xml:space="preserve"> </v>
      </c>
      <c r="AY6" s="73" t="str">
        <f t="shared" ca="1" si="49"/>
        <v xml:space="preserve"> </v>
      </c>
      <c r="AZ6" s="71" t="str">
        <f t="shared" ca="1" si="50"/>
        <v xml:space="preserve"> </v>
      </c>
      <c r="BA6" s="71" t="str">
        <f t="shared" ca="1" si="51"/>
        <v xml:space="preserve"> </v>
      </c>
      <c r="BB6" s="71" t="str">
        <f t="shared" ca="1" si="52"/>
        <v xml:space="preserve"> </v>
      </c>
      <c r="BC6" s="71" t="str">
        <f ca="1">IF(COUNTIF(Conso!AI4,"*Insuffisant*"),"x"," ")</f>
        <v xml:space="preserve"> </v>
      </c>
      <c r="BD6" s="71" t="str">
        <f ca="1">IF(COUNTIF(Conso!AI4,"*Faible*"),"x"," ")</f>
        <v xml:space="preserve"> </v>
      </c>
      <c r="BE6" s="71" t="str">
        <f ca="1">IF(COUNTIF(Conso!AI4,"*Acceptable*"),"x"," ")</f>
        <v xml:space="preserve"> </v>
      </c>
      <c r="BF6" s="71" t="str">
        <f ca="1">IF(COUNTIF(Conso!AI4,"*Maîtrisé*"),"x"," ")</f>
        <v xml:space="preserve"> </v>
      </c>
      <c r="BG6" s="71" t="str">
        <f t="shared" ca="1" si="53"/>
        <v xml:space="preserve"> </v>
      </c>
      <c r="BH6" s="71" t="str">
        <f t="shared" ca="1" si="54"/>
        <v xml:space="preserve"> </v>
      </c>
      <c r="BI6" s="71" t="str">
        <f t="shared" ca="1" si="55"/>
        <v xml:space="preserve"> </v>
      </c>
      <c r="BJ6" s="71" t="str">
        <f t="shared" ca="1" si="56"/>
        <v xml:space="preserve"> </v>
      </c>
      <c r="BK6" s="71" t="str">
        <f t="shared" ca="1" si="57"/>
        <v xml:space="preserve"> </v>
      </c>
      <c r="BL6" s="71" t="str">
        <f t="shared" ca="1" si="58"/>
        <v xml:space="preserve"> </v>
      </c>
      <c r="BM6" s="71" t="str">
        <f t="shared" ca="1" si="59"/>
        <v xml:space="preserve"> </v>
      </c>
      <c r="BN6" s="71" t="str">
        <f t="shared" ca="1" si="60"/>
        <v xml:space="preserve"> </v>
      </c>
      <c r="BO6" s="71" t="str">
        <f t="shared" ca="1" si="61"/>
        <v xml:space="preserve"> </v>
      </c>
      <c r="BP6" s="71" t="str">
        <f t="shared" ca="1" si="62"/>
        <v xml:space="preserve"> </v>
      </c>
      <c r="BQ6" s="71" t="str">
        <f t="shared" ca="1" si="63"/>
        <v xml:space="preserve"> </v>
      </c>
      <c r="BR6" s="71" t="str">
        <f t="shared" ca="1" si="64"/>
        <v xml:space="preserve"> </v>
      </c>
      <c r="BS6" s="71" t="str">
        <f t="shared" ca="1" si="65"/>
        <v xml:space="preserve"> </v>
      </c>
      <c r="BT6" s="71" t="str">
        <f t="shared" ca="1" si="66"/>
        <v xml:space="preserve"> </v>
      </c>
      <c r="BU6" s="71" t="str">
        <f t="shared" ca="1" si="67"/>
        <v xml:space="preserve"> </v>
      </c>
      <c r="BV6" s="71" t="str">
        <f t="shared" ca="1" si="68"/>
        <v xml:space="preserve"> </v>
      </c>
      <c r="BW6" s="70" t="s">
        <v>874</v>
      </c>
    </row>
    <row r="7" spans="1:75" ht="36" customHeight="1" x14ac:dyDescent="0.2">
      <c r="A7" s="195" t="s">
        <v>834</v>
      </c>
      <c r="B7" s="70" t="e">
        <f>#REF!</f>
        <v>#REF!</v>
      </c>
      <c r="C7" s="71" t="str">
        <f ca="1">IF(COUNTIF(Conso!AK5,"*Marginal*"),"x"," ")</f>
        <v xml:space="preserve"> </v>
      </c>
      <c r="D7" s="71" t="str">
        <f ca="1">IF(COUNTIF(Conso!AK5,"*Faible*"),"x"," ")</f>
        <v xml:space="preserve"> </v>
      </c>
      <c r="E7" s="71" t="str">
        <f ca="1">IF(COUNTIF(Conso!AK5,"*Modéré*"),"x"," ")</f>
        <v xml:space="preserve"> </v>
      </c>
      <c r="F7" s="71" t="str">
        <f ca="1">IF(COUNTIF(Conso!AK5,"*Elevé*"),"x"," ")</f>
        <v xml:space="preserve"> </v>
      </c>
      <c r="G7" s="71" t="str">
        <f ca="1">IF(COUNTIF(Conso!AK5,"*Critique*"),"x"," ")</f>
        <v xml:space="preserve"> </v>
      </c>
      <c r="H7" s="71" t="str">
        <f ca="1">IF(COUNTIF(Conso!AK5,"*Catastrophique*"),"x"," ")</f>
        <v xml:space="preserve"> </v>
      </c>
      <c r="I7" s="71" t="str">
        <f ca="1">IF(COUNTIF(Conso!AJ5,"*Exceptionnelle*"),"x"," ")</f>
        <v xml:space="preserve"> </v>
      </c>
      <c r="J7" s="71" t="str">
        <f ca="1">IF(COUNTIF(Conso!AJ5,"*Rare*"),"x"," ")</f>
        <v xml:space="preserve"> </v>
      </c>
      <c r="K7" s="71" t="str">
        <f ca="1">IF(COUNTIF(Conso!AJ5,"*Modérée*"),"x"," ")</f>
        <v xml:space="preserve"> </v>
      </c>
      <c r="L7" s="71" t="str">
        <f ca="1">IF(COUNTIF(Conso!AJ5,"*Elevée*"),"x"," ")</f>
        <v xml:space="preserve"> </v>
      </c>
      <c r="M7" s="71" t="str">
        <f ca="1">IF(COUNTIF(Conso!AJ5,"*Récurrente*"),"x"," ")</f>
        <v xml:space="preserve"> </v>
      </c>
      <c r="N7" s="71" t="str">
        <f ca="1">IF(COUNTIF(Conso!AJ5,"*Permanente*"),"x"," ")</f>
        <v xml:space="preserve"> </v>
      </c>
      <c r="O7" s="72" t="str">
        <f t="shared" ca="1" si="13"/>
        <v xml:space="preserve"> </v>
      </c>
      <c r="P7" s="72" t="str">
        <f t="shared" ca="1" si="14"/>
        <v xml:space="preserve"> </v>
      </c>
      <c r="Q7" s="72" t="str">
        <f t="shared" ca="1" si="15"/>
        <v xml:space="preserve"> </v>
      </c>
      <c r="R7" s="72" t="str">
        <f t="shared" ca="1" si="16"/>
        <v xml:space="preserve"> </v>
      </c>
      <c r="S7" s="72" t="str">
        <f t="shared" ca="1" si="17"/>
        <v xml:space="preserve"> </v>
      </c>
      <c r="T7" s="72" t="str">
        <f t="shared" ca="1" si="18"/>
        <v xml:space="preserve"> </v>
      </c>
      <c r="U7" s="72" t="str">
        <f t="shared" ca="1" si="19"/>
        <v xml:space="preserve"> </v>
      </c>
      <c r="V7" s="72" t="str">
        <f t="shared" ca="1" si="20"/>
        <v xml:space="preserve"> </v>
      </c>
      <c r="W7" s="72" t="str">
        <f t="shared" ca="1" si="21"/>
        <v xml:space="preserve"> </v>
      </c>
      <c r="X7" s="72" t="str">
        <f t="shared" ca="1" si="22"/>
        <v xml:space="preserve"> </v>
      </c>
      <c r="Y7" s="72" t="str">
        <f t="shared" ca="1" si="23"/>
        <v xml:space="preserve"> </v>
      </c>
      <c r="Z7" s="72" t="str">
        <f t="shared" ca="1" si="24"/>
        <v xml:space="preserve"> </v>
      </c>
      <c r="AA7" s="72" t="str">
        <f t="shared" ca="1" si="25"/>
        <v xml:space="preserve"> </v>
      </c>
      <c r="AB7" s="72" t="str">
        <f t="shared" ca="1" si="26"/>
        <v xml:space="preserve"> </v>
      </c>
      <c r="AC7" s="72" t="str">
        <f t="shared" ca="1" si="27"/>
        <v xml:space="preserve"> </v>
      </c>
      <c r="AD7" s="72" t="str">
        <f t="shared" ca="1" si="28"/>
        <v xml:space="preserve"> </v>
      </c>
      <c r="AE7" s="72" t="str">
        <f t="shared" ca="1" si="29"/>
        <v xml:space="preserve"> </v>
      </c>
      <c r="AF7" s="72" t="str">
        <f t="shared" ca="1" si="30"/>
        <v xml:space="preserve"> </v>
      </c>
      <c r="AG7" s="72" t="str">
        <f t="shared" ca="1" si="31"/>
        <v xml:space="preserve"> </v>
      </c>
      <c r="AH7" s="72" t="str">
        <f t="shared" ca="1" si="32"/>
        <v xml:space="preserve"> </v>
      </c>
      <c r="AI7" s="72" t="str">
        <f t="shared" ca="1" si="33"/>
        <v xml:space="preserve"> </v>
      </c>
      <c r="AJ7" s="72" t="str">
        <f t="shared" ca="1" si="34"/>
        <v xml:space="preserve"> </v>
      </c>
      <c r="AK7" s="72" t="str">
        <f t="shared" ca="1" si="35"/>
        <v xml:space="preserve"> </v>
      </c>
      <c r="AL7" s="72" t="str">
        <f t="shared" ca="1" si="36"/>
        <v xml:space="preserve"> </v>
      </c>
      <c r="AM7" s="72" t="str">
        <f t="shared" ca="1" si="37"/>
        <v xml:space="preserve"> </v>
      </c>
      <c r="AN7" s="72" t="str">
        <f t="shared" ca="1" si="38"/>
        <v xml:space="preserve"> </v>
      </c>
      <c r="AO7" s="72" t="str">
        <f t="shared" ca="1" si="39"/>
        <v xml:space="preserve"> </v>
      </c>
      <c r="AP7" s="72" t="str">
        <f t="shared" ca="1" si="40"/>
        <v xml:space="preserve"> </v>
      </c>
      <c r="AQ7" s="72" t="str">
        <f t="shared" ca="1" si="41"/>
        <v xml:space="preserve"> </v>
      </c>
      <c r="AR7" s="72" t="str">
        <f t="shared" ca="1" si="42"/>
        <v xml:space="preserve"> </v>
      </c>
      <c r="AS7" s="72" t="str">
        <f t="shared" ca="1" si="43"/>
        <v xml:space="preserve"> </v>
      </c>
      <c r="AT7" s="72" t="str">
        <f t="shared" ca="1" si="44"/>
        <v xml:space="preserve"> </v>
      </c>
      <c r="AU7" s="72" t="str">
        <f t="shared" ca="1" si="45"/>
        <v xml:space="preserve"> </v>
      </c>
      <c r="AV7" s="72" t="str">
        <f t="shared" ca="1" si="46"/>
        <v xml:space="preserve"> </v>
      </c>
      <c r="AW7" s="72" t="str">
        <f t="shared" ca="1" si="47"/>
        <v xml:space="preserve"> </v>
      </c>
      <c r="AX7" s="72" t="str">
        <f t="shared" ca="1" si="48"/>
        <v xml:space="preserve"> </v>
      </c>
      <c r="AY7" s="73" t="str">
        <f t="shared" ca="1" si="49"/>
        <v xml:space="preserve"> </v>
      </c>
      <c r="AZ7" s="71" t="str">
        <f t="shared" ca="1" si="50"/>
        <v xml:space="preserve"> </v>
      </c>
      <c r="BA7" s="71" t="str">
        <f t="shared" ca="1" si="51"/>
        <v xml:space="preserve"> </v>
      </c>
      <c r="BB7" s="71" t="str">
        <f t="shared" ca="1" si="52"/>
        <v xml:space="preserve"> </v>
      </c>
      <c r="BC7" s="71" t="str">
        <f ca="1">IF(COUNTIF(Conso!AI5,"*Insuffisant*"),"x"," ")</f>
        <v xml:space="preserve"> </v>
      </c>
      <c r="BD7" s="71" t="str">
        <f ca="1">IF(COUNTIF(Conso!AI5,"*Faible*"),"x"," ")</f>
        <v xml:space="preserve"> </v>
      </c>
      <c r="BE7" s="71" t="str">
        <f ca="1">IF(COUNTIF(Conso!AI5,"*Acceptable*"),"x"," ")</f>
        <v xml:space="preserve"> </v>
      </c>
      <c r="BF7" s="71" t="str">
        <f ca="1">IF(COUNTIF(Conso!AI5,"*Maîtrisé*"),"x"," ")</f>
        <v xml:space="preserve"> </v>
      </c>
      <c r="BG7" s="71" t="str">
        <f t="shared" ca="1" si="53"/>
        <v xml:space="preserve"> </v>
      </c>
      <c r="BH7" s="71" t="str">
        <f t="shared" ca="1" si="54"/>
        <v xml:space="preserve"> </v>
      </c>
      <c r="BI7" s="71" t="str">
        <f t="shared" ca="1" si="55"/>
        <v xml:space="preserve"> </v>
      </c>
      <c r="BJ7" s="71" t="str">
        <f t="shared" ca="1" si="56"/>
        <v xml:space="preserve"> </v>
      </c>
      <c r="BK7" s="71" t="str">
        <f t="shared" ca="1" si="57"/>
        <v xml:space="preserve"> </v>
      </c>
      <c r="BL7" s="71" t="str">
        <f t="shared" ca="1" si="58"/>
        <v xml:space="preserve"> </v>
      </c>
      <c r="BM7" s="71" t="str">
        <f t="shared" ca="1" si="59"/>
        <v xml:space="preserve"> </v>
      </c>
      <c r="BN7" s="71" t="str">
        <f t="shared" ca="1" si="60"/>
        <v xml:space="preserve"> </v>
      </c>
      <c r="BO7" s="71" t="str">
        <f t="shared" ca="1" si="61"/>
        <v xml:space="preserve"> </v>
      </c>
      <c r="BP7" s="71" t="str">
        <f t="shared" ca="1" si="62"/>
        <v xml:space="preserve"> </v>
      </c>
      <c r="BQ7" s="71" t="str">
        <f t="shared" ca="1" si="63"/>
        <v xml:space="preserve"> </v>
      </c>
      <c r="BR7" s="71" t="str">
        <f t="shared" ca="1" si="64"/>
        <v xml:space="preserve"> </v>
      </c>
      <c r="BS7" s="71" t="str">
        <f t="shared" ca="1" si="65"/>
        <v xml:space="preserve"> </v>
      </c>
      <c r="BT7" s="71" t="str">
        <f t="shared" ca="1" si="66"/>
        <v xml:space="preserve"> </v>
      </c>
      <c r="BU7" s="71" t="str">
        <f t="shared" ca="1" si="67"/>
        <v xml:space="preserve"> </v>
      </c>
      <c r="BV7" s="71" t="str">
        <f t="shared" ca="1" si="68"/>
        <v xml:space="preserve"> </v>
      </c>
      <c r="BW7" s="70" t="s">
        <v>875</v>
      </c>
    </row>
    <row r="8" spans="1:75" ht="25.5" customHeight="1" x14ac:dyDescent="0.2">
      <c r="A8" s="195" t="s">
        <v>835</v>
      </c>
      <c r="B8" s="70" t="e">
        <f>#REF!</f>
        <v>#REF!</v>
      </c>
      <c r="C8" s="71" t="str">
        <f ca="1">IF(COUNTIF(Conso!AK6,"*Marginal*"),"x"," ")</f>
        <v xml:space="preserve"> </v>
      </c>
      <c r="D8" s="71" t="str">
        <f ca="1">IF(COUNTIF(Conso!AK6,"*Faible*"),"x"," ")</f>
        <v xml:space="preserve"> </v>
      </c>
      <c r="E8" s="71" t="str">
        <f ca="1">IF(COUNTIF(Conso!AK6,"*Modéré*"),"x"," ")</f>
        <v xml:space="preserve"> </v>
      </c>
      <c r="F8" s="71" t="str">
        <f ca="1">IF(COUNTIF(Conso!AK6,"*Elevé*"),"x"," ")</f>
        <v xml:space="preserve"> </v>
      </c>
      <c r="G8" s="71" t="str">
        <f ca="1">IF(COUNTIF(Conso!AK6,"*Critique*"),"x"," ")</f>
        <v xml:space="preserve"> </v>
      </c>
      <c r="H8" s="71" t="str">
        <f ca="1">IF(COUNTIF(Conso!AK6,"*Catastrophique*"),"x"," ")</f>
        <v xml:space="preserve"> </v>
      </c>
      <c r="I8" s="71" t="str">
        <f ca="1">IF(COUNTIF(Conso!AJ6,"*Exceptionnelle*"),"x"," ")</f>
        <v xml:space="preserve"> </v>
      </c>
      <c r="J8" s="71" t="str">
        <f ca="1">IF(COUNTIF(Conso!AJ6,"*Rare*"),"x"," ")</f>
        <v xml:space="preserve"> </v>
      </c>
      <c r="K8" s="71" t="str">
        <f ca="1">IF(COUNTIF(Conso!AJ6,"*Modérée*"),"x"," ")</f>
        <v xml:space="preserve"> </v>
      </c>
      <c r="L8" s="71" t="str">
        <f ca="1">IF(COUNTIF(Conso!AJ6,"*Elevée*"),"x"," ")</f>
        <v xml:space="preserve"> </v>
      </c>
      <c r="M8" s="71" t="str">
        <f ca="1">IF(COUNTIF(Conso!AJ6,"*Récurrente*"),"x"," ")</f>
        <v xml:space="preserve"> </v>
      </c>
      <c r="N8" s="71" t="str">
        <f ca="1">IF(COUNTIF(Conso!AJ6,"*Permanente*"),"x"," ")</f>
        <v xml:space="preserve"> </v>
      </c>
      <c r="O8" s="72" t="str">
        <f t="shared" ca="1" si="13"/>
        <v xml:space="preserve"> </v>
      </c>
      <c r="P8" s="72" t="str">
        <f t="shared" ca="1" si="14"/>
        <v xml:space="preserve"> </v>
      </c>
      <c r="Q8" s="72" t="str">
        <f t="shared" ca="1" si="15"/>
        <v xml:space="preserve"> </v>
      </c>
      <c r="R8" s="72" t="str">
        <f t="shared" ca="1" si="16"/>
        <v xml:space="preserve"> </v>
      </c>
      <c r="S8" s="72" t="str">
        <f t="shared" ca="1" si="17"/>
        <v xml:space="preserve"> </v>
      </c>
      <c r="T8" s="72" t="str">
        <f t="shared" ca="1" si="18"/>
        <v xml:space="preserve"> </v>
      </c>
      <c r="U8" s="72" t="str">
        <f t="shared" ca="1" si="19"/>
        <v xml:space="preserve"> </v>
      </c>
      <c r="V8" s="72" t="str">
        <f t="shared" ca="1" si="20"/>
        <v xml:space="preserve"> </v>
      </c>
      <c r="W8" s="72" t="str">
        <f t="shared" ca="1" si="21"/>
        <v xml:space="preserve"> </v>
      </c>
      <c r="X8" s="72" t="str">
        <f t="shared" ca="1" si="22"/>
        <v xml:space="preserve"> </v>
      </c>
      <c r="Y8" s="72" t="str">
        <f t="shared" ca="1" si="23"/>
        <v xml:space="preserve"> </v>
      </c>
      <c r="Z8" s="72" t="str">
        <f t="shared" ca="1" si="24"/>
        <v xml:space="preserve"> </v>
      </c>
      <c r="AA8" s="72" t="str">
        <f t="shared" ca="1" si="25"/>
        <v xml:space="preserve"> </v>
      </c>
      <c r="AB8" s="72" t="str">
        <f t="shared" ca="1" si="26"/>
        <v xml:space="preserve"> </v>
      </c>
      <c r="AC8" s="72" t="str">
        <f t="shared" ca="1" si="27"/>
        <v xml:space="preserve"> </v>
      </c>
      <c r="AD8" s="72" t="str">
        <f t="shared" ca="1" si="28"/>
        <v xml:space="preserve"> </v>
      </c>
      <c r="AE8" s="72" t="str">
        <f t="shared" ca="1" si="29"/>
        <v xml:space="preserve"> </v>
      </c>
      <c r="AF8" s="72" t="str">
        <f t="shared" ca="1" si="30"/>
        <v xml:space="preserve"> </v>
      </c>
      <c r="AG8" s="72" t="str">
        <f t="shared" ca="1" si="31"/>
        <v xml:space="preserve"> </v>
      </c>
      <c r="AH8" s="72" t="str">
        <f t="shared" ca="1" si="32"/>
        <v xml:space="preserve"> </v>
      </c>
      <c r="AI8" s="72" t="str">
        <f t="shared" ca="1" si="33"/>
        <v xml:space="preserve"> </v>
      </c>
      <c r="AJ8" s="72" t="str">
        <f t="shared" ca="1" si="34"/>
        <v xml:space="preserve"> </v>
      </c>
      <c r="AK8" s="72" t="str">
        <f t="shared" ca="1" si="35"/>
        <v xml:space="preserve"> </v>
      </c>
      <c r="AL8" s="72" t="str">
        <f t="shared" ca="1" si="36"/>
        <v xml:space="preserve"> </v>
      </c>
      <c r="AM8" s="72" t="str">
        <f t="shared" ca="1" si="37"/>
        <v xml:space="preserve"> </v>
      </c>
      <c r="AN8" s="72" t="str">
        <f t="shared" ca="1" si="38"/>
        <v xml:space="preserve"> </v>
      </c>
      <c r="AO8" s="72" t="str">
        <f t="shared" ca="1" si="39"/>
        <v xml:space="preserve"> </v>
      </c>
      <c r="AP8" s="72" t="str">
        <f t="shared" ca="1" si="40"/>
        <v xml:space="preserve"> </v>
      </c>
      <c r="AQ8" s="72" t="str">
        <f t="shared" ca="1" si="41"/>
        <v xml:space="preserve"> </v>
      </c>
      <c r="AR8" s="72" t="str">
        <f t="shared" ca="1" si="42"/>
        <v xml:space="preserve"> </v>
      </c>
      <c r="AS8" s="72" t="str">
        <f t="shared" ca="1" si="43"/>
        <v xml:space="preserve"> </v>
      </c>
      <c r="AT8" s="72" t="str">
        <f t="shared" ca="1" si="44"/>
        <v xml:space="preserve"> </v>
      </c>
      <c r="AU8" s="72" t="str">
        <f t="shared" ca="1" si="45"/>
        <v xml:space="preserve"> </v>
      </c>
      <c r="AV8" s="72" t="str">
        <f t="shared" ca="1" si="46"/>
        <v xml:space="preserve"> </v>
      </c>
      <c r="AW8" s="72" t="str">
        <f t="shared" ca="1" si="47"/>
        <v xml:space="preserve"> </v>
      </c>
      <c r="AX8" s="72" t="str">
        <f t="shared" ca="1" si="48"/>
        <v xml:space="preserve"> </v>
      </c>
      <c r="AY8" s="73" t="str">
        <f t="shared" ca="1" si="49"/>
        <v xml:space="preserve"> </v>
      </c>
      <c r="AZ8" s="71" t="str">
        <f t="shared" ca="1" si="50"/>
        <v xml:space="preserve"> </v>
      </c>
      <c r="BA8" s="71" t="str">
        <f t="shared" ca="1" si="51"/>
        <v xml:space="preserve"> </v>
      </c>
      <c r="BB8" s="71" t="str">
        <f t="shared" ca="1" si="52"/>
        <v xml:space="preserve"> </v>
      </c>
      <c r="BC8" s="71" t="str">
        <f ca="1">IF(COUNTIF(Conso!AI6,"*Insuffisant*"),"x"," ")</f>
        <v xml:space="preserve"> </v>
      </c>
      <c r="BD8" s="71" t="str">
        <f ca="1">IF(COUNTIF(Conso!AI6,"*Faible*"),"x"," ")</f>
        <v xml:space="preserve"> </v>
      </c>
      <c r="BE8" s="71" t="str">
        <f ca="1">IF(COUNTIF(Conso!AI6,"*Acceptable*"),"x"," ")</f>
        <v xml:space="preserve"> </v>
      </c>
      <c r="BF8" s="71" t="str">
        <f ca="1">IF(COUNTIF(Conso!AI6,"*Maîtrisé*"),"x"," ")</f>
        <v xml:space="preserve"> </v>
      </c>
      <c r="BG8" s="71" t="str">
        <f t="shared" ca="1" si="53"/>
        <v xml:space="preserve"> </v>
      </c>
      <c r="BH8" s="71" t="str">
        <f t="shared" ca="1" si="54"/>
        <v xml:space="preserve"> </v>
      </c>
      <c r="BI8" s="71" t="str">
        <f t="shared" ca="1" si="55"/>
        <v xml:space="preserve"> </v>
      </c>
      <c r="BJ8" s="71" t="str">
        <f t="shared" ca="1" si="56"/>
        <v xml:space="preserve"> </v>
      </c>
      <c r="BK8" s="71" t="str">
        <f t="shared" ca="1" si="57"/>
        <v xml:space="preserve"> </v>
      </c>
      <c r="BL8" s="71" t="str">
        <f t="shared" ca="1" si="58"/>
        <v xml:space="preserve"> </v>
      </c>
      <c r="BM8" s="71" t="str">
        <f t="shared" ca="1" si="59"/>
        <v xml:space="preserve"> </v>
      </c>
      <c r="BN8" s="71" t="str">
        <f t="shared" ca="1" si="60"/>
        <v xml:space="preserve"> </v>
      </c>
      <c r="BO8" s="71" t="str">
        <f t="shared" ca="1" si="61"/>
        <v xml:space="preserve"> </v>
      </c>
      <c r="BP8" s="71" t="str">
        <f t="shared" ca="1" si="62"/>
        <v xml:space="preserve"> </v>
      </c>
      <c r="BQ8" s="71" t="str">
        <f t="shared" ca="1" si="63"/>
        <v xml:space="preserve"> </v>
      </c>
      <c r="BR8" s="71" t="str">
        <f t="shared" ca="1" si="64"/>
        <v xml:space="preserve"> </v>
      </c>
      <c r="BS8" s="71" t="str">
        <f t="shared" ca="1" si="65"/>
        <v xml:space="preserve"> </v>
      </c>
      <c r="BT8" s="71" t="str">
        <f t="shared" ca="1" si="66"/>
        <v xml:space="preserve"> </v>
      </c>
      <c r="BU8" s="71" t="str">
        <f t="shared" ca="1" si="67"/>
        <v xml:space="preserve"> </v>
      </c>
      <c r="BV8" s="71" t="str">
        <f t="shared" ca="1" si="68"/>
        <v xml:space="preserve"> </v>
      </c>
      <c r="BW8" s="70" t="s">
        <v>876</v>
      </c>
    </row>
    <row r="9" spans="1:75" ht="25.5" customHeight="1" x14ac:dyDescent="0.2">
      <c r="A9" s="195" t="s">
        <v>836</v>
      </c>
      <c r="B9" s="70" t="e">
        <f>#REF!</f>
        <v>#REF!</v>
      </c>
      <c r="C9" s="71" t="str">
        <f ca="1">IF(COUNTIF(Conso!AK7,"*Marginal*"),"x"," ")</f>
        <v xml:space="preserve"> </v>
      </c>
      <c r="D9" s="71" t="str">
        <f ca="1">IF(COUNTIF(Conso!AK7,"*Faible*"),"x"," ")</f>
        <v xml:space="preserve"> </v>
      </c>
      <c r="E9" s="71" t="str">
        <f ca="1">IF(COUNTIF(Conso!AK7,"*Modéré*"),"x"," ")</f>
        <v xml:space="preserve"> </v>
      </c>
      <c r="F9" s="71" t="str">
        <f ca="1">IF(COUNTIF(Conso!AK7,"*Elevé*"),"x"," ")</f>
        <v xml:space="preserve"> </v>
      </c>
      <c r="G9" s="71" t="str">
        <f ca="1">IF(COUNTIF(Conso!AK7,"*Critique*"),"x"," ")</f>
        <v xml:space="preserve"> </v>
      </c>
      <c r="H9" s="71" t="str">
        <f ca="1">IF(COUNTIF(Conso!AK7,"*Catastrophique*"),"x"," ")</f>
        <v xml:space="preserve"> </v>
      </c>
      <c r="I9" s="71" t="str">
        <f ca="1">IF(COUNTIF(Conso!AJ7,"*Exceptionnelle*"),"x"," ")</f>
        <v xml:space="preserve"> </v>
      </c>
      <c r="J9" s="71" t="str">
        <f ca="1">IF(COUNTIF(Conso!AJ7,"*Rare*"),"x"," ")</f>
        <v xml:space="preserve"> </v>
      </c>
      <c r="K9" s="71" t="str">
        <f ca="1">IF(COUNTIF(Conso!AJ7,"*Modérée*"),"x"," ")</f>
        <v xml:space="preserve"> </v>
      </c>
      <c r="L9" s="71" t="str">
        <f ca="1">IF(COUNTIF(Conso!AJ7,"*Elevée*"),"x"," ")</f>
        <v xml:space="preserve"> </v>
      </c>
      <c r="M9" s="71" t="str">
        <f ca="1">IF(COUNTIF(Conso!AJ7,"*Récurrente*"),"x"," ")</f>
        <v xml:space="preserve"> </v>
      </c>
      <c r="N9" s="71" t="str">
        <f ca="1">IF(COUNTIF(Conso!AJ7,"*Permanente*"),"x"," ")</f>
        <v xml:space="preserve"> </v>
      </c>
      <c r="O9" s="72" t="str">
        <f t="shared" ca="1" si="13"/>
        <v xml:space="preserve"> </v>
      </c>
      <c r="P9" s="72" t="str">
        <f t="shared" ca="1" si="14"/>
        <v xml:space="preserve"> </v>
      </c>
      <c r="Q9" s="72" t="str">
        <f t="shared" ca="1" si="15"/>
        <v xml:space="preserve"> </v>
      </c>
      <c r="R9" s="72" t="str">
        <f t="shared" ca="1" si="16"/>
        <v xml:space="preserve"> </v>
      </c>
      <c r="S9" s="72" t="str">
        <f t="shared" ca="1" si="17"/>
        <v xml:space="preserve"> </v>
      </c>
      <c r="T9" s="72" t="str">
        <f t="shared" ca="1" si="18"/>
        <v xml:space="preserve"> </v>
      </c>
      <c r="U9" s="72" t="str">
        <f t="shared" ca="1" si="19"/>
        <v xml:space="preserve"> </v>
      </c>
      <c r="V9" s="72" t="str">
        <f t="shared" ca="1" si="20"/>
        <v xml:space="preserve"> </v>
      </c>
      <c r="W9" s="72" t="str">
        <f t="shared" ca="1" si="21"/>
        <v xml:space="preserve"> </v>
      </c>
      <c r="X9" s="72" t="str">
        <f t="shared" ca="1" si="22"/>
        <v xml:space="preserve"> </v>
      </c>
      <c r="Y9" s="72" t="str">
        <f t="shared" ca="1" si="23"/>
        <v xml:space="preserve"> </v>
      </c>
      <c r="Z9" s="72" t="str">
        <f t="shared" ca="1" si="24"/>
        <v xml:space="preserve"> </v>
      </c>
      <c r="AA9" s="72" t="str">
        <f t="shared" ca="1" si="25"/>
        <v xml:space="preserve"> </v>
      </c>
      <c r="AB9" s="72" t="str">
        <f t="shared" ca="1" si="26"/>
        <v xml:space="preserve"> </v>
      </c>
      <c r="AC9" s="72" t="str">
        <f t="shared" ca="1" si="27"/>
        <v xml:space="preserve"> </v>
      </c>
      <c r="AD9" s="72" t="str">
        <f t="shared" ca="1" si="28"/>
        <v xml:space="preserve"> </v>
      </c>
      <c r="AE9" s="72" t="str">
        <f t="shared" ca="1" si="29"/>
        <v xml:space="preserve"> </v>
      </c>
      <c r="AF9" s="72" t="str">
        <f t="shared" ca="1" si="30"/>
        <v xml:space="preserve"> </v>
      </c>
      <c r="AG9" s="72" t="str">
        <f t="shared" ca="1" si="31"/>
        <v xml:space="preserve"> </v>
      </c>
      <c r="AH9" s="72" t="str">
        <f t="shared" ca="1" si="32"/>
        <v xml:space="preserve"> </v>
      </c>
      <c r="AI9" s="72" t="str">
        <f t="shared" ca="1" si="33"/>
        <v xml:space="preserve"> </v>
      </c>
      <c r="AJ9" s="72" t="str">
        <f t="shared" ca="1" si="34"/>
        <v xml:space="preserve"> </v>
      </c>
      <c r="AK9" s="72" t="str">
        <f t="shared" ca="1" si="35"/>
        <v xml:space="preserve"> </v>
      </c>
      <c r="AL9" s="72" t="str">
        <f t="shared" ca="1" si="36"/>
        <v xml:space="preserve"> </v>
      </c>
      <c r="AM9" s="72" t="str">
        <f t="shared" ca="1" si="37"/>
        <v xml:space="preserve"> </v>
      </c>
      <c r="AN9" s="72" t="str">
        <f t="shared" ca="1" si="38"/>
        <v xml:space="preserve"> </v>
      </c>
      <c r="AO9" s="72" t="str">
        <f t="shared" ca="1" si="39"/>
        <v xml:space="preserve"> </v>
      </c>
      <c r="AP9" s="72" t="str">
        <f t="shared" ca="1" si="40"/>
        <v xml:space="preserve"> </v>
      </c>
      <c r="AQ9" s="72" t="str">
        <f t="shared" ca="1" si="41"/>
        <v xml:space="preserve"> </v>
      </c>
      <c r="AR9" s="72" t="str">
        <f t="shared" ca="1" si="42"/>
        <v xml:space="preserve"> </v>
      </c>
      <c r="AS9" s="72" t="str">
        <f t="shared" ca="1" si="43"/>
        <v xml:space="preserve"> </v>
      </c>
      <c r="AT9" s="72" t="str">
        <f t="shared" ca="1" si="44"/>
        <v xml:space="preserve"> </v>
      </c>
      <c r="AU9" s="72" t="str">
        <f t="shared" ca="1" si="45"/>
        <v xml:space="preserve"> </v>
      </c>
      <c r="AV9" s="72" t="str">
        <f t="shared" ca="1" si="46"/>
        <v xml:space="preserve"> </v>
      </c>
      <c r="AW9" s="72" t="str">
        <f t="shared" ca="1" si="47"/>
        <v xml:space="preserve"> </v>
      </c>
      <c r="AX9" s="72" t="str">
        <f t="shared" ca="1" si="48"/>
        <v xml:space="preserve"> </v>
      </c>
      <c r="AY9" s="73" t="str">
        <f t="shared" ca="1" si="49"/>
        <v xml:space="preserve"> </v>
      </c>
      <c r="AZ9" s="71" t="str">
        <f t="shared" ca="1" si="50"/>
        <v xml:space="preserve"> </v>
      </c>
      <c r="BA9" s="71" t="str">
        <f t="shared" ca="1" si="51"/>
        <v xml:space="preserve"> </v>
      </c>
      <c r="BB9" s="71" t="str">
        <f t="shared" ca="1" si="52"/>
        <v xml:space="preserve"> </v>
      </c>
      <c r="BC9" s="71" t="str">
        <f ca="1">IF(COUNTIF(Conso!AI7,"*Insuffisant*"),"x"," ")</f>
        <v xml:space="preserve"> </v>
      </c>
      <c r="BD9" s="71" t="str">
        <f ca="1">IF(COUNTIF(Conso!AI7,"*Faible*"),"x"," ")</f>
        <v xml:space="preserve"> </v>
      </c>
      <c r="BE9" s="71" t="str">
        <f ca="1">IF(COUNTIF(Conso!AI7,"*Acceptable*"),"x"," ")</f>
        <v xml:space="preserve"> </v>
      </c>
      <c r="BF9" s="71" t="str">
        <f ca="1">IF(COUNTIF(Conso!AI7,"*Maîtrisé*"),"x"," ")</f>
        <v xml:space="preserve"> </v>
      </c>
      <c r="BG9" s="71" t="str">
        <f t="shared" ca="1" si="53"/>
        <v xml:space="preserve"> </v>
      </c>
      <c r="BH9" s="71" t="str">
        <f t="shared" ca="1" si="54"/>
        <v xml:space="preserve"> </v>
      </c>
      <c r="BI9" s="71" t="str">
        <f t="shared" ca="1" si="55"/>
        <v xml:space="preserve"> </v>
      </c>
      <c r="BJ9" s="71" t="str">
        <f t="shared" ca="1" si="56"/>
        <v xml:space="preserve"> </v>
      </c>
      <c r="BK9" s="71" t="str">
        <f t="shared" ca="1" si="57"/>
        <v xml:space="preserve"> </v>
      </c>
      <c r="BL9" s="71" t="str">
        <f t="shared" ca="1" si="58"/>
        <v xml:space="preserve"> </v>
      </c>
      <c r="BM9" s="71" t="str">
        <f t="shared" ca="1" si="59"/>
        <v xml:space="preserve"> </v>
      </c>
      <c r="BN9" s="71" t="str">
        <f t="shared" ca="1" si="60"/>
        <v xml:space="preserve"> </v>
      </c>
      <c r="BO9" s="71" t="str">
        <f t="shared" ca="1" si="61"/>
        <v xml:space="preserve"> </v>
      </c>
      <c r="BP9" s="71" t="str">
        <f t="shared" ca="1" si="62"/>
        <v xml:space="preserve"> </v>
      </c>
      <c r="BQ9" s="71" t="str">
        <f t="shared" ca="1" si="63"/>
        <v xml:space="preserve"> </v>
      </c>
      <c r="BR9" s="71" t="str">
        <f t="shared" ca="1" si="64"/>
        <v xml:space="preserve"> </v>
      </c>
      <c r="BS9" s="71" t="str">
        <f t="shared" ca="1" si="65"/>
        <v xml:space="preserve"> </v>
      </c>
      <c r="BT9" s="71" t="str">
        <f t="shared" ca="1" si="66"/>
        <v xml:space="preserve"> </v>
      </c>
      <c r="BU9" s="71" t="str">
        <f t="shared" ca="1" si="67"/>
        <v xml:space="preserve"> </v>
      </c>
      <c r="BV9" s="71" t="str">
        <f t="shared" ca="1" si="68"/>
        <v xml:space="preserve"> </v>
      </c>
      <c r="BW9" s="70" t="s">
        <v>877</v>
      </c>
    </row>
    <row r="10" spans="1:75" ht="33.75" customHeight="1" x14ac:dyDescent="0.2">
      <c r="A10" s="195" t="s">
        <v>837</v>
      </c>
      <c r="B10" s="70" t="e">
        <f>#REF!</f>
        <v>#REF!</v>
      </c>
      <c r="C10" s="71" t="str">
        <f ca="1">IF(COUNTIF(Conso!AK8,"*Marginal*"),"x"," ")</f>
        <v xml:space="preserve"> </v>
      </c>
      <c r="D10" s="71" t="str">
        <f ca="1">IF(COUNTIF(Conso!AK8,"*Faible*"),"x"," ")</f>
        <v xml:space="preserve"> </v>
      </c>
      <c r="E10" s="71" t="str">
        <f ca="1">IF(COUNTIF(Conso!AK8,"*Modéré*"),"x"," ")</f>
        <v xml:space="preserve"> </v>
      </c>
      <c r="F10" s="71" t="str">
        <f ca="1">IF(COUNTIF(Conso!AK8,"*Elevé*"),"x"," ")</f>
        <v xml:space="preserve"> </v>
      </c>
      <c r="G10" s="71" t="str">
        <f ca="1">IF(COUNTIF(Conso!AK8,"*Critique*"),"x"," ")</f>
        <v xml:space="preserve"> </v>
      </c>
      <c r="H10" s="71" t="str">
        <f ca="1">IF(COUNTIF(Conso!AK8,"*Catastrophique*"),"x"," ")</f>
        <v xml:space="preserve"> </v>
      </c>
      <c r="I10" s="71" t="str">
        <f ca="1">IF(COUNTIF(Conso!AJ8,"*Exceptionnelle*"),"x"," ")</f>
        <v xml:space="preserve"> </v>
      </c>
      <c r="J10" s="71" t="str">
        <f ca="1">IF(COUNTIF(Conso!AJ8,"*Rare*"),"x"," ")</f>
        <v xml:space="preserve"> </v>
      </c>
      <c r="K10" s="71" t="str">
        <f ca="1">IF(COUNTIF(Conso!AJ8,"*Modérée*"),"x"," ")</f>
        <v xml:space="preserve"> </v>
      </c>
      <c r="L10" s="71" t="str">
        <f ca="1">IF(COUNTIF(Conso!AJ8,"*Elevée*"),"x"," ")</f>
        <v xml:space="preserve"> </v>
      </c>
      <c r="M10" s="71" t="str">
        <f ca="1">IF(COUNTIF(Conso!AJ8,"*Récurrente*"),"x"," ")</f>
        <v xml:space="preserve"> </v>
      </c>
      <c r="N10" s="71" t="str">
        <f ca="1">IF(COUNTIF(Conso!AJ8,"*Permanente*"),"x"," ")</f>
        <v xml:space="preserve"> </v>
      </c>
      <c r="O10" s="72" t="str">
        <f t="shared" ca="1" si="13"/>
        <v xml:space="preserve"> </v>
      </c>
      <c r="P10" s="72" t="str">
        <f t="shared" ca="1" si="14"/>
        <v xml:space="preserve"> </v>
      </c>
      <c r="Q10" s="72" t="str">
        <f t="shared" ca="1" si="15"/>
        <v xml:space="preserve"> </v>
      </c>
      <c r="R10" s="72" t="str">
        <f t="shared" ca="1" si="16"/>
        <v xml:space="preserve"> </v>
      </c>
      <c r="S10" s="72" t="str">
        <f t="shared" ca="1" si="17"/>
        <v xml:space="preserve"> </v>
      </c>
      <c r="T10" s="72" t="str">
        <f t="shared" ca="1" si="18"/>
        <v xml:space="preserve"> </v>
      </c>
      <c r="U10" s="72" t="str">
        <f t="shared" ca="1" si="19"/>
        <v xml:space="preserve"> </v>
      </c>
      <c r="V10" s="72" t="str">
        <f t="shared" ca="1" si="20"/>
        <v xml:space="preserve"> </v>
      </c>
      <c r="W10" s="72" t="str">
        <f t="shared" ca="1" si="21"/>
        <v xml:space="preserve"> </v>
      </c>
      <c r="X10" s="72" t="str">
        <f t="shared" ca="1" si="22"/>
        <v xml:space="preserve"> </v>
      </c>
      <c r="Y10" s="72" t="str">
        <f t="shared" ca="1" si="23"/>
        <v xml:space="preserve"> </v>
      </c>
      <c r="Z10" s="72" t="str">
        <f t="shared" ca="1" si="24"/>
        <v xml:space="preserve"> </v>
      </c>
      <c r="AA10" s="72" t="str">
        <f t="shared" ca="1" si="25"/>
        <v xml:space="preserve"> </v>
      </c>
      <c r="AB10" s="72" t="str">
        <f t="shared" ca="1" si="26"/>
        <v xml:space="preserve"> </v>
      </c>
      <c r="AC10" s="72" t="str">
        <f t="shared" ca="1" si="27"/>
        <v xml:space="preserve"> </v>
      </c>
      <c r="AD10" s="72" t="str">
        <f t="shared" ca="1" si="28"/>
        <v xml:space="preserve"> </v>
      </c>
      <c r="AE10" s="72" t="str">
        <f t="shared" ca="1" si="29"/>
        <v xml:space="preserve"> </v>
      </c>
      <c r="AF10" s="72" t="str">
        <f t="shared" ca="1" si="30"/>
        <v xml:space="preserve"> </v>
      </c>
      <c r="AG10" s="72" t="str">
        <f t="shared" ca="1" si="31"/>
        <v xml:space="preserve"> </v>
      </c>
      <c r="AH10" s="72" t="str">
        <f t="shared" ca="1" si="32"/>
        <v xml:space="preserve"> </v>
      </c>
      <c r="AI10" s="72" t="str">
        <f t="shared" ca="1" si="33"/>
        <v xml:space="preserve"> </v>
      </c>
      <c r="AJ10" s="72" t="str">
        <f t="shared" ca="1" si="34"/>
        <v xml:space="preserve"> </v>
      </c>
      <c r="AK10" s="72" t="str">
        <f t="shared" ca="1" si="35"/>
        <v xml:space="preserve"> </v>
      </c>
      <c r="AL10" s="72" t="str">
        <f t="shared" ca="1" si="36"/>
        <v xml:space="preserve"> </v>
      </c>
      <c r="AM10" s="72" t="str">
        <f t="shared" ca="1" si="37"/>
        <v xml:space="preserve"> </v>
      </c>
      <c r="AN10" s="72" t="str">
        <f t="shared" ca="1" si="38"/>
        <v xml:space="preserve"> </v>
      </c>
      <c r="AO10" s="72" t="str">
        <f t="shared" ca="1" si="39"/>
        <v xml:space="preserve"> </v>
      </c>
      <c r="AP10" s="72" t="str">
        <f t="shared" ca="1" si="40"/>
        <v xml:space="preserve"> </v>
      </c>
      <c r="AQ10" s="72" t="str">
        <f t="shared" ca="1" si="41"/>
        <v xml:space="preserve"> </v>
      </c>
      <c r="AR10" s="72" t="str">
        <f t="shared" ca="1" si="42"/>
        <v xml:space="preserve"> </v>
      </c>
      <c r="AS10" s="72" t="str">
        <f t="shared" ca="1" si="43"/>
        <v xml:space="preserve"> </v>
      </c>
      <c r="AT10" s="72" t="str">
        <f t="shared" ca="1" si="44"/>
        <v xml:space="preserve"> </v>
      </c>
      <c r="AU10" s="72" t="str">
        <f t="shared" ca="1" si="45"/>
        <v xml:space="preserve"> </v>
      </c>
      <c r="AV10" s="72" t="str">
        <f t="shared" ca="1" si="46"/>
        <v xml:space="preserve"> </v>
      </c>
      <c r="AW10" s="72" t="str">
        <f t="shared" ca="1" si="47"/>
        <v xml:space="preserve"> </v>
      </c>
      <c r="AX10" s="72" t="str">
        <f t="shared" ca="1" si="48"/>
        <v xml:space="preserve"> </v>
      </c>
      <c r="AY10" s="73" t="str">
        <f t="shared" ca="1" si="49"/>
        <v xml:space="preserve"> </v>
      </c>
      <c r="AZ10" s="71" t="str">
        <f t="shared" ca="1" si="50"/>
        <v xml:space="preserve"> </v>
      </c>
      <c r="BA10" s="71" t="str">
        <f t="shared" ca="1" si="51"/>
        <v xml:space="preserve"> </v>
      </c>
      <c r="BB10" s="71" t="str">
        <f t="shared" ca="1" si="52"/>
        <v xml:space="preserve"> </v>
      </c>
      <c r="BC10" s="71" t="str">
        <f ca="1">IF(COUNTIF(Conso!AI8,"*Insuffisant*"),"x"," ")</f>
        <v xml:space="preserve"> </v>
      </c>
      <c r="BD10" s="71" t="str">
        <f ca="1">IF(COUNTIF(Conso!AI8,"*Faible*"),"x"," ")</f>
        <v xml:space="preserve"> </v>
      </c>
      <c r="BE10" s="71" t="str">
        <f ca="1">IF(COUNTIF(Conso!AI8,"*Acceptable*"),"x"," ")</f>
        <v xml:space="preserve"> </v>
      </c>
      <c r="BF10" s="71" t="str">
        <f ca="1">IF(COUNTIF(Conso!AI8,"*Maîtrisé*"),"x"," ")</f>
        <v xml:space="preserve"> </v>
      </c>
      <c r="BG10" s="71" t="str">
        <f t="shared" ca="1" si="53"/>
        <v xml:space="preserve"> </v>
      </c>
      <c r="BH10" s="71" t="str">
        <f t="shared" ca="1" si="54"/>
        <v xml:space="preserve"> </v>
      </c>
      <c r="BI10" s="71" t="str">
        <f t="shared" ca="1" si="55"/>
        <v xml:space="preserve"> </v>
      </c>
      <c r="BJ10" s="71" t="str">
        <f t="shared" ca="1" si="56"/>
        <v xml:space="preserve"> </v>
      </c>
      <c r="BK10" s="71" t="str">
        <f t="shared" ca="1" si="57"/>
        <v xml:space="preserve"> </v>
      </c>
      <c r="BL10" s="71" t="str">
        <f t="shared" ca="1" si="58"/>
        <v xml:space="preserve"> </v>
      </c>
      <c r="BM10" s="71" t="str">
        <f t="shared" ca="1" si="59"/>
        <v xml:space="preserve"> </v>
      </c>
      <c r="BN10" s="71" t="str">
        <f t="shared" ca="1" si="60"/>
        <v xml:space="preserve"> </v>
      </c>
      <c r="BO10" s="71" t="str">
        <f t="shared" ca="1" si="61"/>
        <v xml:space="preserve"> </v>
      </c>
      <c r="BP10" s="71" t="str">
        <f t="shared" ca="1" si="62"/>
        <v xml:space="preserve"> </v>
      </c>
      <c r="BQ10" s="71" t="str">
        <f t="shared" ca="1" si="63"/>
        <v xml:space="preserve"> </v>
      </c>
      <c r="BR10" s="71" t="str">
        <f t="shared" ca="1" si="64"/>
        <v xml:space="preserve"> </v>
      </c>
      <c r="BS10" s="71" t="str">
        <f t="shared" ca="1" si="65"/>
        <v xml:space="preserve"> </v>
      </c>
      <c r="BT10" s="71" t="str">
        <f t="shared" ca="1" si="66"/>
        <v xml:space="preserve"> </v>
      </c>
      <c r="BU10" s="71" t="str">
        <f t="shared" ca="1" si="67"/>
        <v xml:space="preserve"> </v>
      </c>
      <c r="BV10" s="71" t="str">
        <f t="shared" ca="1" si="68"/>
        <v xml:space="preserve"> </v>
      </c>
      <c r="BW10" s="70" t="s">
        <v>878</v>
      </c>
    </row>
    <row r="11" spans="1:75" ht="43.5" customHeight="1" x14ac:dyDescent="0.2">
      <c r="A11" s="195" t="s">
        <v>838</v>
      </c>
      <c r="B11" s="70" t="e">
        <f>#REF!</f>
        <v>#REF!</v>
      </c>
      <c r="C11" s="71" t="str">
        <f ca="1">IF(COUNTIF(Conso!AK9,"*Marginal*"),"x"," ")</f>
        <v xml:space="preserve"> </v>
      </c>
      <c r="D11" s="71" t="str">
        <f ca="1">IF(COUNTIF(Conso!AK9,"*Faible*"),"x"," ")</f>
        <v xml:space="preserve"> </v>
      </c>
      <c r="E11" s="71" t="str">
        <f ca="1">IF(COUNTIF(Conso!AK9,"*Modéré*"),"x"," ")</f>
        <v xml:space="preserve"> </v>
      </c>
      <c r="F11" s="71" t="str">
        <f ca="1">IF(COUNTIF(Conso!AK9,"*Elevé*"),"x"," ")</f>
        <v xml:space="preserve"> </v>
      </c>
      <c r="G11" s="71" t="str">
        <f ca="1">IF(COUNTIF(Conso!AK9,"*Critique*"),"x"," ")</f>
        <v xml:space="preserve"> </v>
      </c>
      <c r="H11" s="71" t="str">
        <f ca="1">IF(COUNTIF(Conso!AK9,"*Catastrophique*"),"x"," ")</f>
        <v xml:space="preserve"> </v>
      </c>
      <c r="I11" s="71" t="str">
        <f ca="1">IF(COUNTIF(Conso!AJ9,"*Exceptionnelle*"),"x"," ")</f>
        <v xml:space="preserve"> </v>
      </c>
      <c r="J11" s="71" t="str">
        <f ca="1">IF(COUNTIF(Conso!AJ9,"*Rare*"),"x"," ")</f>
        <v xml:space="preserve"> </v>
      </c>
      <c r="K11" s="71" t="str">
        <f ca="1">IF(COUNTIF(Conso!AJ9,"*Modérée*"),"x"," ")</f>
        <v xml:space="preserve"> </v>
      </c>
      <c r="L11" s="71" t="str">
        <f ca="1">IF(COUNTIF(Conso!AJ9,"*Elevée*"),"x"," ")</f>
        <v xml:space="preserve"> </v>
      </c>
      <c r="M11" s="71" t="str">
        <f ca="1">IF(COUNTIF(Conso!AJ9,"*Récurrente*"),"x"," ")</f>
        <v xml:space="preserve"> </v>
      </c>
      <c r="N11" s="71" t="str">
        <f ca="1">IF(COUNTIF(Conso!AJ9,"*Permanente*"),"x"," ")</f>
        <v xml:space="preserve"> </v>
      </c>
      <c r="O11" s="72" t="str">
        <f t="shared" ca="1" si="13"/>
        <v xml:space="preserve"> </v>
      </c>
      <c r="P11" s="72" t="str">
        <f t="shared" ca="1" si="14"/>
        <v xml:space="preserve"> </v>
      </c>
      <c r="Q11" s="72" t="str">
        <f t="shared" ca="1" si="15"/>
        <v xml:space="preserve"> </v>
      </c>
      <c r="R11" s="72" t="str">
        <f t="shared" ca="1" si="16"/>
        <v xml:space="preserve"> </v>
      </c>
      <c r="S11" s="72" t="str">
        <f t="shared" ca="1" si="17"/>
        <v xml:space="preserve"> </v>
      </c>
      <c r="T11" s="72" t="str">
        <f t="shared" ca="1" si="18"/>
        <v xml:space="preserve"> </v>
      </c>
      <c r="U11" s="72" t="str">
        <f t="shared" ca="1" si="19"/>
        <v xml:space="preserve"> </v>
      </c>
      <c r="V11" s="72" t="str">
        <f t="shared" ca="1" si="20"/>
        <v xml:space="preserve"> </v>
      </c>
      <c r="W11" s="72" t="str">
        <f t="shared" ca="1" si="21"/>
        <v xml:space="preserve"> </v>
      </c>
      <c r="X11" s="72" t="str">
        <f t="shared" ca="1" si="22"/>
        <v xml:space="preserve"> </v>
      </c>
      <c r="Y11" s="72" t="str">
        <f t="shared" ca="1" si="23"/>
        <v xml:space="preserve"> </v>
      </c>
      <c r="Z11" s="72" t="str">
        <f t="shared" ca="1" si="24"/>
        <v xml:space="preserve"> </v>
      </c>
      <c r="AA11" s="72" t="str">
        <f t="shared" ca="1" si="25"/>
        <v xml:space="preserve"> </v>
      </c>
      <c r="AB11" s="72" t="str">
        <f t="shared" ca="1" si="26"/>
        <v xml:space="preserve"> </v>
      </c>
      <c r="AC11" s="72" t="str">
        <f t="shared" ca="1" si="27"/>
        <v xml:space="preserve"> </v>
      </c>
      <c r="AD11" s="72" t="str">
        <f t="shared" ca="1" si="28"/>
        <v xml:space="preserve"> </v>
      </c>
      <c r="AE11" s="72" t="str">
        <f t="shared" ca="1" si="29"/>
        <v xml:space="preserve"> </v>
      </c>
      <c r="AF11" s="72" t="str">
        <f t="shared" ca="1" si="30"/>
        <v xml:space="preserve"> </v>
      </c>
      <c r="AG11" s="72" t="str">
        <f t="shared" ca="1" si="31"/>
        <v xml:space="preserve"> </v>
      </c>
      <c r="AH11" s="72" t="str">
        <f t="shared" ca="1" si="32"/>
        <v xml:space="preserve"> </v>
      </c>
      <c r="AI11" s="72" t="str">
        <f t="shared" ca="1" si="33"/>
        <v xml:space="preserve"> </v>
      </c>
      <c r="AJ11" s="72" t="str">
        <f t="shared" ca="1" si="34"/>
        <v xml:space="preserve"> </v>
      </c>
      <c r="AK11" s="72" t="str">
        <f t="shared" ca="1" si="35"/>
        <v xml:space="preserve"> </v>
      </c>
      <c r="AL11" s="72" t="str">
        <f t="shared" ca="1" si="36"/>
        <v xml:space="preserve"> </v>
      </c>
      <c r="AM11" s="72" t="str">
        <f t="shared" ca="1" si="37"/>
        <v xml:space="preserve"> </v>
      </c>
      <c r="AN11" s="72" t="str">
        <f t="shared" ca="1" si="38"/>
        <v xml:space="preserve"> </v>
      </c>
      <c r="AO11" s="72" t="str">
        <f t="shared" ca="1" si="39"/>
        <v xml:space="preserve"> </v>
      </c>
      <c r="AP11" s="72" t="str">
        <f t="shared" ca="1" si="40"/>
        <v xml:space="preserve"> </v>
      </c>
      <c r="AQ11" s="72" t="str">
        <f t="shared" ca="1" si="41"/>
        <v xml:space="preserve"> </v>
      </c>
      <c r="AR11" s="72" t="str">
        <f t="shared" ca="1" si="42"/>
        <v xml:space="preserve"> </v>
      </c>
      <c r="AS11" s="72" t="str">
        <f t="shared" ca="1" si="43"/>
        <v xml:space="preserve"> </v>
      </c>
      <c r="AT11" s="72" t="str">
        <f t="shared" ca="1" si="44"/>
        <v xml:space="preserve"> </v>
      </c>
      <c r="AU11" s="72" t="str">
        <f t="shared" ca="1" si="45"/>
        <v xml:space="preserve"> </v>
      </c>
      <c r="AV11" s="72" t="str">
        <f t="shared" ca="1" si="46"/>
        <v xml:space="preserve"> </v>
      </c>
      <c r="AW11" s="72" t="str">
        <f t="shared" ca="1" si="47"/>
        <v xml:space="preserve"> </v>
      </c>
      <c r="AX11" s="72" t="str">
        <f t="shared" ca="1" si="48"/>
        <v xml:space="preserve"> </v>
      </c>
      <c r="AY11" s="73" t="str">
        <f t="shared" ca="1" si="49"/>
        <v xml:space="preserve"> </v>
      </c>
      <c r="AZ11" s="71" t="str">
        <f t="shared" ca="1" si="50"/>
        <v xml:space="preserve"> </v>
      </c>
      <c r="BA11" s="71" t="str">
        <f t="shared" ca="1" si="51"/>
        <v xml:space="preserve"> </v>
      </c>
      <c r="BB11" s="71" t="str">
        <f t="shared" ca="1" si="52"/>
        <v xml:space="preserve"> </v>
      </c>
      <c r="BC11" s="71" t="str">
        <f ca="1">IF(COUNTIF(Conso!AI9,"*Insuffisant*"),"x"," ")</f>
        <v xml:space="preserve"> </v>
      </c>
      <c r="BD11" s="71" t="str">
        <f ca="1">IF(COUNTIF(Conso!AI9,"*Faible*"),"x"," ")</f>
        <v xml:space="preserve"> </v>
      </c>
      <c r="BE11" s="71" t="str">
        <f ca="1">IF(COUNTIF(Conso!AI9,"*Acceptable*"),"x"," ")</f>
        <v xml:space="preserve"> </v>
      </c>
      <c r="BF11" s="71" t="str">
        <f ca="1">IF(COUNTIF(Conso!AI9,"*Maîtrisé*"),"x"," ")</f>
        <v xml:space="preserve"> </v>
      </c>
      <c r="BG11" s="71" t="str">
        <f t="shared" ca="1" si="53"/>
        <v xml:space="preserve"> </v>
      </c>
      <c r="BH11" s="71" t="str">
        <f t="shared" ca="1" si="54"/>
        <v xml:space="preserve"> </v>
      </c>
      <c r="BI11" s="71" t="str">
        <f t="shared" ca="1" si="55"/>
        <v xml:space="preserve"> </v>
      </c>
      <c r="BJ11" s="71" t="str">
        <f t="shared" ca="1" si="56"/>
        <v xml:space="preserve"> </v>
      </c>
      <c r="BK11" s="71" t="str">
        <f t="shared" ca="1" si="57"/>
        <v xml:space="preserve"> </v>
      </c>
      <c r="BL11" s="71" t="str">
        <f t="shared" ca="1" si="58"/>
        <v xml:space="preserve"> </v>
      </c>
      <c r="BM11" s="71" t="str">
        <f t="shared" ca="1" si="59"/>
        <v xml:space="preserve"> </v>
      </c>
      <c r="BN11" s="71" t="str">
        <f t="shared" ca="1" si="60"/>
        <v xml:space="preserve"> </v>
      </c>
      <c r="BO11" s="71" t="str">
        <f t="shared" ca="1" si="61"/>
        <v xml:space="preserve"> </v>
      </c>
      <c r="BP11" s="71" t="str">
        <f t="shared" ca="1" si="62"/>
        <v xml:space="preserve"> </v>
      </c>
      <c r="BQ11" s="71" t="str">
        <f t="shared" ca="1" si="63"/>
        <v xml:space="preserve"> </v>
      </c>
      <c r="BR11" s="71" t="str">
        <f t="shared" ca="1" si="64"/>
        <v xml:space="preserve"> </v>
      </c>
      <c r="BS11" s="71" t="str">
        <f t="shared" ca="1" si="65"/>
        <v xml:space="preserve"> </v>
      </c>
      <c r="BT11" s="71" t="str">
        <f t="shared" ca="1" si="66"/>
        <v xml:space="preserve"> </v>
      </c>
      <c r="BU11" s="71" t="str">
        <f t="shared" ca="1" si="67"/>
        <v xml:space="preserve"> </v>
      </c>
      <c r="BV11" s="71" t="str">
        <f t="shared" ca="1" si="68"/>
        <v xml:space="preserve"> </v>
      </c>
      <c r="BW11" s="70" t="s">
        <v>879</v>
      </c>
    </row>
    <row r="12" spans="1:75" ht="37.5" customHeight="1" x14ac:dyDescent="0.2">
      <c r="A12" s="195" t="s">
        <v>839</v>
      </c>
      <c r="B12" s="70" t="e">
        <f>#REF!</f>
        <v>#REF!</v>
      </c>
      <c r="C12" s="71" t="str">
        <f ca="1">IF(COUNTIF(Conso!AK10,"*Marginal*"),"x"," ")</f>
        <v xml:space="preserve"> </v>
      </c>
      <c r="D12" s="71" t="str">
        <f ca="1">IF(COUNTIF(Conso!AK10,"*Faible*"),"x"," ")</f>
        <v xml:space="preserve"> </v>
      </c>
      <c r="E12" s="71" t="str">
        <f ca="1">IF(COUNTIF(Conso!AK10,"*Modéré*"),"x"," ")</f>
        <v xml:space="preserve"> </v>
      </c>
      <c r="F12" s="71" t="str">
        <f ca="1">IF(COUNTIF(Conso!AK10,"*Elevé*"),"x"," ")</f>
        <v xml:space="preserve"> </v>
      </c>
      <c r="G12" s="71" t="str">
        <f ca="1">IF(COUNTIF(Conso!AK10,"*Critique*"),"x"," ")</f>
        <v xml:space="preserve"> </v>
      </c>
      <c r="H12" s="71" t="str">
        <f ca="1">IF(COUNTIF(Conso!AK10,"*Catastrophique*"),"x"," ")</f>
        <v xml:space="preserve"> </v>
      </c>
      <c r="I12" s="71" t="str">
        <f ca="1">IF(COUNTIF(Conso!AJ10,"*Exceptionnelle*"),"x"," ")</f>
        <v xml:space="preserve"> </v>
      </c>
      <c r="J12" s="71" t="str">
        <f ca="1">IF(COUNTIF(Conso!AJ10,"*Rare*"),"x"," ")</f>
        <v xml:space="preserve"> </v>
      </c>
      <c r="K12" s="71" t="str">
        <f ca="1">IF(COUNTIF(Conso!AJ10,"*Modérée*"),"x"," ")</f>
        <v xml:space="preserve"> </v>
      </c>
      <c r="L12" s="71" t="str">
        <f ca="1">IF(COUNTIF(Conso!AJ10,"*Elevée*"),"x"," ")</f>
        <v xml:space="preserve"> </v>
      </c>
      <c r="M12" s="71" t="str">
        <f ca="1">IF(COUNTIF(Conso!AJ10,"*Récurrente*"),"x"," ")</f>
        <v xml:space="preserve"> </v>
      </c>
      <c r="N12" s="71" t="str">
        <f ca="1">IF(COUNTIF(Conso!AJ10,"*Permanente*"),"x"," ")</f>
        <v xml:space="preserve"> </v>
      </c>
      <c r="O12" s="72" t="str">
        <f t="shared" ca="1" si="13"/>
        <v xml:space="preserve"> </v>
      </c>
      <c r="P12" s="72" t="str">
        <f t="shared" ca="1" si="14"/>
        <v xml:space="preserve"> </v>
      </c>
      <c r="Q12" s="72" t="str">
        <f t="shared" ca="1" si="15"/>
        <v xml:space="preserve"> </v>
      </c>
      <c r="R12" s="72" t="str">
        <f t="shared" ca="1" si="16"/>
        <v xml:space="preserve"> </v>
      </c>
      <c r="S12" s="72" t="str">
        <f t="shared" ca="1" si="17"/>
        <v xml:space="preserve"> </v>
      </c>
      <c r="T12" s="72" t="str">
        <f t="shared" ca="1" si="18"/>
        <v xml:space="preserve"> </v>
      </c>
      <c r="U12" s="72" t="str">
        <f t="shared" ca="1" si="19"/>
        <v xml:space="preserve"> </v>
      </c>
      <c r="V12" s="72" t="str">
        <f t="shared" ca="1" si="20"/>
        <v xml:space="preserve"> </v>
      </c>
      <c r="W12" s="72" t="str">
        <f t="shared" ca="1" si="21"/>
        <v xml:space="preserve"> </v>
      </c>
      <c r="X12" s="72" t="str">
        <f t="shared" ca="1" si="22"/>
        <v xml:space="preserve"> </v>
      </c>
      <c r="Y12" s="72" t="str">
        <f t="shared" ca="1" si="23"/>
        <v xml:space="preserve"> </v>
      </c>
      <c r="Z12" s="72" t="str">
        <f t="shared" ca="1" si="24"/>
        <v xml:space="preserve"> </v>
      </c>
      <c r="AA12" s="72" t="str">
        <f t="shared" ca="1" si="25"/>
        <v xml:space="preserve"> </v>
      </c>
      <c r="AB12" s="72" t="str">
        <f t="shared" ca="1" si="26"/>
        <v xml:space="preserve"> </v>
      </c>
      <c r="AC12" s="72" t="str">
        <f t="shared" ca="1" si="27"/>
        <v xml:space="preserve"> </v>
      </c>
      <c r="AD12" s="72" t="str">
        <f t="shared" ca="1" si="28"/>
        <v xml:space="preserve"> </v>
      </c>
      <c r="AE12" s="72" t="str">
        <f t="shared" ca="1" si="29"/>
        <v xml:space="preserve"> </v>
      </c>
      <c r="AF12" s="72" t="str">
        <f t="shared" ca="1" si="30"/>
        <v xml:space="preserve"> </v>
      </c>
      <c r="AG12" s="72" t="str">
        <f t="shared" ca="1" si="31"/>
        <v xml:space="preserve"> </v>
      </c>
      <c r="AH12" s="72" t="str">
        <f t="shared" ca="1" si="32"/>
        <v xml:space="preserve"> </v>
      </c>
      <c r="AI12" s="72" t="str">
        <f t="shared" ca="1" si="33"/>
        <v xml:space="preserve"> </v>
      </c>
      <c r="AJ12" s="72" t="str">
        <f t="shared" ca="1" si="34"/>
        <v xml:space="preserve"> </v>
      </c>
      <c r="AK12" s="72" t="str">
        <f t="shared" ca="1" si="35"/>
        <v xml:space="preserve"> </v>
      </c>
      <c r="AL12" s="72" t="str">
        <f t="shared" ca="1" si="36"/>
        <v xml:space="preserve"> </v>
      </c>
      <c r="AM12" s="72" t="str">
        <f t="shared" ca="1" si="37"/>
        <v xml:space="preserve"> </v>
      </c>
      <c r="AN12" s="72" t="str">
        <f t="shared" ca="1" si="38"/>
        <v xml:space="preserve"> </v>
      </c>
      <c r="AO12" s="72" t="str">
        <f t="shared" ca="1" si="39"/>
        <v xml:space="preserve"> </v>
      </c>
      <c r="AP12" s="72" t="str">
        <f t="shared" ca="1" si="40"/>
        <v xml:space="preserve"> </v>
      </c>
      <c r="AQ12" s="72" t="str">
        <f t="shared" ca="1" si="41"/>
        <v xml:space="preserve"> </v>
      </c>
      <c r="AR12" s="72" t="str">
        <f t="shared" ca="1" si="42"/>
        <v xml:space="preserve"> </v>
      </c>
      <c r="AS12" s="72" t="str">
        <f t="shared" ca="1" si="43"/>
        <v xml:space="preserve"> </v>
      </c>
      <c r="AT12" s="72" t="str">
        <f t="shared" ca="1" si="44"/>
        <v xml:space="preserve"> </v>
      </c>
      <c r="AU12" s="72" t="str">
        <f t="shared" ca="1" si="45"/>
        <v xml:space="preserve"> </v>
      </c>
      <c r="AV12" s="72" t="str">
        <f t="shared" ca="1" si="46"/>
        <v xml:space="preserve"> </v>
      </c>
      <c r="AW12" s="72" t="str">
        <f t="shared" ca="1" si="47"/>
        <v xml:space="preserve"> </v>
      </c>
      <c r="AX12" s="72" t="str">
        <f t="shared" ca="1" si="48"/>
        <v xml:space="preserve"> </v>
      </c>
      <c r="AY12" s="73" t="str">
        <f t="shared" ca="1" si="49"/>
        <v xml:space="preserve"> </v>
      </c>
      <c r="AZ12" s="71" t="str">
        <f t="shared" ca="1" si="50"/>
        <v xml:space="preserve"> </v>
      </c>
      <c r="BA12" s="71" t="str">
        <f t="shared" ca="1" si="51"/>
        <v xml:space="preserve"> </v>
      </c>
      <c r="BB12" s="71" t="str">
        <f t="shared" ca="1" si="52"/>
        <v xml:space="preserve"> </v>
      </c>
      <c r="BC12" s="71" t="str">
        <f ca="1">IF(COUNTIF(Conso!AI10,"*Insuffisant*"),"x"," ")</f>
        <v xml:space="preserve"> </v>
      </c>
      <c r="BD12" s="71" t="str">
        <f ca="1">IF(COUNTIF(Conso!AI10,"*Faible*"),"x"," ")</f>
        <v xml:space="preserve"> </v>
      </c>
      <c r="BE12" s="71" t="str">
        <f ca="1">IF(COUNTIF(Conso!AI10,"*Acceptable*"),"x"," ")</f>
        <v xml:space="preserve"> </v>
      </c>
      <c r="BF12" s="71" t="str">
        <f ca="1">IF(COUNTIF(Conso!AI10,"*Maîtrisé*"),"x"," ")</f>
        <v xml:space="preserve"> </v>
      </c>
      <c r="BG12" s="71" t="str">
        <f t="shared" ca="1" si="53"/>
        <v xml:space="preserve"> </v>
      </c>
      <c r="BH12" s="71" t="str">
        <f t="shared" ca="1" si="54"/>
        <v xml:space="preserve"> </v>
      </c>
      <c r="BI12" s="71" t="str">
        <f t="shared" ca="1" si="55"/>
        <v xml:space="preserve"> </v>
      </c>
      <c r="BJ12" s="71" t="str">
        <f t="shared" ca="1" si="56"/>
        <v xml:space="preserve"> </v>
      </c>
      <c r="BK12" s="71" t="str">
        <f t="shared" ca="1" si="57"/>
        <v xml:space="preserve"> </v>
      </c>
      <c r="BL12" s="71" t="str">
        <f t="shared" ca="1" si="58"/>
        <v xml:space="preserve"> </v>
      </c>
      <c r="BM12" s="71" t="str">
        <f t="shared" ca="1" si="59"/>
        <v xml:space="preserve"> </v>
      </c>
      <c r="BN12" s="71" t="str">
        <f t="shared" ca="1" si="60"/>
        <v xml:space="preserve"> </v>
      </c>
      <c r="BO12" s="71" t="str">
        <f t="shared" ca="1" si="61"/>
        <v xml:space="preserve"> </v>
      </c>
      <c r="BP12" s="71" t="str">
        <f t="shared" ca="1" si="62"/>
        <v xml:space="preserve"> </v>
      </c>
      <c r="BQ12" s="71" t="str">
        <f t="shared" ca="1" si="63"/>
        <v xml:space="preserve"> </v>
      </c>
      <c r="BR12" s="71" t="str">
        <f t="shared" ca="1" si="64"/>
        <v xml:space="preserve"> </v>
      </c>
      <c r="BS12" s="71" t="str">
        <f t="shared" ca="1" si="65"/>
        <v xml:space="preserve"> </v>
      </c>
      <c r="BT12" s="71" t="str">
        <f t="shared" ca="1" si="66"/>
        <v xml:space="preserve"> </v>
      </c>
      <c r="BU12" s="71" t="str">
        <f t="shared" ca="1" si="67"/>
        <v xml:space="preserve"> </v>
      </c>
      <c r="BV12" s="71" t="str">
        <f t="shared" ca="1" si="68"/>
        <v xml:space="preserve"> </v>
      </c>
      <c r="BW12" s="70" t="s">
        <v>880</v>
      </c>
    </row>
    <row r="13" spans="1:75" ht="37.5" customHeight="1" x14ac:dyDescent="0.2">
      <c r="A13" s="195" t="s">
        <v>840</v>
      </c>
      <c r="B13" s="70" t="e">
        <f>#REF!</f>
        <v>#REF!</v>
      </c>
      <c r="C13" s="71" t="str">
        <f ca="1">IF(COUNTIF(Conso!AK11,"*Marginal*"),"x"," ")</f>
        <v xml:space="preserve"> </v>
      </c>
      <c r="D13" s="71" t="str">
        <f ca="1">IF(COUNTIF(Conso!AK11,"*Faible*"),"x"," ")</f>
        <v xml:space="preserve"> </v>
      </c>
      <c r="E13" s="71" t="str">
        <f ca="1">IF(COUNTIF(Conso!AK11,"*Modéré*"),"x"," ")</f>
        <v xml:space="preserve"> </v>
      </c>
      <c r="F13" s="71" t="str">
        <f ca="1">IF(COUNTIF(Conso!AK11,"*Elevé*"),"x"," ")</f>
        <v xml:space="preserve"> </v>
      </c>
      <c r="G13" s="71" t="str">
        <f ca="1">IF(COUNTIF(Conso!AK11,"*Critique*"),"x"," ")</f>
        <v xml:space="preserve"> </v>
      </c>
      <c r="H13" s="71" t="str">
        <f ca="1">IF(COUNTIF(Conso!AK11,"*Catastrophique*"),"x"," ")</f>
        <v xml:space="preserve"> </v>
      </c>
      <c r="I13" s="71" t="str">
        <f ca="1">IF(COUNTIF(Conso!AJ11,"*Exceptionnelle*"),"x"," ")</f>
        <v xml:space="preserve"> </v>
      </c>
      <c r="J13" s="71" t="str">
        <f ca="1">IF(COUNTIF(Conso!AJ11,"*Rare*"),"x"," ")</f>
        <v xml:space="preserve"> </v>
      </c>
      <c r="K13" s="71" t="str">
        <f ca="1">IF(COUNTIF(Conso!AJ11,"*Modérée*"),"x"," ")</f>
        <v xml:space="preserve"> </v>
      </c>
      <c r="L13" s="71" t="str">
        <f ca="1">IF(COUNTIF(Conso!AJ11,"*Elevée*"),"x"," ")</f>
        <v xml:space="preserve"> </v>
      </c>
      <c r="M13" s="71" t="str">
        <f ca="1">IF(COUNTIF(Conso!AJ11,"*Récurrente*"),"x"," ")</f>
        <v xml:space="preserve"> </v>
      </c>
      <c r="N13" s="71" t="str">
        <f ca="1">IF(COUNTIF(Conso!AJ11,"*Permanente*"),"x"," ")</f>
        <v xml:space="preserve"> </v>
      </c>
      <c r="O13" s="72" t="str">
        <f t="shared" ca="1" si="13"/>
        <v xml:space="preserve"> </v>
      </c>
      <c r="P13" s="72" t="str">
        <f t="shared" ca="1" si="14"/>
        <v xml:space="preserve"> </v>
      </c>
      <c r="Q13" s="72" t="str">
        <f t="shared" ca="1" si="15"/>
        <v xml:space="preserve"> </v>
      </c>
      <c r="R13" s="72" t="str">
        <f t="shared" ca="1" si="16"/>
        <v xml:space="preserve"> </v>
      </c>
      <c r="S13" s="72" t="str">
        <f t="shared" ca="1" si="17"/>
        <v xml:space="preserve"> </v>
      </c>
      <c r="T13" s="72" t="str">
        <f t="shared" ca="1" si="18"/>
        <v xml:space="preserve"> </v>
      </c>
      <c r="U13" s="72" t="str">
        <f t="shared" ca="1" si="19"/>
        <v xml:space="preserve"> </v>
      </c>
      <c r="V13" s="72" t="str">
        <f t="shared" ca="1" si="20"/>
        <v xml:space="preserve"> </v>
      </c>
      <c r="W13" s="72" t="str">
        <f t="shared" ca="1" si="21"/>
        <v xml:space="preserve"> </v>
      </c>
      <c r="X13" s="72" t="str">
        <f t="shared" ca="1" si="22"/>
        <v xml:space="preserve"> </v>
      </c>
      <c r="Y13" s="72" t="str">
        <f t="shared" ca="1" si="23"/>
        <v xml:space="preserve"> </v>
      </c>
      <c r="Z13" s="72" t="str">
        <f t="shared" ca="1" si="24"/>
        <v xml:space="preserve"> </v>
      </c>
      <c r="AA13" s="72" t="str">
        <f t="shared" ca="1" si="25"/>
        <v xml:space="preserve"> </v>
      </c>
      <c r="AB13" s="72" t="str">
        <f t="shared" ca="1" si="26"/>
        <v xml:space="preserve"> </v>
      </c>
      <c r="AC13" s="72" t="str">
        <f t="shared" ca="1" si="27"/>
        <v xml:space="preserve"> </v>
      </c>
      <c r="AD13" s="72" t="str">
        <f t="shared" ca="1" si="28"/>
        <v xml:space="preserve"> </v>
      </c>
      <c r="AE13" s="72" t="str">
        <f t="shared" ca="1" si="29"/>
        <v xml:space="preserve"> </v>
      </c>
      <c r="AF13" s="72" t="str">
        <f t="shared" ca="1" si="30"/>
        <v xml:space="preserve"> </v>
      </c>
      <c r="AG13" s="72" t="str">
        <f t="shared" ca="1" si="31"/>
        <v xml:space="preserve"> </v>
      </c>
      <c r="AH13" s="72" t="str">
        <f t="shared" ca="1" si="32"/>
        <v xml:space="preserve"> </v>
      </c>
      <c r="AI13" s="72" t="str">
        <f t="shared" ca="1" si="33"/>
        <v xml:space="preserve"> </v>
      </c>
      <c r="AJ13" s="72" t="str">
        <f t="shared" ca="1" si="34"/>
        <v xml:space="preserve"> </v>
      </c>
      <c r="AK13" s="72" t="str">
        <f t="shared" ca="1" si="35"/>
        <v xml:space="preserve"> </v>
      </c>
      <c r="AL13" s="72" t="str">
        <f t="shared" ca="1" si="36"/>
        <v xml:space="preserve"> </v>
      </c>
      <c r="AM13" s="72" t="str">
        <f t="shared" ca="1" si="37"/>
        <v xml:space="preserve"> </v>
      </c>
      <c r="AN13" s="72" t="str">
        <f t="shared" ca="1" si="38"/>
        <v xml:space="preserve"> </v>
      </c>
      <c r="AO13" s="72" t="str">
        <f t="shared" ca="1" si="39"/>
        <v xml:space="preserve"> </v>
      </c>
      <c r="AP13" s="72" t="str">
        <f t="shared" ca="1" si="40"/>
        <v xml:space="preserve"> </v>
      </c>
      <c r="AQ13" s="72" t="str">
        <f t="shared" ca="1" si="41"/>
        <v xml:space="preserve"> </v>
      </c>
      <c r="AR13" s="72" t="str">
        <f t="shared" ca="1" si="42"/>
        <v xml:space="preserve"> </v>
      </c>
      <c r="AS13" s="72" t="str">
        <f t="shared" ca="1" si="43"/>
        <v xml:space="preserve"> </v>
      </c>
      <c r="AT13" s="72" t="str">
        <f t="shared" ca="1" si="44"/>
        <v xml:space="preserve"> </v>
      </c>
      <c r="AU13" s="72" t="str">
        <f t="shared" ca="1" si="45"/>
        <v xml:space="preserve"> </v>
      </c>
      <c r="AV13" s="72" t="str">
        <f t="shared" ca="1" si="46"/>
        <v xml:space="preserve"> </v>
      </c>
      <c r="AW13" s="72" t="str">
        <f t="shared" ca="1" si="47"/>
        <v xml:space="preserve"> </v>
      </c>
      <c r="AX13" s="72" t="str">
        <f t="shared" ca="1" si="48"/>
        <v xml:space="preserve"> </v>
      </c>
      <c r="AY13" s="73" t="str">
        <f t="shared" ca="1" si="49"/>
        <v xml:space="preserve"> </v>
      </c>
      <c r="AZ13" s="71" t="str">
        <f t="shared" ca="1" si="50"/>
        <v xml:space="preserve"> </v>
      </c>
      <c r="BA13" s="71" t="str">
        <f t="shared" ca="1" si="51"/>
        <v xml:space="preserve"> </v>
      </c>
      <c r="BB13" s="71" t="str">
        <f t="shared" ca="1" si="52"/>
        <v xml:space="preserve"> </v>
      </c>
      <c r="BC13" s="71" t="str">
        <f ca="1">IF(COUNTIF(Conso!AI11,"*Insuffisant*"),"x"," ")</f>
        <v xml:space="preserve"> </v>
      </c>
      <c r="BD13" s="71" t="str">
        <f ca="1">IF(COUNTIF(Conso!AI11,"*Faible*"),"x"," ")</f>
        <v xml:space="preserve"> </v>
      </c>
      <c r="BE13" s="71" t="str">
        <f ca="1">IF(COUNTIF(Conso!AI11,"*Acceptable*"),"x"," ")</f>
        <v xml:space="preserve"> </v>
      </c>
      <c r="BF13" s="71" t="str">
        <f ca="1">IF(COUNTIF(Conso!AI11,"*Maîtrisé*"),"x"," ")</f>
        <v xml:space="preserve"> </v>
      </c>
      <c r="BG13" s="71" t="str">
        <f t="shared" ca="1" si="53"/>
        <v xml:space="preserve"> </v>
      </c>
      <c r="BH13" s="71" t="str">
        <f t="shared" ca="1" si="54"/>
        <v xml:space="preserve"> </v>
      </c>
      <c r="BI13" s="71" t="str">
        <f t="shared" ca="1" si="55"/>
        <v xml:space="preserve"> </v>
      </c>
      <c r="BJ13" s="71" t="str">
        <f t="shared" ca="1" si="56"/>
        <v xml:space="preserve"> </v>
      </c>
      <c r="BK13" s="71" t="str">
        <f t="shared" ca="1" si="57"/>
        <v xml:space="preserve"> </v>
      </c>
      <c r="BL13" s="71" t="str">
        <f t="shared" ca="1" si="58"/>
        <v xml:space="preserve"> </v>
      </c>
      <c r="BM13" s="71" t="str">
        <f t="shared" ca="1" si="59"/>
        <v xml:space="preserve"> </v>
      </c>
      <c r="BN13" s="71" t="str">
        <f t="shared" ca="1" si="60"/>
        <v xml:space="preserve"> </v>
      </c>
      <c r="BO13" s="71" t="str">
        <f t="shared" ca="1" si="61"/>
        <v xml:space="preserve"> </v>
      </c>
      <c r="BP13" s="71" t="str">
        <f t="shared" ca="1" si="62"/>
        <v xml:space="preserve"> </v>
      </c>
      <c r="BQ13" s="71" t="str">
        <f t="shared" ca="1" si="63"/>
        <v xml:space="preserve"> </v>
      </c>
      <c r="BR13" s="71" t="str">
        <f t="shared" ca="1" si="64"/>
        <v xml:space="preserve"> </v>
      </c>
      <c r="BS13" s="71" t="str">
        <f t="shared" ca="1" si="65"/>
        <v xml:space="preserve"> </v>
      </c>
      <c r="BT13" s="71" t="str">
        <f t="shared" ca="1" si="66"/>
        <v xml:space="preserve"> </v>
      </c>
      <c r="BU13" s="71" t="str">
        <f t="shared" ca="1" si="67"/>
        <v xml:space="preserve"> </v>
      </c>
      <c r="BV13" s="71" t="str">
        <f t="shared" ca="1" si="68"/>
        <v xml:space="preserve"> </v>
      </c>
      <c r="BW13" s="70" t="s">
        <v>881</v>
      </c>
    </row>
    <row r="14" spans="1:75" ht="37.5" customHeight="1" x14ac:dyDescent="0.2">
      <c r="A14" s="195" t="s">
        <v>841</v>
      </c>
      <c r="B14" s="70" t="e">
        <f>#REF!</f>
        <v>#REF!</v>
      </c>
      <c r="C14" s="71" t="str">
        <f ca="1">IF(COUNTIF(Conso!AK12,"*Marginal*"),"x"," ")</f>
        <v xml:space="preserve"> </v>
      </c>
      <c r="D14" s="71" t="str">
        <f ca="1">IF(COUNTIF(Conso!AK12,"*Faible*"),"x"," ")</f>
        <v xml:space="preserve"> </v>
      </c>
      <c r="E14" s="71" t="str">
        <f ca="1">IF(COUNTIF(Conso!AK12,"*Modéré*"),"x"," ")</f>
        <v xml:space="preserve"> </v>
      </c>
      <c r="F14" s="71" t="str">
        <f ca="1">IF(COUNTIF(Conso!AK12,"*Elevé*"),"x"," ")</f>
        <v xml:space="preserve"> </v>
      </c>
      <c r="G14" s="71" t="str">
        <f ca="1">IF(COUNTIF(Conso!AK12,"*Critique*"),"x"," ")</f>
        <v xml:space="preserve"> </v>
      </c>
      <c r="H14" s="71" t="str">
        <f ca="1">IF(COUNTIF(Conso!AK12,"*Catastrophique*"),"x"," ")</f>
        <v xml:space="preserve"> </v>
      </c>
      <c r="I14" s="71" t="str">
        <f ca="1">IF(COUNTIF(Conso!AJ12,"*Exceptionnelle*"),"x"," ")</f>
        <v xml:space="preserve"> </v>
      </c>
      <c r="J14" s="71" t="str">
        <f ca="1">IF(COUNTIF(Conso!AJ12,"*Rare*"),"x"," ")</f>
        <v xml:space="preserve"> </v>
      </c>
      <c r="K14" s="71" t="str">
        <f ca="1">IF(COUNTIF(Conso!AJ12,"*Modérée*"),"x"," ")</f>
        <v xml:space="preserve"> </v>
      </c>
      <c r="L14" s="71" t="str">
        <f ca="1">IF(COUNTIF(Conso!AJ12,"*Elevée*"),"x"," ")</f>
        <v xml:space="preserve"> </v>
      </c>
      <c r="M14" s="71" t="str">
        <f ca="1">IF(COUNTIF(Conso!AJ12,"*Récurrente*"),"x"," ")</f>
        <v xml:space="preserve"> </v>
      </c>
      <c r="N14" s="71" t="str">
        <f ca="1">IF(COUNTIF(Conso!AJ12,"*Permanente*"),"x"," ")</f>
        <v xml:space="preserve"> </v>
      </c>
      <c r="O14" s="72" t="str">
        <f t="shared" ca="1" si="13"/>
        <v xml:space="preserve"> </v>
      </c>
      <c r="P14" s="72" t="str">
        <f t="shared" ca="1" si="14"/>
        <v xml:space="preserve"> </v>
      </c>
      <c r="Q14" s="72" t="str">
        <f t="shared" ca="1" si="15"/>
        <v xml:space="preserve"> </v>
      </c>
      <c r="R14" s="72" t="str">
        <f t="shared" ca="1" si="16"/>
        <v xml:space="preserve"> </v>
      </c>
      <c r="S14" s="72" t="str">
        <f t="shared" ca="1" si="17"/>
        <v xml:space="preserve"> </v>
      </c>
      <c r="T14" s="72" t="str">
        <f t="shared" ca="1" si="18"/>
        <v xml:space="preserve"> </v>
      </c>
      <c r="U14" s="72" t="str">
        <f t="shared" ca="1" si="19"/>
        <v xml:space="preserve"> </v>
      </c>
      <c r="V14" s="72" t="str">
        <f t="shared" ca="1" si="20"/>
        <v xml:space="preserve"> </v>
      </c>
      <c r="W14" s="72" t="str">
        <f t="shared" ca="1" si="21"/>
        <v xml:space="preserve"> </v>
      </c>
      <c r="X14" s="72" t="str">
        <f t="shared" ca="1" si="22"/>
        <v xml:space="preserve"> </v>
      </c>
      <c r="Y14" s="72" t="str">
        <f t="shared" ca="1" si="23"/>
        <v xml:space="preserve"> </v>
      </c>
      <c r="Z14" s="72" t="str">
        <f t="shared" ca="1" si="24"/>
        <v xml:space="preserve"> </v>
      </c>
      <c r="AA14" s="72" t="str">
        <f t="shared" ca="1" si="25"/>
        <v xml:space="preserve"> </v>
      </c>
      <c r="AB14" s="72" t="str">
        <f t="shared" ca="1" si="26"/>
        <v xml:space="preserve"> </v>
      </c>
      <c r="AC14" s="72" t="str">
        <f t="shared" ca="1" si="27"/>
        <v xml:space="preserve"> </v>
      </c>
      <c r="AD14" s="72" t="str">
        <f t="shared" ca="1" si="28"/>
        <v xml:space="preserve"> </v>
      </c>
      <c r="AE14" s="72" t="str">
        <f t="shared" ca="1" si="29"/>
        <v xml:space="preserve"> </v>
      </c>
      <c r="AF14" s="72" t="str">
        <f t="shared" ca="1" si="30"/>
        <v xml:space="preserve"> </v>
      </c>
      <c r="AG14" s="72" t="str">
        <f t="shared" ca="1" si="31"/>
        <v xml:space="preserve"> </v>
      </c>
      <c r="AH14" s="72" t="str">
        <f t="shared" ca="1" si="32"/>
        <v xml:space="preserve"> </v>
      </c>
      <c r="AI14" s="72" t="str">
        <f t="shared" ca="1" si="33"/>
        <v xml:space="preserve"> </v>
      </c>
      <c r="AJ14" s="72" t="str">
        <f t="shared" ca="1" si="34"/>
        <v xml:space="preserve"> </v>
      </c>
      <c r="AK14" s="72" t="str">
        <f t="shared" ca="1" si="35"/>
        <v xml:space="preserve"> </v>
      </c>
      <c r="AL14" s="72" t="str">
        <f t="shared" ca="1" si="36"/>
        <v xml:space="preserve"> </v>
      </c>
      <c r="AM14" s="72" t="str">
        <f t="shared" ca="1" si="37"/>
        <v xml:space="preserve"> </v>
      </c>
      <c r="AN14" s="72" t="str">
        <f t="shared" ca="1" si="38"/>
        <v xml:space="preserve"> </v>
      </c>
      <c r="AO14" s="72" t="str">
        <f t="shared" ca="1" si="39"/>
        <v xml:space="preserve"> </v>
      </c>
      <c r="AP14" s="72" t="str">
        <f t="shared" ca="1" si="40"/>
        <v xml:space="preserve"> </v>
      </c>
      <c r="AQ14" s="72" t="str">
        <f t="shared" ca="1" si="41"/>
        <v xml:space="preserve"> </v>
      </c>
      <c r="AR14" s="72" t="str">
        <f t="shared" ca="1" si="42"/>
        <v xml:space="preserve"> </v>
      </c>
      <c r="AS14" s="72" t="str">
        <f t="shared" ca="1" si="43"/>
        <v xml:space="preserve"> </v>
      </c>
      <c r="AT14" s="72" t="str">
        <f t="shared" ca="1" si="44"/>
        <v xml:space="preserve"> </v>
      </c>
      <c r="AU14" s="72" t="str">
        <f t="shared" ca="1" si="45"/>
        <v xml:space="preserve"> </v>
      </c>
      <c r="AV14" s="72" t="str">
        <f t="shared" ca="1" si="46"/>
        <v xml:space="preserve"> </v>
      </c>
      <c r="AW14" s="72" t="str">
        <f t="shared" ca="1" si="47"/>
        <v xml:space="preserve"> </v>
      </c>
      <c r="AX14" s="72" t="str">
        <f t="shared" ca="1" si="48"/>
        <v xml:space="preserve"> </v>
      </c>
      <c r="AY14" s="73" t="str">
        <f t="shared" ca="1" si="49"/>
        <v xml:space="preserve"> </v>
      </c>
      <c r="AZ14" s="71" t="str">
        <f t="shared" ca="1" si="50"/>
        <v xml:space="preserve"> </v>
      </c>
      <c r="BA14" s="71" t="str">
        <f t="shared" ca="1" si="51"/>
        <v xml:space="preserve"> </v>
      </c>
      <c r="BB14" s="71" t="str">
        <f t="shared" ca="1" si="52"/>
        <v xml:space="preserve"> </v>
      </c>
      <c r="BC14" s="71" t="str">
        <f ca="1">IF(COUNTIF(Conso!AI12,"*Insuffisant*"),"x"," ")</f>
        <v xml:space="preserve"> </v>
      </c>
      <c r="BD14" s="71" t="str">
        <f ca="1">IF(COUNTIF(Conso!AI12,"*Faible*"),"x"," ")</f>
        <v xml:space="preserve"> </v>
      </c>
      <c r="BE14" s="71" t="str">
        <f ca="1">IF(COUNTIF(Conso!AI12,"*Acceptable*"),"x"," ")</f>
        <v xml:space="preserve"> </v>
      </c>
      <c r="BF14" s="71" t="str">
        <f ca="1">IF(COUNTIF(Conso!AI12,"*Maîtrisé*"),"x"," ")</f>
        <v xml:space="preserve"> </v>
      </c>
      <c r="BG14" s="71" t="str">
        <f t="shared" ca="1" si="53"/>
        <v xml:space="preserve"> </v>
      </c>
      <c r="BH14" s="71" t="str">
        <f t="shared" ca="1" si="54"/>
        <v xml:space="preserve"> </v>
      </c>
      <c r="BI14" s="71" t="str">
        <f t="shared" ca="1" si="55"/>
        <v xml:space="preserve"> </v>
      </c>
      <c r="BJ14" s="71" t="str">
        <f t="shared" ca="1" si="56"/>
        <v xml:space="preserve"> </v>
      </c>
      <c r="BK14" s="71" t="str">
        <f t="shared" ca="1" si="57"/>
        <v xml:space="preserve"> </v>
      </c>
      <c r="BL14" s="71" t="str">
        <f t="shared" ca="1" si="58"/>
        <v xml:space="preserve"> </v>
      </c>
      <c r="BM14" s="71" t="str">
        <f t="shared" ca="1" si="59"/>
        <v xml:space="preserve"> </v>
      </c>
      <c r="BN14" s="71" t="str">
        <f t="shared" ca="1" si="60"/>
        <v xml:space="preserve"> </v>
      </c>
      <c r="BO14" s="71" t="str">
        <f t="shared" ca="1" si="61"/>
        <v xml:space="preserve"> </v>
      </c>
      <c r="BP14" s="71" t="str">
        <f t="shared" ca="1" si="62"/>
        <v xml:space="preserve"> </v>
      </c>
      <c r="BQ14" s="71" t="str">
        <f t="shared" ca="1" si="63"/>
        <v xml:space="preserve"> </v>
      </c>
      <c r="BR14" s="71" t="str">
        <f t="shared" ca="1" si="64"/>
        <v xml:space="preserve"> </v>
      </c>
      <c r="BS14" s="71" t="str">
        <f t="shared" ca="1" si="65"/>
        <v xml:space="preserve"> </v>
      </c>
      <c r="BT14" s="71" t="str">
        <f t="shared" ca="1" si="66"/>
        <v xml:space="preserve"> </v>
      </c>
      <c r="BU14" s="71" t="str">
        <f t="shared" ca="1" si="67"/>
        <v xml:space="preserve"> </v>
      </c>
      <c r="BV14" s="71" t="str">
        <f t="shared" ca="1" si="68"/>
        <v xml:space="preserve"> </v>
      </c>
      <c r="BW14" s="70" t="s">
        <v>882</v>
      </c>
    </row>
    <row r="15" spans="1:75" ht="37.5" customHeight="1" x14ac:dyDescent="0.2">
      <c r="A15" s="195" t="s">
        <v>842</v>
      </c>
      <c r="B15" s="70" t="e">
        <f>#REF!</f>
        <v>#REF!</v>
      </c>
      <c r="C15" s="71" t="str">
        <f ca="1">IF(COUNTIF(Conso!AK13,"*Marginal*"),"x"," ")</f>
        <v xml:space="preserve"> </v>
      </c>
      <c r="D15" s="71" t="str">
        <f ca="1">IF(COUNTIF(Conso!AK13,"*Faible*"),"x"," ")</f>
        <v xml:space="preserve"> </v>
      </c>
      <c r="E15" s="71" t="str">
        <f ca="1">IF(COUNTIF(Conso!AK13,"*Modéré*"),"x"," ")</f>
        <v xml:space="preserve"> </v>
      </c>
      <c r="F15" s="71" t="str">
        <f ca="1">IF(COUNTIF(Conso!AK13,"*Elevé*"),"x"," ")</f>
        <v xml:space="preserve"> </v>
      </c>
      <c r="G15" s="71" t="str">
        <f ca="1">IF(COUNTIF(Conso!AK13,"*Critique*"),"x"," ")</f>
        <v xml:space="preserve"> </v>
      </c>
      <c r="H15" s="71" t="str">
        <f ca="1">IF(COUNTIF(Conso!AK13,"*Catastrophique*"),"x"," ")</f>
        <v xml:space="preserve"> </v>
      </c>
      <c r="I15" s="71" t="str">
        <f ca="1">IF(COUNTIF(Conso!AJ13,"*Exceptionnelle*"),"x"," ")</f>
        <v xml:space="preserve"> </v>
      </c>
      <c r="J15" s="71" t="str">
        <f ca="1">IF(COUNTIF(Conso!AJ13,"*Rare*"),"x"," ")</f>
        <v xml:space="preserve"> </v>
      </c>
      <c r="K15" s="71" t="str">
        <f ca="1">IF(COUNTIF(Conso!AJ13,"*Modérée*"),"x"," ")</f>
        <v xml:space="preserve"> </v>
      </c>
      <c r="L15" s="71" t="str">
        <f ca="1">IF(COUNTIF(Conso!AJ13,"*Elevée*"),"x"," ")</f>
        <v xml:space="preserve"> </v>
      </c>
      <c r="M15" s="71" t="str">
        <f ca="1">IF(COUNTIF(Conso!AJ13,"*Récurrente*"),"x"," ")</f>
        <v xml:space="preserve"> </v>
      </c>
      <c r="N15" s="71" t="str">
        <f ca="1">IF(COUNTIF(Conso!AJ13,"*Permanente*"),"x"," ")</f>
        <v xml:space="preserve"> </v>
      </c>
      <c r="O15" s="72" t="str">
        <f t="shared" ca="1" si="13"/>
        <v xml:space="preserve"> </v>
      </c>
      <c r="P15" s="72" t="str">
        <f t="shared" ca="1" si="14"/>
        <v xml:space="preserve"> </v>
      </c>
      <c r="Q15" s="72" t="str">
        <f t="shared" ca="1" si="15"/>
        <v xml:space="preserve"> </v>
      </c>
      <c r="R15" s="72" t="str">
        <f t="shared" ca="1" si="16"/>
        <v xml:space="preserve"> </v>
      </c>
      <c r="S15" s="72" t="str">
        <f t="shared" ca="1" si="17"/>
        <v xml:space="preserve"> </v>
      </c>
      <c r="T15" s="72" t="str">
        <f t="shared" ca="1" si="18"/>
        <v xml:space="preserve"> </v>
      </c>
      <c r="U15" s="72" t="str">
        <f t="shared" ca="1" si="19"/>
        <v xml:space="preserve"> </v>
      </c>
      <c r="V15" s="72" t="str">
        <f t="shared" ca="1" si="20"/>
        <v xml:space="preserve"> </v>
      </c>
      <c r="W15" s="72" t="str">
        <f t="shared" ca="1" si="21"/>
        <v xml:space="preserve"> </v>
      </c>
      <c r="X15" s="72" t="str">
        <f t="shared" ca="1" si="22"/>
        <v xml:space="preserve"> </v>
      </c>
      <c r="Y15" s="72" t="str">
        <f t="shared" ca="1" si="23"/>
        <v xml:space="preserve"> </v>
      </c>
      <c r="Z15" s="72" t="str">
        <f t="shared" ca="1" si="24"/>
        <v xml:space="preserve"> </v>
      </c>
      <c r="AA15" s="72" t="str">
        <f t="shared" ca="1" si="25"/>
        <v xml:space="preserve"> </v>
      </c>
      <c r="AB15" s="72" t="str">
        <f t="shared" ca="1" si="26"/>
        <v xml:space="preserve"> </v>
      </c>
      <c r="AC15" s="72" t="str">
        <f t="shared" ca="1" si="27"/>
        <v xml:space="preserve"> </v>
      </c>
      <c r="AD15" s="72" t="str">
        <f t="shared" ca="1" si="28"/>
        <v xml:space="preserve"> </v>
      </c>
      <c r="AE15" s="72" t="str">
        <f t="shared" ca="1" si="29"/>
        <v xml:space="preserve"> </v>
      </c>
      <c r="AF15" s="72" t="str">
        <f t="shared" ca="1" si="30"/>
        <v xml:space="preserve"> </v>
      </c>
      <c r="AG15" s="72" t="str">
        <f t="shared" ca="1" si="31"/>
        <v xml:space="preserve"> </v>
      </c>
      <c r="AH15" s="72" t="str">
        <f t="shared" ca="1" si="32"/>
        <v xml:space="preserve"> </v>
      </c>
      <c r="AI15" s="72" t="str">
        <f t="shared" ca="1" si="33"/>
        <v xml:space="preserve"> </v>
      </c>
      <c r="AJ15" s="72" t="str">
        <f t="shared" ca="1" si="34"/>
        <v xml:space="preserve"> </v>
      </c>
      <c r="AK15" s="72" t="str">
        <f t="shared" ca="1" si="35"/>
        <v xml:space="preserve"> </v>
      </c>
      <c r="AL15" s="72" t="str">
        <f t="shared" ca="1" si="36"/>
        <v xml:space="preserve"> </v>
      </c>
      <c r="AM15" s="72" t="str">
        <f t="shared" ca="1" si="37"/>
        <v xml:space="preserve"> </v>
      </c>
      <c r="AN15" s="72" t="str">
        <f t="shared" ca="1" si="38"/>
        <v xml:space="preserve"> </v>
      </c>
      <c r="AO15" s="72" t="str">
        <f t="shared" ca="1" si="39"/>
        <v xml:space="preserve"> </v>
      </c>
      <c r="AP15" s="72" t="str">
        <f t="shared" ca="1" si="40"/>
        <v xml:space="preserve"> </v>
      </c>
      <c r="AQ15" s="72" t="str">
        <f t="shared" ca="1" si="41"/>
        <v xml:space="preserve"> </v>
      </c>
      <c r="AR15" s="72" t="str">
        <f t="shared" ca="1" si="42"/>
        <v xml:space="preserve"> </v>
      </c>
      <c r="AS15" s="72" t="str">
        <f t="shared" ca="1" si="43"/>
        <v xml:space="preserve"> </v>
      </c>
      <c r="AT15" s="72" t="str">
        <f t="shared" ca="1" si="44"/>
        <v xml:space="preserve"> </v>
      </c>
      <c r="AU15" s="72" t="str">
        <f t="shared" ca="1" si="45"/>
        <v xml:space="preserve"> </v>
      </c>
      <c r="AV15" s="72" t="str">
        <f t="shared" ca="1" si="46"/>
        <v xml:space="preserve"> </v>
      </c>
      <c r="AW15" s="72" t="str">
        <f t="shared" ca="1" si="47"/>
        <v xml:space="preserve"> </v>
      </c>
      <c r="AX15" s="72" t="str">
        <f t="shared" ca="1" si="48"/>
        <v xml:space="preserve"> </v>
      </c>
      <c r="AY15" s="73" t="str">
        <f t="shared" ca="1" si="49"/>
        <v xml:space="preserve"> </v>
      </c>
      <c r="AZ15" s="71" t="str">
        <f t="shared" ca="1" si="50"/>
        <v xml:space="preserve"> </v>
      </c>
      <c r="BA15" s="71" t="str">
        <f t="shared" ca="1" si="51"/>
        <v xml:space="preserve"> </v>
      </c>
      <c r="BB15" s="71" t="str">
        <f t="shared" ca="1" si="52"/>
        <v xml:space="preserve"> </v>
      </c>
      <c r="BC15" s="71" t="str">
        <f ca="1">IF(COUNTIF(Conso!AI13,"*Insuffisant*"),"x"," ")</f>
        <v xml:space="preserve"> </v>
      </c>
      <c r="BD15" s="71" t="str">
        <f ca="1">IF(COUNTIF(Conso!AI13,"*Faible*"),"x"," ")</f>
        <v xml:space="preserve"> </v>
      </c>
      <c r="BE15" s="71" t="str">
        <f ca="1">IF(COUNTIF(Conso!AI13,"*Acceptable*"),"x"," ")</f>
        <v xml:space="preserve"> </v>
      </c>
      <c r="BF15" s="71" t="str">
        <f ca="1">IF(COUNTIF(Conso!AI13,"*Maîtrisé*"),"x"," ")</f>
        <v xml:space="preserve"> </v>
      </c>
      <c r="BG15" s="71" t="str">
        <f t="shared" ca="1" si="53"/>
        <v xml:space="preserve"> </v>
      </c>
      <c r="BH15" s="71" t="str">
        <f t="shared" ca="1" si="54"/>
        <v xml:space="preserve"> </v>
      </c>
      <c r="BI15" s="71" t="str">
        <f t="shared" ca="1" si="55"/>
        <v xml:space="preserve"> </v>
      </c>
      <c r="BJ15" s="71" t="str">
        <f t="shared" ca="1" si="56"/>
        <v xml:space="preserve"> </v>
      </c>
      <c r="BK15" s="71" t="str">
        <f t="shared" ca="1" si="57"/>
        <v xml:space="preserve"> </v>
      </c>
      <c r="BL15" s="71" t="str">
        <f t="shared" ca="1" si="58"/>
        <v xml:space="preserve"> </v>
      </c>
      <c r="BM15" s="71" t="str">
        <f t="shared" ca="1" si="59"/>
        <v xml:space="preserve"> </v>
      </c>
      <c r="BN15" s="71" t="str">
        <f t="shared" ca="1" si="60"/>
        <v xml:space="preserve"> </v>
      </c>
      <c r="BO15" s="71" t="str">
        <f t="shared" ca="1" si="61"/>
        <v xml:space="preserve"> </v>
      </c>
      <c r="BP15" s="71" t="str">
        <f t="shared" ca="1" si="62"/>
        <v xml:space="preserve"> </v>
      </c>
      <c r="BQ15" s="71" t="str">
        <f t="shared" ca="1" si="63"/>
        <v xml:space="preserve"> </v>
      </c>
      <c r="BR15" s="71" t="str">
        <f t="shared" ca="1" si="64"/>
        <v xml:space="preserve"> </v>
      </c>
      <c r="BS15" s="71" t="str">
        <f t="shared" ca="1" si="65"/>
        <v xml:space="preserve"> </v>
      </c>
      <c r="BT15" s="71" t="str">
        <f t="shared" ca="1" si="66"/>
        <v xml:space="preserve"> </v>
      </c>
      <c r="BU15" s="71" t="str">
        <f t="shared" ca="1" si="67"/>
        <v xml:space="preserve"> </v>
      </c>
      <c r="BV15" s="71" t="str">
        <f t="shared" ca="1" si="68"/>
        <v xml:space="preserve"> </v>
      </c>
      <c r="BW15" s="70" t="s">
        <v>883</v>
      </c>
    </row>
    <row r="16" spans="1:75" ht="37.5" customHeight="1" x14ac:dyDescent="0.2">
      <c r="A16" s="195" t="s">
        <v>843</v>
      </c>
      <c r="B16" s="70" t="e">
        <f>#REF!</f>
        <v>#REF!</v>
      </c>
      <c r="C16" s="71" t="str">
        <f ca="1">IF(COUNTIF(Conso!AK14,"*Marginal*"),"x"," ")</f>
        <v xml:space="preserve"> </v>
      </c>
      <c r="D16" s="71" t="str">
        <f ca="1">IF(COUNTIF(Conso!AK14,"*Faible*"),"x"," ")</f>
        <v xml:space="preserve"> </v>
      </c>
      <c r="E16" s="71" t="str">
        <f ca="1">IF(COUNTIF(Conso!AK14,"*Modéré*"),"x"," ")</f>
        <v xml:space="preserve"> </v>
      </c>
      <c r="F16" s="71" t="str">
        <f ca="1">IF(COUNTIF(Conso!AK14,"*Elevé*"),"x"," ")</f>
        <v xml:space="preserve"> </v>
      </c>
      <c r="G16" s="71" t="str">
        <f ca="1">IF(COUNTIF(Conso!AK14,"*Critique*"),"x"," ")</f>
        <v xml:space="preserve"> </v>
      </c>
      <c r="H16" s="71" t="str">
        <f ca="1">IF(COUNTIF(Conso!AK14,"*Catastrophique*"),"x"," ")</f>
        <v xml:space="preserve"> </v>
      </c>
      <c r="I16" s="71" t="str">
        <f ca="1">IF(COUNTIF(Conso!AJ14,"*Exceptionnelle*"),"x"," ")</f>
        <v xml:space="preserve"> </v>
      </c>
      <c r="J16" s="71" t="str">
        <f ca="1">IF(COUNTIF(Conso!AJ14,"*Rare*"),"x"," ")</f>
        <v xml:space="preserve"> </v>
      </c>
      <c r="K16" s="71" t="str">
        <f ca="1">IF(COUNTIF(Conso!AJ14,"*Modérée*"),"x"," ")</f>
        <v xml:space="preserve"> </v>
      </c>
      <c r="L16" s="71" t="str">
        <f ca="1">IF(COUNTIF(Conso!AJ14,"*Elevée*"),"x"," ")</f>
        <v xml:space="preserve"> </v>
      </c>
      <c r="M16" s="71" t="str">
        <f ca="1">IF(COUNTIF(Conso!AJ14,"*Récurrente*"),"x"," ")</f>
        <v xml:space="preserve"> </v>
      </c>
      <c r="N16" s="71" t="str">
        <f ca="1">IF(COUNTIF(Conso!AJ14,"*Permanente*"),"x"," ")</f>
        <v xml:space="preserve"> </v>
      </c>
      <c r="O16" s="72" t="str">
        <f t="shared" ca="1" si="13"/>
        <v xml:space="preserve"> </v>
      </c>
      <c r="P16" s="72" t="str">
        <f t="shared" ca="1" si="14"/>
        <v xml:space="preserve"> </v>
      </c>
      <c r="Q16" s="72" t="str">
        <f t="shared" ca="1" si="15"/>
        <v xml:space="preserve"> </v>
      </c>
      <c r="R16" s="72" t="str">
        <f t="shared" ca="1" si="16"/>
        <v xml:space="preserve"> </v>
      </c>
      <c r="S16" s="72" t="str">
        <f t="shared" ca="1" si="17"/>
        <v xml:space="preserve"> </v>
      </c>
      <c r="T16" s="72" t="str">
        <f t="shared" ca="1" si="18"/>
        <v xml:space="preserve"> </v>
      </c>
      <c r="U16" s="72" t="str">
        <f t="shared" ca="1" si="19"/>
        <v xml:space="preserve"> </v>
      </c>
      <c r="V16" s="72" t="str">
        <f t="shared" ca="1" si="20"/>
        <v xml:space="preserve"> </v>
      </c>
      <c r="W16" s="72" t="str">
        <f t="shared" ca="1" si="21"/>
        <v xml:space="preserve"> </v>
      </c>
      <c r="X16" s="72" t="str">
        <f t="shared" ca="1" si="22"/>
        <v xml:space="preserve"> </v>
      </c>
      <c r="Y16" s="72" t="str">
        <f t="shared" ca="1" si="23"/>
        <v xml:space="preserve"> </v>
      </c>
      <c r="Z16" s="72" t="str">
        <f t="shared" ca="1" si="24"/>
        <v xml:space="preserve"> </v>
      </c>
      <c r="AA16" s="72" t="str">
        <f t="shared" ca="1" si="25"/>
        <v xml:space="preserve"> </v>
      </c>
      <c r="AB16" s="72" t="str">
        <f t="shared" ca="1" si="26"/>
        <v xml:space="preserve"> </v>
      </c>
      <c r="AC16" s="72" t="str">
        <f t="shared" ca="1" si="27"/>
        <v xml:space="preserve"> </v>
      </c>
      <c r="AD16" s="72" t="str">
        <f t="shared" ca="1" si="28"/>
        <v xml:space="preserve"> </v>
      </c>
      <c r="AE16" s="72" t="str">
        <f t="shared" ca="1" si="29"/>
        <v xml:space="preserve"> </v>
      </c>
      <c r="AF16" s="72" t="str">
        <f t="shared" ca="1" si="30"/>
        <v xml:space="preserve"> </v>
      </c>
      <c r="AG16" s="72" t="str">
        <f t="shared" ca="1" si="31"/>
        <v xml:space="preserve"> </v>
      </c>
      <c r="AH16" s="72" t="str">
        <f t="shared" ca="1" si="32"/>
        <v xml:space="preserve"> </v>
      </c>
      <c r="AI16" s="72" t="str">
        <f t="shared" ca="1" si="33"/>
        <v xml:space="preserve"> </v>
      </c>
      <c r="AJ16" s="72" t="str">
        <f t="shared" ca="1" si="34"/>
        <v xml:space="preserve"> </v>
      </c>
      <c r="AK16" s="72" t="str">
        <f t="shared" ca="1" si="35"/>
        <v xml:space="preserve"> </v>
      </c>
      <c r="AL16" s="72" t="str">
        <f t="shared" ca="1" si="36"/>
        <v xml:space="preserve"> </v>
      </c>
      <c r="AM16" s="72" t="str">
        <f t="shared" ca="1" si="37"/>
        <v xml:space="preserve"> </v>
      </c>
      <c r="AN16" s="72" t="str">
        <f t="shared" ca="1" si="38"/>
        <v xml:space="preserve"> </v>
      </c>
      <c r="AO16" s="72" t="str">
        <f t="shared" ca="1" si="39"/>
        <v xml:space="preserve"> </v>
      </c>
      <c r="AP16" s="72" t="str">
        <f t="shared" ca="1" si="40"/>
        <v xml:space="preserve"> </v>
      </c>
      <c r="AQ16" s="72" t="str">
        <f t="shared" ca="1" si="41"/>
        <v xml:space="preserve"> </v>
      </c>
      <c r="AR16" s="72" t="str">
        <f t="shared" ca="1" si="42"/>
        <v xml:space="preserve"> </v>
      </c>
      <c r="AS16" s="72" t="str">
        <f t="shared" ca="1" si="43"/>
        <v xml:space="preserve"> </v>
      </c>
      <c r="AT16" s="72" t="str">
        <f t="shared" ca="1" si="44"/>
        <v xml:space="preserve"> </v>
      </c>
      <c r="AU16" s="72" t="str">
        <f t="shared" ca="1" si="45"/>
        <v xml:space="preserve"> </v>
      </c>
      <c r="AV16" s="72" t="str">
        <f t="shared" ca="1" si="46"/>
        <v xml:space="preserve"> </v>
      </c>
      <c r="AW16" s="72" t="str">
        <f t="shared" ca="1" si="47"/>
        <v xml:space="preserve"> </v>
      </c>
      <c r="AX16" s="72" t="str">
        <f t="shared" ca="1" si="48"/>
        <v xml:space="preserve"> </v>
      </c>
      <c r="AY16" s="73" t="str">
        <f t="shared" ca="1" si="49"/>
        <v xml:space="preserve"> </v>
      </c>
      <c r="AZ16" s="71" t="str">
        <f t="shared" ca="1" si="50"/>
        <v xml:space="preserve"> </v>
      </c>
      <c r="BA16" s="71" t="str">
        <f t="shared" ca="1" si="51"/>
        <v xml:space="preserve"> </v>
      </c>
      <c r="BB16" s="71" t="str">
        <f t="shared" ca="1" si="52"/>
        <v xml:space="preserve"> </v>
      </c>
      <c r="BC16" s="71" t="str">
        <f ca="1">IF(COUNTIF(Conso!AI14,"*Insuffisant*"),"x"," ")</f>
        <v xml:space="preserve"> </v>
      </c>
      <c r="BD16" s="71" t="str">
        <f ca="1">IF(COUNTIF(Conso!AI14,"*Faible*"),"x"," ")</f>
        <v xml:space="preserve"> </v>
      </c>
      <c r="BE16" s="71" t="str">
        <f ca="1">IF(COUNTIF(Conso!AI14,"*Acceptable*"),"x"," ")</f>
        <v xml:space="preserve"> </v>
      </c>
      <c r="BF16" s="71" t="str">
        <f ca="1">IF(COUNTIF(Conso!AI14,"*Maîtrisé*"),"x"," ")</f>
        <v xml:space="preserve"> </v>
      </c>
      <c r="BG16" s="71" t="str">
        <f t="shared" ca="1" si="53"/>
        <v xml:space="preserve"> </v>
      </c>
      <c r="BH16" s="71" t="str">
        <f t="shared" ca="1" si="54"/>
        <v xml:space="preserve"> </v>
      </c>
      <c r="BI16" s="71" t="str">
        <f t="shared" ca="1" si="55"/>
        <v xml:space="preserve"> </v>
      </c>
      <c r="BJ16" s="71" t="str">
        <f t="shared" ca="1" si="56"/>
        <v xml:space="preserve"> </v>
      </c>
      <c r="BK16" s="71" t="str">
        <f t="shared" ca="1" si="57"/>
        <v xml:space="preserve"> </v>
      </c>
      <c r="BL16" s="71" t="str">
        <f t="shared" ca="1" si="58"/>
        <v xml:space="preserve"> </v>
      </c>
      <c r="BM16" s="71" t="str">
        <f t="shared" ca="1" si="59"/>
        <v xml:space="preserve"> </v>
      </c>
      <c r="BN16" s="71" t="str">
        <f t="shared" ca="1" si="60"/>
        <v xml:space="preserve"> </v>
      </c>
      <c r="BO16" s="71" t="str">
        <f t="shared" ca="1" si="61"/>
        <v xml:space="preserve"> </v>
      </c>
      <c r="BP16" s="71" t="str">
        <f t="shared" ca="1" si="62"/>
        <v xml:space="preserve"> </v>
      </c>
      <c r="BQ16" s="71" t="str">
        <f t="shared" ca="1" si="63"/>
        <v xml:space="preserve"> </v>
      </c>
      <c r="BR16" s="71" t="str">
        <f t="shared" ca="1" si="64"/>
        <v xml:space="preserve"> </v>
      </c>
      <c r="BS16" s="71" t="str">
        <f t="shared" ca="1" si="65"/>
        <v xml:space="preserve"> </v>
      </c>
      <c r="BT16" s="71" t="str">
        <f t="shared" ca="1" si="66"/>
        <v xml:space="preserve"> </v>
      </c>
      <c r="BU16" s="71" t="str">
        <f t="shared" ca="1" si="67"/>
        <v xml:space="preserve"> </v>
      </c>
      <c r="BV16" s="71" t="str">
        <f t="shared" ca="1" si="68"/>
        <v xml:space="preserve"> </v>
      </c>
      <c r="BW16" s="70" t="s">
        <v>884</v>
      </c>
    </row>
    <row r="17" spans="1:75" ht="37.5" customHeight="1" x14ac:dyDescent="0.2">
      <c r="A17" s="195" t="s">
        <v>844</v>
      </c>
      <c r="B17" s="70" t="e">
        <f>#REF!</f>
        <v>#REF!</v>
      </c>
      <c r="C17" s="71" t="str">
        <f ca="1">IF(COUNTIF(Conso!AK15,"*Marginal*"),"x"," ")</f>
        <v xml:space="preserve"> </v>
      </c>
      <c r="D17" s="71" t="str">
        <f ca="1">IF(COUNTIF(Conso!AK15,"*Faible*"),"x"," ")</f>
        <v xml:space="preserve"> </v>
      </c>
      <c r="E17" s="71" t="str">
        <f ca="1">IF(COUNTIF(Conso!AK15,"*Modéré*"),"x"," ")</f>
        <v xml:space="preserve"> </v>
      </c>
      <c r="F17" s="71" t="str">
        <f ca="1">IF(COUNTIF(Conso!AK15,"*Elevé*"),"x"," ")</f>
        <v xml:space="preserve"> </v>
      </c>
      <c r="G17" s="71" t="str">
        <f ca="1">IF(COUNTIF(Conso!AK15,"*Critique*"),"x"," ")</f>
        <v xml:space="preserve"> </v>
      </c>
      <c r="H17" s="71" t="str">
        <f ca="1">IF(COUNTIF(Conso!AK15,"*Catastrophique*"),"x"," ")</f>
        <v xml:space="preserve"> </v>
      </c>
      <c r="I17" s="71" t="str">
        <f ca="1">IF(COUNTIF(Conso!AJ15,"*Exceptionnelle*"),"x"," ")</f>
        <v xml:space="preserve"> </v>
      </c>
      <c r="J17" s="71" t="str">
        <f ca="1">IF(COUNTIF(Conso!AJ15,"*Rare*"),"x"," ")</f>
        <v xml:space="preserve"> </v>
      </c>
      <c r="K17" s="71" t="str">
        <f ca="1">IF(COUNTIF(Conso!AJ15,"*Modérée*"),"x"," ")</f>
        <v xml:space="preserve"> </v>
      </c>
      <c r="L17" s="71" t="str">
        <f ca="1">IF(COUNTIF(Conso!AJ15,"*Elevée*"),"x"," ")</f>
        <v xml:space="preserve"> </v>
      </c>
      <c r="M17" s="71" t="str">
        <f ca="1">IF(COUNTIF(Conso!AJ15,"*Récurrente*"),"x"," ")</f>
        <v xml:space="preserve"> </v>
      </c>
      <c r="N17" s="71" t="str">
        <f ca="1">IF(COUNTIF(Conso!AJ15,"*Permanente*"),"x"," ")</f>
        <v xml:space="preserve"> </v>
      </c>
      <c r="O17" s="72" t="str">
        <f t="shared" ca="1" si="13"/>
        <v xml:space="preserve"> </v>
      </c>
      <c r="P17" s="72" t="str">
        <f t="shared" ca="1" si="14"/>
        <v xml:space="preserve"> </v>
      </c>
      <c r="Q17" s="72" t="str">
        <f t="shared" ca="1" si="15"/>
        <v xml:space="preserve"> </v>
      </c>
      <c r="R17" s="72" t="str">
        <f t="shared" ca="1" si="16"/>
        <v xml:space="preserve"> </v>
      </c>
      <c r="S17" s="72" t="str">
        <f t="shared" ca="1" si="17"/>
        <v xml:space="preserve"> </v>
      </c>
      <c r="T17" s="72" t="str">
        <f t="shared" ca="1" si="18"/>
        <v xml:space="preserve"> </v>
      </c>
      <c r="U17" s="72" t="str">
        <f t="shared" ca="1" si="19"/>
        <v xml:space="preserve"> </v>
      </c>
      <c r="V17" s="72" t="str">
        <f t="shared" ca="1" si="20"/>
        <v xml:space="preserve"> </v>
      </c>
      <c r="W17" s="72" t="str">
        <f t="shared" ca="1" si="21"/>
        <v xml:space="preserve"> </v>
      </c>
      <c r="X17" s="72" t="str">
        <f t="shared" ca="1" si="22"/>
        <v xml:space="preserve"> </v>
      </c>
      <c r="Y17" s="72" t="str">
        <f t="shared" ca="1" si="23"/>
        <v xml:space="preserve"> </v>
      </c>
      <c r="Z17" s="72" t="str">
        <f t="shared" ca="1" si="24"/>
        <v xml:space="preserve"> </v>
      </c>
      <c r="AA17" s="72" t="str">
        <f t="shared" ca="1" si="25"/>
        <v xml:space="preserve"> </v>
      </c>
      <c r="AB17" s="72" t="str">
        <f t="shared" ca="1" si="26"/>
        <v xml:space="preserve"> </v>
      </c>
      <c r="AC17" s="72" t="str">
        <f t="shared" ca="1" si="27"/>
        <v xml:space="preserve"> </v>
      </c>
      <c r="AD17" s="72" t="str">
        <f t="shared" ca="1" si="28"/>
        <v xml:space="preserve"> </v>
      </c>
      <c r="AE17" s="72" t="str">
        <f t="shared" ca="1" si="29"/>
        <v xml:space="preserve"> </v>
      </c>
      <c r="AF17" s="72" t="str">
        <f t="shared" ca="1" si="30"/>
        <v xml:space="preserve"> </v>
      </c>
      <c r="AG17" s="72" t="str">
        <f t="shared" ca="1" si="31"/>
        <v xml:space="preserve"> </v>
      </c>
      <c r="AH17" s="72" t="str">
        <f t="shared" ca="1" si="32"/>
        <v xml:space="preserve"> </v>
      </c>
      <c r="AI17" s="72" t="str">
        <f t="shared" ca="1" si="33"/>
        <v xml:space="preserve"> </v>
      </c>
      <c r="AJ17" s="72" t="str">
        <f t="shared" ca="1" si="34"/>
        <v xml:space="preserve"> </v>
      </c>
      <c r="AK17" s="72" t="str">
        <f t="shared" ca="1" si="35"/>
        <v xml:space="preserve"> </v>
      </c>
      <c r="AL17" s="72" t="str">
        <f t="shared" ca="1" si="36"/>
        <v xml:space="preserve"> </v>
      </c>
      <c r="AM17" s="72" t="str">
        <f t="shared" ca="1" si="37"/>
        <v xml:space="preserve"> </v>
      </c>
      <c r="AN17" s="72" t="str">
        <f t="shared" ca="1" si="38"/>
        <v xml:space="preserve"> </v>
      </c>
      <c r="AO17" s="72" t="str">
        <f t="shared" ca="1" si="39"/>
        <v xml:space="preserve"> </v>
      </c>
      <c r="AP17" s="72" t="str">
        <f t="shared" ca="1" si="40"/>
        <v xml:space="preserve"> </v>
      </c>
      <c r="AQ17" s="72" t="str">
        <f t="shared" ca="1" si="41"/>
        <v xml:space="preserve"> </v>
      </c>
      <c r="AR17" s="72" t="str">
        <f t="shared" ca="1" si="42"/>
        <v xml:space="preserve"> </v>
      </c>
      <c r="AS17" s="72" t="str">
        <f t="shared" ca="1" si="43"/>
        <v xml:space="preserve"> </v>
      </c>
      <c r="AT17" s="72" t="str">
        <f t="shared" ca="1" si="44"/>
        <v xml:space="preserve"> </v>
      </c>
      <c r="AU17" s="72" t="str">
        <f t="shared" ca="1" si="45"/>
        <v xml:space="preserve"> </v>
      </c>
      <c r="AV17" s="72" t="str">
        <f t="shared" ca="1" si="46"/>
        <v xml:space="preserve"> </v>
      </c>
      <c r="AW17" s="72" t="str">
        <f t="shared" ca="1" si="47"/>
        <v xml:space="preserve"> </v>
      </c>
      <c r="AX17" s="72" t="str">
        <f t="shared" ca="1" si="48"/>
        <v xml:space="preserve"> </v>
      </c>
      <c r="AY17" s="73" t="str">
        <f t="shared" ca="1" si="49"/>
        <v xml:space="preserve"> </v>
      </c>
      <c r="AZ17" s="71" t="str">
        <f t="shared" ca="1" si="50"/>
        <v xml:space="preserve"> </v>
      </c>
      <c r="BA17" s="71" t="str">
        <f t="shared" ca="1" si="51"/>
        <v xml:space="preserve"> </v>
      </c>
      <c r="BB17" s="71" t="str">
        <f t="shared" ca="1" si="52"/>
        <v xml:space="preserve"> </v>
      </c>
      <c r="BC17" s="71" t="str">
        <f ca="1">IF(COUNTIF(Conso!AI15,"*Insuffisant*"),"x"," ")</f>
        <v xml:space="preserve"> </v>
      </c>
      <c r="BD17" s="71" t="str">
        <f ca="1">IF(COUNTIF(Conso!AI15,"*Faible*"),"x"," ")</f>
        <v xml:space="preserve"> </v>
      </c>
      <c r="BE17" s="71" t="str">
        <f ca="1">IF(COUNTIF(Conso!AI15,"*Acceptable*"),"x"," ")</f>
        <v xml:space="preserve"> </v>
      </c>
      <c r="BF17" s="71" t="str">
        <f ca="1">IF(COUNTIF(Conso!AI15,"*Maîtrisé*"),"x"," ")</f>
        <v xml:space="preserve"> </v>
      </c>
      <c r="BG17" s="71" t="str">
        <f t="shared" ca="1" si="53"/>
        <v xml:space="preserve"> </v>
      </c>
      <c r="BH17" s="71" t="str">
        <f t="shared" ca="1" si="54"/>
        <v xml:space="preserve"> </v>
      </c>
      <c r="BI17" s="71" t="str">
        <f t="shared" ca="1" si="55"/>
        <v xml:space="preserve"> </v>
      </c>
      <c r="BJ17" s="71" t="str">
        <f t="shared" ca="1" si="56"/>
        <v xml:space="preserve"> </v>
      </c>
      <c r="BK17" s="71" t="str">
        <f t="shared" ca="1" si="57"/>
        <v xml:space="preserve"> </v>
      </c>
      <c r="BL17" s="71" t="str">
        <f t="shared" ca="1" si="58"/>
        <v xml:space="preserve"> </v>
      </c>
      <c r="BM17" s="71" t="str">
        <f t="shared" ca="1" si="59"/>
        <v xml:space="preserve"> </v>
      </c>
      <c r="BN17" s="71" t="str">
        <f t="shared" ca="1" si="60"/>
        <v xml:space="preserve"> </v>
      </c>
      <c r="BO17" s="71" t="str">
        <f t="shared" ca="1" si="61"/>
        <v xml:space="preserve"> </v>
      </c>
      <c r="BP17" s="71" t="str">
        <f t="shared" ca="1" si="62"/>
        <v xml:space="preserve"> </v>
      </c>
      <c r="BQ17" s="71" t="str">
        <f t="shared" ca="1" si="63"/>
        <v xml:space="preserve"> </v>
      </c>
      <c r="BR17" s="71" t="str">
        <f t="shared" ca="1" si="64"/>
        <v xml:space="preserve"> </v>
      </c>
      <c r="BS17" s="71" t="str">
        <f t="shared" ca="1" si="65"/>
        <v xml:space="preserve"> </v>
      </c>
      <c r="BT17" s="71" t="str">
        <f t="shared" ca="1" si="66"/>
        <v xml:space="preserve"> </v>
      </c>
      <c r="BU17" s="71" t="str">
        <f t="shared" ca="1" si="67"/>
        <v xml:space="preserve"> </v>
      </c>
      <c r="BV17" s="71" t="str">
        <f t="shared" ca="1" si="68"/>
        <v xml:space="preserve"> </v>
      </c>
      <c r="BW17" s="70" t="s">
        <v>885</v>
      </c>
    </row>
    <row r="18" spans="1:75" ht="37.5" customHeight="1" x14ac:dyDescent="0.2">
      <c r="A18" s="195" t="s">
        <v>845</v>
      </c>
      <c r="B18" s="70" t="e">
        <f>#REF!</f>
        <v>#REF!</v>
      </c>
      <c r="C18" s="71" t="str">
        <f ca="1">IF(COUNTIF(Conso!AK16,"*Marginal*"),"x"," ")</f>
        <v xml:space="preserve"> </v>
      </c>
      <c r="D18" s="71" t="str">
        <f ca="1">IF(COUNTIF(Conso!AK16,"*Faible*"),"x"," ")</f>
        <v xml:space="preserve"> </v>
      </c>
      <c r="E18" s="71" t="str">
        <f ca="1">IF(COUNTIF(Conso!AK16,"*Modéré*"),"x"," ")</f>
        <v xml:space="preserve"> </v>
      </c>
      <c r="F18" s="71" t="str">
        <f ca="1">IF(COUNTIF(Conso!AK16,"*Elevé*"),"x"," ")</f>
        <v xml:space="preserve"> </v>
      </c>
      <c r="G18" s="71" t="str">
        <f ca="1">IF(COUNTIF(Conso!AK16,"*Critique*"),"x"," ")</f>
        <v xml:space="preserve"> </v>
      </c>
      <c r="H18" s="71" t="str">
        <f ca="1">IF(COUNTIF(Conso!AK16,"*Catastrophique*"),"x"," ")</f>
        <v xml:space="preserve"> </v>
      </c>
      <c r="I18" s="71" t="str">
        <f ca="1">IF(COUNTIF(Conso!AJ16,"*Exceptionnelle*"),"x"," ")</f>
        <v xml:space="preserve"> </v>
      </c>
      <c r="J18" s="71" t="str">
        <f ca="1">IF(COUNTIF(Conso!AJ16,"*Rare*"),"x"," ")</f>
        <v xml:space="preserve"> </v>
      </c>
      <c r="K18" s="71" t="str">
        <f ca="1">IF(COUNTIF(Conso!AJ16,"*Modérée*"),"x"," ")</f>
        <v xml:space="preserve"> </v>
      </c>
      <c r="L18" s="71" t="str">
        <f ca="1">IF(COUNTIF(Conso!AJ16,"*Elevée*"),"x"," ")</f>
        <v xml:space="preserve"> </v>
      </c>
      <c r="M18" s="71" t="str">
        <f ca="1">IF(COUNTIF(Conso!AJ16,"*Récurrente*"),"x"," ")</f>
        <v xml:space="preserve"> </v>
      </c>
      <c r="N18" s="71" t="str">
        <f ca="1">IF(COUNTIF(Conso!AJ16,"*Permanente*"),"x"," ")</f>
        <v xml:space="preserve"> </v>
      </c>
      <c r="O18" s="72" t="str">
        <f t="shared" ca="1" si="13"/>
        <v xml:space="preserve"> </v>
      </c>
      <c r="P18" s="72" t="str">
        <f t="shared" ca="1" si="14"/>
        <v xml:space="preserve"> </v>
      </c>
      <c r="Q18" s="72" t="str">
        <f t="shared" ca="1" si="15"/>
        <v xml:space="preserve"> </v>
      </c>
      <c r="R18" s="72" t="str">
        <f t="shared" ca="1" si="16"/>
        <v xml:space="preserve"> </v>
      </c>
      <c r="S18" s="72" t="str">
        <f t="shared" ca="1" si="17"/>
        <v xml:space="preserve"> </v>
      </c>
      <c r="T18" s="72" t="str">
        <f t="shared" ca="1" si="18"/>
        <v xml:space="preserve"> </v>
      </c>
      <c r="U18" s="72" t="str">
        <f t="shared" ca="1" si="19"/>
        <v xml:space="preserve"> </v>
      </c>
      <c r="V18" s="72" t="str">
        <f t="shared" ca="1" si="20"/>
        <v xml:space="preserve"> </v>
      </c>
      <c r="W18" s="72" t="str">
        <f t="shared" ca="1" si="21"/>
        <v xml:space="preserve"> </v>
      </c>
      <c r="X18" s="72" t="str">
        <f t="shared" ca="1" si="22"/>
        <v xml:space="preserve"> </v>
      </c>
      <c r="Y18" s="72" t="str">
        <f t="shared" ca="1" si="23"/>
        <v xml:space="preserve"> </v>
      </c>
      <c r="Z18" s="72" t="str">
        <f t="shared" ca="1" si="24"/>
        <v xml:space="preserve"> </v>
      </c>
      <c r="AA18" s="72" t="str">
        <f t="shared" ca="1" si="25"/>
        <v xml:space="preserve"> </v>
      </c>
      <c r="AB18" s="72" t="str">
        <f t="shared" ca="1" si="26"/>
        <v xml:space="preserve"> </v>
      </c>
      <c r="AC18" s="72" t="str">
        <f t="shared" ca="1" si="27"/>
        <v xml:space="preserve"> </v>
      </c>
      <c r="AD18" s="72" t="str">
        <f t="shared" ca="1" si="28"/>
        <v xml:space="preserve"> </v>
      </c>
      <c r="AE18" s="72" t="str">
        <f t="shared" ca="1" si="29"/>
        <v xml:space="preserve"> </v>
      </c>
      <c r="AF18" s="72" t="str">
        <f t="shared" ca="1" si="30"/>
        <v xml:space="preserve"> </v>
      </c>
      <c r="AG18" s="72" t="str">
        <f t="shared" ca="1" si="31"/>
        <v xml:space="preserve"> </v>
      </c>
      <c r="AH18" s="72" t="str">
        <f t="shared" ca="1" si="32"/>
        <v xml:space="preserve"> </v>
      </c>
      <c r="AI18" s="72" t="str">
        <f t="shared" ca="1" si="33"/>
        <v xml:space="preserve"> </v>
      </c>
      <c r="AJ18" s="72" t="str">
        <f t="shared" ca="1" si="34"/>
        <v xml:space="preserve"> </v>
      </c>
      <c r="AK18" s="72" t="str">
        <f t="shared" ca="1" si="35"/>
        <v xml:space="preserve"> </v>
      </c>
      <c r="AL18" s="72" t="str">
        <f t="shared" ca="1" si="36"/>
        <v xml:space="preserve"> </v>
      </c>
      <c r="AM18" s="72" t="str">
        <f t="shared" ca="1" si="37"/>
        <v xml:space="preserve"> </v>
      </c>
      <c r="AN18" s="72" t="str">
        <f t="shared" ca="1" si="38"/>
        <v xml:space="preserve"> </v>
      </c>
      <c r="AO18" s="72" t="str">
        <f t="shared" ca="1" si="39"/>
        <v xml:space="preserve"> </v>
      </c>
      <c r="AP18" s="72" t="str">
        <f t="shared" ca="1" si="40"/>
        <v xml:space="preserve"> </v>
      </c>
      <c r="AQ18" s="72" t="str">
        <f t="shared" ca="1" si="41"/>
        <v xml:space="preserve"> </v>
      </c>
      <c r="AR18" s="72" t="str">
        <f t="shared" ca="1" si="42"/>
        <v xml:space="preserve"> </v>
      </c>
      <c r="AS18" s="72" t="str">
        <f t="shared" ca="1" si="43"/>
        <v xml:space="preserve"> </v>
      </c>
      <c r="AT18" s="72" t="str">
        <f t="shared" ca="1" si="44"/>
        <v xml:space="preserve"> </v>
      </c>
      <c r="AU18" s="72" t="str">
        <f t="shared" ca="1" si="45"/>
        <v xml:space="preserve"> </v>
      </c>
      <c r="AV18" s="72" t="str">
        <f t="shared" ca="1" si="46"/>
        <v xml:space="preserve"> </v>
      </c>
      <c r="AW18" s="72" t="str">
        <f t="shared" ca="1" si="47"/>
        <v xml:space="preserve"> </v>
      </c>
      <c r="AX18" s="72" t="str">
        <f t="shared" ca="1" si="48"/>
        <v xml:space="preserve"> </v>
      </c>
      <c r="AY18" s="73" t="str">
        <f t="shared" ca="1" si="49"/>
        <v xml:space="preserve"> </v>
      </c>
      <c r="AZ18" s="71" t="str">
        <f t="shared" ca="1" si="50"/>
        <v xml:space="preserve"> </v>
      </c>
      <c r="BA18" s="71" t="str">
        <f t="shared" ca="1" si="51"/>
        <v xml:space="preserve"> </v>
      </c>
      <c r="BB18" s="71" t="str">
        <f t="shared" ca="1" si="52"/>
        <v xml:space="preserve"> </v>
      </c>
      <c r="BC18" s="71" t="str">
        <f ca="1">IF(COUNTIF(Conso!AI16,"*Insuffisant*"),"x"," ")</f>
        <v xml:space="preserve"> </v>
      </c>
      <c r="BD18" s="71" t="str">
        <f ca="1">IF(COUNTIF(Conso!AI16,"*Faible*"),"x"," ")</f>
        <v xml:space="preserve"> </v>
      </c>
      <c r="BE18" s="71" t="str">
        <f ca="1">IF(COUNTIF(Conso!AI16,"*Acceptable*"),"x"," ")</f>
        <v xml:space="preserve"> </v>
      </c>
      <c r="BF18" s="71" t="str">
        <f ca="1">IF(COUNTIF(Conso!AI16,"*Maîtrisé*"),"x"," ")</f>
        <v xml:space="preserve"> </v>
      </c>
      <c r="BG18" s="71" t="str">
        <f t="shared" ca="1" si="53"/>
        <v xml:space="preserve"> </v>
      </c>
      <c r="BH18" s="71" t="str">
        <f t="shared" ca="1" si="54"/>
        <v xml:space="preserve"> </v>
      </c>
      <c r="BI18" s="71" t="str">
        <f t="shared" ca="1" si="55"/>
        <v xml:space="preserve"> </v>
      </c>
      <c r="BJ18" s="71" t="str">
        <f t="shared" ca="1" si="56"/>
        <v xml:space="preserve"> </v>
      </c>
      <c r="BK18" s="71" t="str">
        <f t="shared" ca="1" si="57"/>
        <v xml:space="preserve"> </v>
      </c>
      <c r="BL18" s="71" t="str">
        <f t="shared" ca="1" si="58"/>
        <v xml:space="preserve"> </v>
      </c>
      <c r="BM18" s="71" t="str">
        <f t="shared" ca="1" si="59"/>
        <v xml:space="preserve"> </v>
      </c>
      <c r="BN18" s="71" t="str">
        <f t="shared" ca="1" si="60"/>
        <v xml:space="preserve"> </v>
      </c>
      <c r="BO18" s="71" t="str">
        <f t="shared" ca="1" si="61"/>
        <v xml:space="preserve"> </v>
      </c>
      <c r="BP18" s="71" t="str">
        <f t="shared" ca="1" si="62"/>
        <v xml:space="preserve"> </v>
      </c>
      <c r="BQ18" s="71" t="str">
        <f t="shared" ca="1" si="63"/>
        <v xml:space="preserve"> </v>
      </c>
      <c r="BR18" s="71" t="str">
        <f t="shared" ca="1" si="64"/>
        <v xml:space="preserve"> </v>
      </c>
      <c r="BS18" s="71" t="str">
        <f t="shared" ca="1" si="65"/>
        <v xml:space="preserve"> </v>
      </c>
      <c r="BT18" s="71" t="str">
        <f t="shared" ca="1" si="66"/>
        <v xml:space="preserve"> </v>
      </c>
      <c r="BU18" s="71" t="str">
        <f t="shared" ca="1" si="67"/>
        <v xml:space="preserve"> </v>
      </c>
      <c r="BV18" s="71" t="str">
        <f t="shared" ca="1" si="68"/>
        <v xml:space="preserve"> </v>
      </c>
      <c r="BW18" s="70" t="s">
        <v>886</v>
      </c>
    </row>
    <row r="19" spans="1:75" ht="37.5" customHeight="1" x14ac:dyDescent="0.2">
      <c r="A19" s="195" t="s">
        <v>846</v>
      </c>
      <c r="B19" s="70" t="e">
        <f>#REF!</f>
        <v>#REF!</v>
      </c>
      <c r="C19" s="71" t="str">
        <f ca="1">IF(COUNTIF(Conso!AK17,"*Marginal*"),"x"," ")</f>
        <v xml:space="preserve"> </v>
      </c>
      <c r="D19" s="71" t="str">
        <f ca="1">IF(COUNTIF(Conso!AK17,"*Faible*"),"x"," ")</f>
        <v xml:space="preserve"> </v>
      </c>
      <c r="E19" s="71" t="str">
        <f ca="1">IF(COUNTIF(Conso!AK17,"*Modéré*"),"x"," ")</f>
        <v xml:space="preserve"> </v>
      </c>
      <c r="F19" s="71" t="str">
        <f ca="1">IF(COUNTIF(Conso!AK17,"*Elevé*"),"x"," ")</f>
        <v xml:space="preserve"> </v>
      </c>
      <c r="G19" s="71" t="str">
        <f ca="1">IF(COUNTIF(Conso!AK17,"*Critique*"),"x"," ")</f>
        <v xml:space="preserve"> </v>
      </c>
      <c r="H19" s="71" t="str">
        <f ca="1">IF(COUNTIF(Conso!AK17,"*Catastrophique*"),"x"," ")</f>
        <v xml:space="preserve"> </v>
      </c>
      <c r="I19" s="71" t="str">
        <f ca="1">IF(COUNTIF(Conso!AJ17,"*Exceptionnelle*"),"x"," ")</f>
        <v xml:space="preserve"> </v>
      </c>
      <c r="J19" s="71" t="str">
        <f ca="1">IF(COUNTIF(Conso!AJ17,"*Rare*"),"x"," ")</f>
        <v xml:space="preserve"> </v>
      </c>
      <c r="K19" s="71" t="str">
        <f ca="1">IF(COUNTIF(Conso!AJ17,"*Modérée*"),"x"," ")</f>
        <v xml:space="preserve"> </v>
      </c>
      <c r="L19" s="71" t="str">
        <f ca="1">IF(COUNTIF(Conso!AJ17,"*Elevée*"),"x"," ")</f>
        <v xml:space="preserve"> </v>
      </c>
      <c r="M19" s="71" t="str">
        <f ca="1">IF(COUNTIF(Conso!AJ17,"*Récurrente*"),"x"," ")</f>
        <v xml:space="preserve"> </v>
      </c>
      <c r="N19" s="71" t="str">
        <f ca="1">IF(COUNTIF(Conso!AJ17,"*Permanente*"),"x"," ")</f>
        <v xml:space="preserve"> </v>
      </c>
      <c r="O19" s="72" t="str">
        <f t="shared" ca="1" si="13"/>
        <v xml:space="preserve"> </v>
      </c>
      <c r="P19" s="72" t="str">
        <f t="shared" ca="1" si="14"/>
        <v xml:space="preserve"> </v>
      </c>
      <c r="Q19" s="72" t="str">
        <f t="shared" ca="1" si="15"/>
        <v xml:space="preserve"> </v>
      </c>
      <c r="R19" s="72" t="str">
        <f t="shared" ca="1" si="16"/>
        <v xml:space="preserve"> </v>
      </c>
      <c r="S19" s="72" t="str">
        <f t="shared" ca="1" si="17"/>
        <v xml:space="preserve"> </v>
      </c>
      <c r="T19" s="72" t="str">
        <f t="shared" ca="1" si="18"/>
        <v xml:space="preserve"> </v>
      </c>
      <c r="U19" s="72" t="str">
        <f t="shared" ca="1" si="19"/>
        <v xml:space="preserve"> </v>
      </c>
      <c r="V19" s="72" t="str">
        <f t="shared" ca="1" si="20"/>
        <v xml:space="preserve"> </v>
      </c>
      <c r="W19" s="72" t="str">
        <f t="shared" ca="1" si="21"/>
        <v xml:space="preserve"> </v>
      </c>
      <c r="X19" s="72" t="str">
        <f t="shared" ca="1" si="22"/>
        <v xml:space="preserve"> </v>
      </c>
      <c r="Y19" s="72" t="str">
        <f t="shared" ca="1" si="23"/>
        <v xml:space="preserve"> </v>
      </c>
      <c r="Z19" s="72" t="str">
        <f t="shared" ca="1" si="24"/>
        <v xml:space="preserve"> </v>
      </c>
      <c r="AA19" s="72" t="str">
        <f t="shared" ca="1" si="25"/>
        <v xml:space="preserve"> </v>
      </c>
      <c r="AB19" s="72" t="str">
        <f t="shared" ca="1" si="26"/>
        <v xml:space="preserve"> </v>
      </c>
      <c r="AC19" s="72" t="str">
        <f t="shared" ca="1" si="27"/>
        <v xml:space="preserve"> </v>
      </c>
      <c r="AD19" s="72" t="str">
        <f t="shared" ca="1" si="28"/>
        <v xml:space="preserve"> </v>
      </c>
      <c r="AE19" s="72" t="str">
        <f t="shared" ca="1" si="29"/>
        <v xml:space="preserve"> </v>
      </c>
      <c r="AF19" s="72" t="str">
        <f t="shared" ca="1" si="30"/>
        <v xml:space="preserve"> </v>
      </c>
      <c r="AG19" s="72" t="str">
        <f t="shared" ca="1" si="31"/>
        <v xml:space="preserve"> </v>
      </c>
      <c r="AH19" s="72" t="str">
        <f t="shared" ca="1" si="32"/>
        <v xml:space="preserve"> </v>
      </c>
      <c r="AI19" s="72" t="str">
        <f t="shared" ca="1" si="33"/>
        <v xml:space="preserve"> </v>
      </c>
      <c r="AJ19" s="72" t="str">
        <f t="shared" ca="1" si="34"/>
        <v xml:space="preserve"> </v>
      </c>
      <c r="AK19" s="72" t="str">
        <f t="shared" ca="1" si="35"/>
        <v xml:space="preserve"> </v>
      </c>
      <c r="AL19" s="72" t="str">
        <f t="shared" ca="1" si="36"/>
        <v xml:space="preserve"> </v>
      </c>
      <c r="AM19" s="72" t="str">
        <f t="shared" ca="1" si="37"/>
        <v xml:space="preserve"> </v>
      </c>
      <c r="AN19" s="72" t="str">
        <f t="shared" ca="1" si="38"/>
        <v xml:space="preserve"> </v>
      </c>
      <c r="AO19" s="72" t="str">
        <f t="shared" ca="1" si="39"/>
        <v xml:space="preserve"> </v>
      </c>
      <c r="AP19" s="72" t="str">
        <f t="shared" ca="1" si="40"/>
        <v xml:space="preserve"> </v>
      </c>
      <c r="AQ19" s="72" t="str">
        <f t="shared" ca="1" si="41"/>
        <v xml:space="preserve"> </v>
      </c>
      <c r="AR19" s="72" t="str">
        <f t="shared" ca="1" si="42"/>
        <v xml:space="preserve"> </v>
      </c>
      <c r="AS19" s="72" t="str">
        <f t="shared" ca="1" si="43"/>
        <v xml:space="preserve"> </v>
      </c>
      <c r="AT19" s="72" t="str">
        <f t="shared" ca="1" si="44"/>
        <v xml:space="preserve"> </v>
      </c>
      <c r="AU19" s="72" t="str">
        <f t="shared" ca="1" si="45"/>
        <v xml:space="preserve"> </v>
      </c>
      <c r="AV19" s="72" t="str">
        <f t="shared" ca="1" si="46"/>
        <v xml:space="preserve"> </v>
      </c>
      <c r="AW19" s="72" t="str">
        <f t="shared" ca="1" si="47"/>
        <v xml:space="preserve"> </v>
      </c>
      <c r="AX19" s="72" t="str">
        <f t="shared" ca="1" si="48"/>
        <v xml:space="preserve"> </v>
      </c>
      <c r="AY19" s="73" t="str">
        <f t="shared" ca="1" si="49"/>
        <v xml:space="preserve"> </v>
      </c>
      <c r="AZ19" s="71" t="str">
        <f t="shared" ca="1" si="50"/>
        <v xml:space="preserve"> </v>
      </c>
      <c r="BA19" s="71" t="str">
        <f t="shared" ca="1" si="51"/>
        <v xml:space="preserve"> </v>
      </c>
      <c r="BB19" s="71" t="str">
        <f t="shared" ca="1" si="52"/>
        <v xml:space="preserve"> </v>
      </c>
      <c r="BC19" s="71" t="str">
        <f ca="1">IF(COUNTIF(Conso!AI17,"*Insuffisant*"),"x"," ")</f>
        <v xml:space="preserve"> </v>
      </c>
      <c r="BD19" s="71" t="str">
        <f ca="1">IF(COUNTIF(Conso!AI17,"*Faible*"),"x"," ")</f>
        <v xml:space="preserve"> </v>
      </c>
      <c r="BE19" s="71" t="str">
        <f ca="1">IF(COUNTIF(Conso!AI17,"*Acceptable*"),"x"," ")</f>
        <v xml:space="preserve"> </v>
      </c>
      <c r="BF19" s="71" t="str">
        <f ca="1">IF(COUNTIF(Conso!AI17,"*Maîtrisé*"),"x"," ")</f>
        <v xml:space="preserve"> </v>
      </c>
      <c r="BG19" s="71" t="str">
        <f t="shared" ca="1" si="53"/>
        <v xml:space="preserve"> </v>
      </c>
      <c r="BH19" s="71" t="str">
        <f t="shared" ca="1" si="54"/>
        <v xml:space="preserve"> </v>
      </c>
      <c r="BI19" s="71" t="str">
        <f t="shared" ca="1" si="55"/>
        <v xml:space="preserve"> </v>
      </c>
      <c r="BJ19" s="71" t="str">
        <f t="shared" ca="1" si="56"/>
        <v xml:space="preserve"> </v>
      </c>
      <c r="BK19" s="71" t="str">
        <f t="shared" ca="1" si="57"/>
        <v xml:space="preserve"> </v>
      </c>
      <c r="BL19" s="71" t="str">
        <f t="shared" ca="1" si="58"/>
        <v xml:space="preserve"> </v>
      </c>
      <c r="BM19" s="71" t="str">
        <f t="shared" ca="1" si="59"/>
        <v xml:space="preserve"> </v>
      </c>
      <c r="BN19" s="71" t="str">
        <f t="shared" ca="1" si="60"/>
        <v xml:space="preserve"> </v>
      </c>
      <c r="BO19" s="71" t="str">
        <f t="shared" ca="1" si="61"/>
        <v xml:space="preserve"> </v>
      </c>
      <c r="BP19" s="71" t="str">
        <f t="shared" ca="1" si="62"/>
        <v xml:space="preserve"> </v>
      </c>
      <c r="BQ19" s="71" t="str">
        <f t="shared" ca="1" si="63"/>
        <v xml:space="preserve"> </v>
      </c>
      <c r="BR19" s="71" t="str">
        <f t="shared" ca="1" si="64"/>
        <v xml:space="preserve"> </v>
      </c>
      <c r="BS19" s="71" t="str">
        <f t="shared" ca="1" si="65"/>
        <v xml:space="preserve"> </v>
      </c>
      <c r="BT19" s="71" t="str">
        <f t="shared" ca="1" si="66"/>
        <v xml:space="preserve"> </v>
      </c>
      <c r="BU19" s="71" t="str">
        <f t="shared" ca="1" si="67"/>
        <v xml:space="preserve"> </v>
      </c>
      <c r="BV19" s="71" t="str">
        <f t="shared" ca="1" si="68"/>
        <v xml:space="preserve"> </v>
      </c>
      <c r="BW19" s="70" t="s">
        <v>887</v>
      </c>
    </row>
    <row r="20" spans="1:75" ht="37.5" customHeight="1" x14ac:dyDescent="0.2">
      <c r="A20" s="195" t="s">
        <v>847</v>
      </c>
      <c r="B20" s="70" t="e">
        <f>#REF!</f>
        <v>#REF!</v>
      </c>
      <c r="C20" s="71" t="str">
        <f ca="1">IF(COUNTIF(Conso!AK18,"*Marginal*"),"x"," ")</f>
        <v xml:space="preserve"> </v>
      </c>
      <c r="D20" s="71" t="str">
        <f ca="1">IF(COUNTIF(Conso!AK18,"*Faible*"),"x"," ")</f>
        <v xml:space="preserve"> </v>
      </c>
      <c r="E20" s="71" t="str">
        <f ca="1">IF(COUNTIF(Conso!AK18,"*Modéré*"),"x"," ")</f>
        <v xml:space="preserve"> </v>
      </c>
      <c r="F20" s="71" t="str">
        <f ca="1">IF(COUNTIF(Conso!AK18,"*Elevé*"),"x"," ")</f>
        <v xml:space="preserve"> </v>
      </c>
      <c r="G20" s="71" t="str">
        <f ca="1">IF(COUNTIF(Conso!AK18,"*Critique*"),"x"," ")</f>
        <v xml:space="preserve"> </v>
      </c>
      <c r="H20" s="71" t="str">
        <f ca="1">IF(COUNTIF(Conso!AK18,"*Catastrophique*"),"x"," ")</f>
        <v xml:space="preserve"> </v>
      </c>
      <c r="I20" s="71" t="str">
        <f ca="1">IF(COUNTIF(Conso!AJ18,"*Exceptionnelle*"),"x"," ")</f>
        <v xml:space="preserve"> </v>
      </c>
      <c r="J20" s="71" t="str">
        <f ca="1">IF(COUNTIF(Conso!AJ18,"*Rare*"),"x"," ")</f>
        <v xml:space="preserve"> </v>
      </c>
      <c r="K20" s="71" t="str">
        <f ca="1">IF(COUNTIF(Conso!AJ18,"*Modérée*"),"x"," ")</f>
        <v xml:space="preserve"> </v>
      </c>
      <c r="L20" s="71" t="str">
        <f ca="1">IF(COUNTIF(Conso!AJ18,"*Elevée*"),"x"," ")</f>
        <v xml:space="preserve"> </v>
      </c>
      <c r="M20" s="71" t="str">
        <f ca="1">IF(COUNTIF(Conso!AJ18,"*Récurrente*"),"x"," ")</f>
        <v xml:space="preserve"> </v>
      </c>
      <c r="N20" s="71" t="str">
        <f ca="1">IF(COUNTIF(Conso!AJ18,"*Permanente*"),"x"," ")</f>
        <v xml:space="preserve"> </v>
      </c>
      <c r="O20" s="72" t="str">
        <f t="shared" ca="1" si="13"/>
        <v xml:space="preserve"> </v>
      </c>
      <c r="P20" s="72" t="str">
        <f t="shared" ca="1" si="14"/>
        <v xml:space="preserve"> </v>
      </c>
      <c r="Q20" s="72" t="str">
        <f t="shared" ca="1" si="15"/>
        <v xml:space="preserve"> </v>
      </c>
      <c r="R20" s="72" t="str">
        <f t="shared" ca="1" si="16"/>
        <v xml:space="preserve"> </v>
      </c>
      <c r="S20" s="72" t="str">
        <f t="shared" ca="1" si="17"/>
        <v xml:space="preserve"> </v>
      </c>
      <c r="T20" s="72" t="str">
        <f t="shared" ca="1" si="18"/>
        <v xml:space="preserve"> </v>
      </c>
      <c r="U20" s="72" t="str">
        <f t="shared" ca="1" si="19"/>
        <v xml:space="preserve"> </v>
      </c>
      <c r="V20" s="72" t="str">
        <f t="shared" ca="1" si="20"/>
        <v xml:space="preserve"> </v>
      </c>
      <c r="W20" s="72" t="str">
        <f t="shared" ca="1" si="21"/>
        <v xml:space="preserve"> </v>
      </c>
      <c r="X20" s="72" t="str">
        <f t="shared" ca="1" si="22"/>
        <v xml:space="preserve"> </v>
      </c>
      <c r="Y20" s="72" t="str">
        <f t="shared" ca="1" si="23"/>
        <v xml:space="preserve"> </v>
      </c>
      <c r="Z20" s="72" t="str">
        <f t="shared" ca="1" si="24"/>
        <v xml:space="preserve"> </v>
      </c>
      <c r="AA20" s="72" t="str">
        <f t="shared" ca="1" si="25"/>
        <v xml:space="preserve"> </v>
      </c>
      <c r="AB20" s="72" t="str">
        <f t="shared" ca="1" si="26"/>
        <v xml:space="preserve"> </v>
      </c>
      <c r="AC20" s="72" t="str">
        <f t="shared" ca="1" si="27"/>
        <v xml:space="preserve"> </v>
      </c>
      <c r="AD20" s="72" t="str">
        <f t="shared" ca="1" si="28"/>
        <v xml:space="preserve"> </v>
      </c>
      <c r="AE20" s="72" t="str">
        <f t="shared" ca="1" si="29"/>
        <v xml:space="preserve"> </v>
      </c>
      <c r="AF20" s="72" t="str">
        <f t="shared" ca="1" si="30"/>
        <v xml:space="preserve"> </v>
      </c>
      <c r="AG20" s="72" t="str">
        <f t="shared" ca="1" si="31"/>
        <v xml:space="preserve"> </v>
      </c>
      <c r="AH20" s="72" t="str">
        <f t="shared" ca="1" si="32"/>
        <v xml:space="preserve"> </v>
      </c>
      <c r="AI20" s="72" t="str">
        <f t="shared" ca="1" si="33"/>
        <v xml:space="preserve"> </v>
      </c>
      <c r="AJ20" s="72" t="str">
        <f t="shared" ca="1" si="34"/>
        <v xml:space="preserve"> </v>
      </c>
      <c r="AK20" s="72" t="str">
        <f t="shared" ca="1" si="35"/>
        <v xml:space="preserve"> </v>
      </c>
      <c r="AL20" s="72" t="str">
        <f t="shared" ca="1" si="36"/>
        <v xml:space="preserve"> </v>
      </c>
      <c r="AM20" s="72" t="str">
        <f t="shared" ca="1" si="37"/>
        <v xml:space="preserve"> </v>
      </c>
      <c r="AN20" s="72" t="str">
        <f t="shared" ca="1" si="38"/>
        <v xml:space="preserve"> </v>
      </c>
      <c r="AO20" s="72" t="str">
        <f t="shared" ca="1" si="39"/>
        <v xml:space="preserve"> </v>
      </c>
      <c r="AP20" s="72" t="str">
        <f t="shared" ca="1" si="40"/>
        <v xml:space="preserve"> </v>
      </c>
      <c r="AQ20" s="72" t="str">
        <f t="shared" ca="1" si="41"/>
        <v xml:space="preserve"> </v>
      </c>
      <c r="AR20" s="72" t="str">
        <f t="shared" ca="1" si="42"/>
        <v xml:space="preserve"> </v>
      </c>
      <c r="AS20" s="72" t="str">
        <f t="shared" ca="1" si="43"/>
        <v xml:space="preserve"> </v>
      </c>
      <c r="AT20" s="72" t="str">
        <f t="shared" ca="1" si="44"/>
        <v xml:space="preserve"> </v>
      </c>
      <c r="AU20" s="72" t="str">
        <f t="shared" ca="1" si="45"/>
        <v xml:space="preserve"> </v>
      </c>
      <c r="AV20" s="72" t="str">
        <f t="shared" ca="1" si="46"/>
        <v xml:space="preserve"> </v>
      </c>
      <c r="AW20" s="72" t="str">
        <f t="shared" ca="1" si="47"/>
        <v xml:space="preserve"> </v>
      </c>
      <c r="AX20" s="72" t="str">
        <f t="shared" ca="1" si="48"/>
        <v xml:space="preserve"> </v>
      </c>
      <c r="AY20" s="73" t="str">
        <f t="shared" ca="1" si="49"/>
        <v xml:space="preserve"> </v>
      </c>
      <c r="AZ20" s="71" t="str">
        <f t="shared" ca="1" si="50"/>
        <v xml:space="preserve"> </v>
      </c>
      <c r="BA20" s="71" t="str">
        <f t="shared" ca="1" si="51"/>
        <v xml:space="preserve"> </v>
      </c>
      <c r="BB20" s="71" t="str">
        <f t="shared" ca="1" si="52"/>
        <v xml:space="preserve"> </v>
      </c>
      <c r="BC20" s="71" t="str">
        <f ca="1">IF(COUNTIF(Conso!AI18,"*Insuffisant*"),"x"," ")</f>
        <v xml:space="preserve"> </v>
      </c>
      <c r="BD20" s="71" t="str">
        <f ca="1">IF(COUNTIF(Conso!AI18,"*Faible*"),"x"," ")</f>
        <v xml:space="preserve"> </v>
      </c>
      <c r="BE20" s="71" t="str">
        <f ca="1">IF(COUNTIF(Conso!AI18,"*Acceptable*"),"x"," ")</f>
        <v xml:space="preserve"> </v>
      </c>
      <c r="BF20" s="71" t="str">
        <f ca="1">IF(COUNTIF(Conso!AI18,"*Maîtrisé*"),"x"," ")</f>
        <v xml:space="preserve"> </v>
      </c>
      <c r="BG20" s="71" t="str">
        <f t="shared" ca="1" si="53"/>
        <v xml:space="preserve"> </v>
      </c>
      <c r="BH20" s="71" t="str">
        <f t="shared" ca="1" si="54"/>
        <v xml:space="preserve"> </v>
      </c>
      <c r="BI20" s="71" t="str">
        <f t="shared" ca="1" si="55"/>
        <v xml:space="preserve"> </v>
      </c>
      <c r="BJ20" s="71" t="str">
        <f t="shared" ca="1" si="56"/>
        <v xml:space="preserve"> </v>
      </c>
      <c r="BK20" s="71" t="str">
        <f t="shared" ca="1" si="57"/>
        <v xml:space="preserve"> </v>
      </c>
      <c r="BL20" s="71" t="str">
        <f t="shared" ca="1" si="58"/>
        <v xml:space="preserve"> </v>
      </c>
      <c r="BM20" s="71" t="str">
        <f t="shared" ca="1" si="59"/>
        <v xml:space="preserve"> </v>
      </c>
      <c r="BN20" s="71" t="str">
        <f t="shared" ca="1" si="60"/>
        <v xml:space="preserve"> </v>
      </c>
      <c r="BO20" s="71" t="str">
        <f t="shared" ca="1" si="61"/>
        <v xml:space="preserve"> </v>
      </c>
      <c r="BP20" s="71" t="str">
        <f t="shared" ca="1" si="62"/>
        <v xml:space="preserve"> </v>
      </c>
      <c r="BQ20" s="71" t="str">
        <f t="shared" ca="1" si="63"/>
        <v xml:space="preserve"> </v>
      </c>
      <c r="BR20" s="71" t="str">
        <f t="shared" ca="1" si="64"/>
        <v xml:space="preserve"> </v>
      </c>
      <c r="BS20" s="71" t="str">
        <f t="shared" ca="1" si="65"/>
        <v xml:space="preserve"> </v>
      </c>
      <c r="BT20" s="71" t="str">
        <f t="shared" ca="1" si="66"/>
        <v xml:space="preserve"> </v>
      </c>
      <c r="BU20" s="71" t="str">
        <f t="shared" ca="1" si="67"/>
        <v xml:space="preserve"> </v>
      </c>
      <c r="BV20" s="71" t="str">
        <f t="shared" ca="1" si="68"/>
        <v xml:space="preserve"> </v>
      </c>
      <c r="BW20" s="70" t="s">
        <v>888</v>
      </c>
    </row>
    <row r="21" spans="1:75" ht="37.5" customHeight="1" x14ac:dyDescent="0.2">
      <c r="A21" s="195" t="s">
        <v>848</v>
      </c>
      <c r="B21" s="70" t="e">
        <f>#REF!</f>
        <v>#REF!</v>
      </c>
      <c r="C21" s="71" t="str">
        <f ca="1">IF(COUNTIF(Conso!AK19,"*Marginal*"),"x"," ")</f>
        <v xml:space="preserve"> </v>
      </c>
      <c r="D21" s="71" t="str">
        <f ca="1">IF(COUNTIF(Conso!AK19,"*Faible*"),"x"," ")</f>
        <v xml:space="preserve"> </v>
      </c>
      <c r="E21" s="71" t="str">
        <f ca="1">IF(COUNTIF(Conso!AK19,"*Modéré*"),"x"," ")</f>
        <v xml:space="preserve"> </v>
      </c>
      <c r="F21" s="71" t="str">
        <f ca="1">IF(COUNTIF(Conso!AK19,"*Elevé*"),"x"," ")</f>
        <v xml:space="preserve"> </v>
      </c>
      <c r="G21" s="71" t="str">
        <f ca="1">IF(COUNTIF(Conso!AK19,"*Critique*"),"x"," ")</f>
        <v xml:space="preserve"> </v>
      </c>
      <c r="H21" s="71" t="str">
        <f ca="1">IF(COUNTIF(Conso!AK19,"*Catastrophique*"),"x"," ")</f>
        <v xml:space="preserve"> </v>
      </c>
      <c r="I21" s="71" t="str">
        <f ca="1">IF(COUNTIF(Conso!AJ19,"*Exceptionnelle*"),"x"," ")</f>
        <v xml:space="preserve"> </v>
      </c>
      <c r="J21" s="71" t="str">
        <f ca="1">IF(COUNTIF(Conso!AJ19,"*Rare*"),"x"," ")</f>
        <v xml:space="preserve"> </v>
      </c>
      <c r="K21" s="71" t="str">
        <f ca="1">IF(COUNTIF(Conso!AJ19,"*Modérée*"),"x"," ")</f>
        <v xml:space="preserve"> </v>
      </c>
      <c r="L21" s="71" t="str">
        <f ca="1">IF(COUNTIF(Conso!AJ19,"*Elevée*"),"x"," ")</f>
        <v xml:space="preserve"> </v>
      </c>
      <c r="M21" s="71" t="str">
        <f ca="1">IF(COUNTIF(Conso!AJ19,"*Récurrente*"),"x"," ")</f>
        <v xml:space="preserve"> </v>
      </c>
      <c r="N21" s="71" t="str">
        <f ca="1">IF(COUNTIF(Conso!AJ19,"*Permanente*"),"x"," ")</f>
        <v xml:space="preserve"> </v>
      </c>
      <c r="O21" s="72" t="str">
        <f t="shared" ca="1" si="13"/>
        <v xml:space="preserve"> </v>
      </c>
      <c r="P21" s="72" t="str">
        <f t="shared" ca="1" si="14"/>
        <v xml:space="preserve"> </v>
      </c>
      <c r="Q21" s="72" t="str">
        <f t="shared" ca="1" si="15"/>
        <v xml:space="preserve"> </v>
      </c>
      <c r="R21" s="72" t="str">
        <f t="shared" ca="1" si="16"/>
        <v xml:space="preserve"> </v>
      </c>
      <c r="S21" s="72" t="str">
        <f t="shared" ca="1" si="17"/>
        <v xml:space="preserve"> </v>
      </c>
      <c r="T21" s="72" t="str">
        <f t="shared" ca="1" si="18"/>
        <v xml:space="preserve"> </v>
      </c>
      <c r="U21" s="72" t="str">
        <f t="shared" ca="1" si="19"/>
        <v xml:space="preserve"> </v>
      </c>
      <c r="V21" s="72" t="str">
        <f t="shared" ca="1" si="20"/>
        <v xml:space="preserve"> </v>
      </c>
      <c r="W21" s="72" t="str">
        <f t="shared" ca="1" si="21"/>
        <v xml:space="preserve"> </v>
      </c>
      <c r="X21" s="72" t="str">
        <f t="shared" ca="1" si="22"/>
        <v xml:space="preserve"> </v>
      </c>
      <c r="Y21" s="72" t="str">
        <f t="shared" ca="1" si="23"/>
        <v xml:space="preserve"> </v>
      </c>
      <c r="Z21" s="72" t="str">
        <f t="shared" ca="1" si="24"/>
        <v xml:space="preserve"> </v>
      </c>
      <c r="AA21" s="72" t="str">
        <f t="shared" ca="1" si="25"/>
        <v xml:space="preserve"> </v>
      </c>
      <c r="AB21" s="72" t="str">
        <f t="shared" ca="1" si="26"/>
        <v xml:space="preserve"> </v>
      </c>
      <c r="AC21" s="72" t="str">
        <f t="shared" ca="1" si="27"/>
        <v xml:space="preserve"> </v>
      </c>
      <c r="AD21" s="72" t="str">
        <f t="shared" ca="1" si="28"/>
        <v xml:space="preserve"> </v>
      </c>
      <c r="AE21" s="72" t="str">
        <f t="shared" ca="1" si="29"/>
        <v xml:space="preserve"> </v>
      </c>
      <c r="AF21" s="72" t="str">
        <f t="shared" ca="1" si="30"/>
        <v xml:space="preserve"> </v>
      </c>
      <c r="AG21" s="72" t="str">
        <f t="shared" ca="1" si="31"/>
        <v xml:space="preserve"> </v>
      </c>
      <c r="AH21" s="72" t="str">
        <f t="shared" ca="1" si="32"/>
        <v xml:space="preserve"> </v>
      </c>
      <c r="AI21" s="72" t="str">
        <f t="shared" ca="1" si="33"/>
        <v xml:space="preserve"> </v>
      </c>
      <c r="AJ21" s="72" t="str">
        <f t="shared" ca="1" si="34"/>
        <v xml:space="preserve"> </v>
      </c>
      <c r="AK21" s="72" t="str">
        <f t="shared" ca="1" si="35"/>
        <v xml:space="preserve"> </v>
      </c>
      <c r="AL21" s="72" t="str">
        <f t="shared" ca="1" si="36"/>
        <v xml:space="preserve"> </v>
      </c>
      <c r="AM21" s="72" t="str">
        <f t="shared" ca="1" si="37"/>
        <v xml:space="preserve"> </v>
      </c>
      <c r="AN21" s="72" t="str">
        <f t="shared" ca="1" si="38"/>
        <v xml:space="preserve"> </v>
      </c>
      <c r="AO21" s="72" t="str">
        <f t="shared" ca="1" si="39"/>
        <v xml:space="preserve"> </v>
      </c>
      <c r="AP21" s="72" t="str">
        <f t="shared" ca="1" si="40"/>
        <v xml:space="preserve"> </v>
      </c>
      <c r="AQ21" s="72" t="str">
        <f t="shared" ca="1" si="41"/>
        <v xml:space="preserve"> </v>
      </c>
      <c r="AR21" s="72" t="str">
        <f t="shared" ca="1" si="42"/>
        <v xml:space="preserve"> </v>
      </c>
      <c r="AS21" s="72" t="str">
        <f t="shared" ca="1" si="43"/>
        <v xml:space="preserve"> </v>
      </c>
      <c r="AT21" s="72" t="str">
        <f t="shared" ca="1" si="44"/>
        <v xml:space="preserve"> </v>
      </c>
      <c r="AU21" s="72" t="str">
        <f t="shared" ca="1" si="45"/>
        <v xml:space="preserve"> </v>
      </c>
      <c r="AV21" s="72" t="str">
        <f t="shared" ca="1" si="46"/>
        <v xml:space="preserve"> </v>
      </c>
      <c r="AW21" s="72" t="str">
        <f t="shared" ca="1" si="47"/>
        <v xml:space="preserve"> </v>
      </c>
      <c r="AX21" s="72" t="str">
        <f t="shared" ca="1" si="48"/>
        <v xml:space="preserve"> </v>
      </c>
      <c r="AY21" s="73" t="str">
        <f t="shared" ca="1" si="49"/>
        <v xml:space="preserve"> </v>
      </c>
      <c r="AZ21" s="71" t="str">
        <f t="shared" ca="1" si="50"/>
        <v xml:space="preserve"> </v>
      </c>
      <c r="BA21" s="71" t="str">
        <f t="shared" ca="1" si="51"/>
        <v xml:space="preserve"> </v>
      </c>
      <c r="BB21" s="71" t="str">
        <f t="shared" ca="1" si="52"/>
        <v xml:space="preserve"> </v>
      </c>
      <c r="BC21" s="71" t="str">
        <f ca="1">IF(COUNTIF(Conso!AI19,"*Insuffisant*"),"x"," ")</f>
        <v xml:space="preserve"> </v>
      </c>
      <c r="BD21" s="71" t="str">
        <f ca="1">IF(COUNTIF(Conso!AI19,"*Faible*"),"x"," ")</f>
        <v xml:space="preserve"> </v>
      </c>
      <c r="BE21" s="71" t="str">
        <f ca="1">IF(COUNTIF(Conso!AI19,"*Acceptable*"),"x"," ")</f>
        <v xml:space="preserve"> </v>
      </c>
      <c r="BF21" s="71" t="str">
        <f ca="1">IF(COUNTIF(Conso!AI19,"*Maîtrisé*"),"x"," ")</f>
        <v xml:space="preserve"> </v>
      </c>
      <c r="BG21" s="71" t="str">
        <f t="shared" ca="1" si="53"/>
        <v xml:space="preserve"> </v>
      </c>
      <c r="BH21" s="71" t="str">
        <f t="shared" ca="1" si="54"/>
        <v xml:space="preserve"> </v>
      </c>
      <c r="BI21" s="71" t="str">
        <f t="shared" ca="1" si="55"/>
        <v xml:space="preserve"> </v>
      </c>
      <c r="BJ21" s="71" t="str">
        <f t="shared" ca="1" si="56"/>
        <v xml:space="preserve"> </v>
      </c>
      <c r="BK21" s="71" t="str">
        <f t="shared" ca="1" si="57"/>
        <v xml:space="preserve"> </v>
      </c>
      <c r="BL21" s="71" t="str">
        <f t="shared" ca="1" si="58"/>
        <v xml:space="preserve"> </v>
      </c>
      <c r="BM21" s="71" t="str">
        <f t="shared" ca="1" si="59"/>
        <v xml:space="preserve"> </v>
      </c>
      <c r="BN21" s="71" t="str">
        <f t="shared" ca="1" si="60"/>
        <v xml:space="preserve"> </v>
      </c>
      <c r="BO21" s="71" t="str">
        <f t="shared" ca="1" si="61"/>
        <v xml:space="preserve"> </v>
      </c>
      <c r="BP21" s="71" t="str">
        <f t="shared" ca="1" si="62"/>
        <v xml:space="preserve"> </v>
      </c>
      <c r="BQ21" s="71" t="str">
        <f t="shared" ca="1" si="63"/>
        <v xml:space="preserve"> </v>
      </c>
      <c r="BR21" s="71" t="str">
        <f t="shared" ca="1" si="64"/>
        <v xml:space="preserve"> </v>
      </c>
      <c r="BS21" s="71" t="str">
        <f t="shared" ca="1" si="65"/>
        <v xml:space="preserve"> </v>
      </c>
      <c r="BT21" s="71" t="str">
        <f t="shared" ca="1" si="66"/>
        <v xml:space="preserve"> </v>
      </c>
      <c r="BU21" s="71" t="str">
        <f t="shared" ca="1" si="67"/>
        <v xml:space="preserve"> </v>
      </c>
      <c r="BV21" s="71" t="str">
        <f t="shared" ca="1" si="68"/>
        <v xml:space="preserve"> </v>
      </c>
      <c r="BW21" s="70" t="s">
        <v>889</v>
      </c>
    </row>
    <row r="22" spans="1:75" ht="37.5" customHeight="1" x14ac:dyDescent="0.2">
      <c r="A22" s="195" t="s">
        <v>849</v>
      </c>
      <c r="B22" s="70" t="e">
        <f>#REF!</f>
        <v>#REF!</v>
      </c>
      <c r="C22" s="71" t="str">
        <f ca="1">IF(COUNTIF(Conso!AK20,"*Marginal*"),"x"," ")</f>
        <v xml:space="preserve"> </v>
      </c>
      <c r="D22" s="71" t="str">
        <f ca="1">IF(COUNTIF(Conso!AK20,"*Faible*"),"x"," ")</f>
        <v xml:space="preserve"> </v>
      </c>
      <c r="E22" s="71" t="str">
        <f ca="1">IF(COUNTIF(Conso!AK20,"*Modéré*"),"x"," ")</f>
        <v xml:space="preserve"> </v>
      </c>
      <c r="F22" s="71" t="str">
        <f ca="1">IF(COUNTIF(Conso!AK20,"*Elevé*"),"x"," ")</f>
        <v xml:space="preserve"> </v>
      </c>
      <c r="G22" s="71" t="str">
        <f ca="1">IF(COUNTIF(Conso!AK20,"*Critique*"),"x"," ")</f>
        <v xml:space="preserve"> </v>
      </c>
      <c r="H22" s="71" t="str">
        <f ca="1">IF(COUNTIF(Conso!AK20,"*Catastrophique*"),"x"," ")</f>
        <v xml:space="preserve"> </v>
      </c>
      <c r="I22" s="71" t="str">
        <f ca="1">IF(COUNTIF(Conso!AJ20,"*Exceptionnelle*"),"x"," ")</f>
        <v xml:space="preserve"> </v>
      </c>
      <c r="J22" s="71" t="str">
        <f ca="1">IF(COUNTIF(Conso!AJ20,"*Rare*"),"x"," ")</f>
        <v xml:space="preserve"> </v>
      </c>
      <c r="K22" s="71" t="str">
        <f ca="1">IF(COUNTIF(Conso!AJ20,"*Modérée*"),"x"," ")</f>
        <v xml:space="preserve"> </v>
      </c>
      <c r="L22" s="71" t="str">
        <f ca="1">IF(COUNTIF(Conso!AJ20,"*Elevée*"),"x"," ")</f>
        <v xml:space="preserve"> </v>
      </c>
      <c r="M22" s="71" t="str">
        <f ca="1">IF(COUNTIF(Conso!AJ20,"*Récurrente*"),"x"," ")</f>
        <v xml:space="preserve"> </v>
      </c>
      <c r="N22" s="71" t="str">
        <f ca="1">IF(COUNTIF(Conso!AJ20,"*Permanente*"),"x"," ")</f>
        <v xml:space="preserve"> </v>
      </c>
      <c r="O22" s="72" t="str">
        <f t="shared" ca="1" si="13"/>
        <v xml:space="preserve"> </v>
      </c>
      <c r="P22" s="72" t="str">
        <f t="shared" ca="1" si="14"/>
        <v xml:space="preserve"> </v>
      </c>
      <c r="Q22" s="72" t="str">
        <f t="shared" ca="1" si="15"/>
        <v xml:space="preserve"> </v>
      </c>
      <c r="R22" s="72" t="str">
        <f t="shared" ca="1" si="16"/>
        <v xml:space="preserve"> </v>
      </c>
      <c r="S22" s="72" t="str">
        <f t="shared" ca="1" si="17"/>
        <v xml:space="preserve"> </v>
      </c>
      <c r="T22" s="72" t="str">
        <f t="shared" ca="1" si="18"/>
        <v xml:space="preserve"> </v>
      </c>
      <c r="U22" s="72" t="str">
        <f t="shared" ca="1" si="19"/>
        <v xml:space="preserve"> </v>
      </c>
      <c r="V22" s="72" t="str">
        <f t="shared" ca="1" si="20"/>
        <v xml:space="preserve"> </v>
      </c>
      <c r="W22" s="72" t="str">
        <f t="shared" ca="1" si="21"/>
        <v xml:space="preserve"> </v>
      </c>
      <c r="X22" s="72" t="str">
        <f t="shared" ca="1" si="22"/>
        <v xml:space="preserve"> </v>
      </c>
      <c r="Y22" s="72" t="str">
        <f t="shared" ca="1" si="23"/>
        <v xml:space="preserve"> </v>
      </c>
      <c r="Z22" s="72" t="str">
        <f t="shared" ca="1" si="24"/>
        <v xml:space="preserve"> </v>
      </c>
      <c r="AA22" s="72" t="str">
        <f t="shared" ca="1" si="25"/>
        <v xml:space="preserve"> </v>
      </c>
      <c r="AB22" s="72" t="str">
        <f t="shared" ca="1" si="26"/>
        <v xml:space="preserve"> </v>
      </c>
      <c r="AC22" s="72" t="str">
        <f t="shared" ca="1" si="27"/>
        <v xml:space="preserve"> </v>
      </c>
      <c r="AD22" s="72" t="str">
        <f t="shared" ca="1" si="28"/>
        <v xml:space="preserve"> </v>
      </c>
      <c r="AE22" s="72" t="str">
        <f t="shared" ca="1" si="29"/>
        <v xml:space="preserve"> </v>
      </c>
      <c r="AF22" s="72" t="str">
        <f t="shared" ca="1" si="30"/>
        <v xml:space="preserve"> </v>
      </c>
      <c r="AG22" s="72" t="str">
        <f t="shared" ca="1" si="31"/>
        <v xml:space="preserve"> </v>
      </c>
      <c r="AH22" s="72" t="str">
        <f t="shared" ca="1" si="32"/>
        <v xml:space="preserve"> </v>
      </c>
      <c r="AI22" s="72" t="str">
        <f t="shared" ca="1" si="33"/>
        <v xml:space="preserve"> </v>
      </c>
      <c r="AJ22" s="72" t="str">
        <f t="shared" ca="1" si="34"/>
        <v xml:space="preserve"> </v>
      </c>
      <c r="AK22" s="72" t="str">
        <f t="shared" ca="1" si="35"/>
        <v xml:space="preserve"> </v>
      </c>
      <c r="AL22" s="72" t="str">
        <f t="shared" ca="1" si="36"/>
        <v xml:space="preserve"> </v>
      </c>
      <c r="AM22" s="72" t="str">
        <f t="shared" ca="1" si="37"/>
        <v xml:space="preserve"> </v>
      </c>
      <c r="AN22" s="72" t="str">
        <f t="shared" ca="1" si="38"/>
        <v xml:space="preserve"> </v>
      </c>
      <c r="AO22" s="72" t="str">
        <f t="shared" ca="1" si="39"/>
        <v xml:space="preserve"> </v>
      </c>
      <c r="AP22" s="72" t="str">
        <f t="shared" ca="1" si="40"/>
        <v xml:space="preserve"> </v>
      </c>
      <c r="AQ22" s="72" t="str">
        <f t="shared" ca="1" si="41"/>
        <v xml:space="preserve"> </v>
      </c>
      <c r="AR22" s="72" t="str">
        <f t="shared" ca="1" si="42"/>
        <v xml:space="preserve"> </v>
      </c>
      <c r="AS22" s="72" t="str">
        <f t="shared" ca="1" si="43"/>
        <v xml:space="preserve"> </v>
      </c>
      <c r="AT22" s="72" t="str">
        <f t="shared" ca="1" si="44"/>
        <v xml:space="preserve"> </v>
      </c>
      <c r="AU22" s="72" t="str">
        <f t="shared" ca="1" si="45"/>
        <v xml:space="preserve"> </v>
      </c>
      <c r="AV22" s="72" t="str">
        <f t="shared" ca="1" si="46"/>
        <v xml:space="preserve"> </v>
      </c>
      <c r="AW22" s="72" t="str">
        <f t="shared" ca="1" si="47"/>
        <v xml:space="preserve"> </v>
      </c>
      <c r="AX22" s="72" t="str">
        <f t="shared" ca="1" si="48"/>
        <v xml:space="preserve"> </v>
      </c>
      <c r="AY22" s="73" t="str">
        <f t="shared" ca="1" si="49"/>
        <v xml:space="preserve"> </v>
      </c>
      <c r="AZ22" s="71" t="str">
        <f t="shared" ca="1" si="50"/>
        <v xml:space="preserve"> </v>
      </c>
      <c r="BA22" s="71" t="str">
        <f t="shared" ca="1" si="51"/>
        <v xml:space="preserve"> </v>
      </c>
      <c r="BB22" s="71" t="str">
        <f t="shared" ca="1" si="52"/>
        <v xml:space="preserve"> </v>
      </c>
      <c r="BC22" s="71" t="str">
        <f ca="1">IF(COUNTIF(Conso!AI20,"*Insuffisant*"),"x"," ")</f>
        <v xml:space="preserve"> </v>
      </c>
      <c r="BD22" s="71" t="str">
        <f ca="1">IF(COUNTIF(Conso!AI20,"*Faible*"),"x"," ")</f>
        <v xml:space="preserve"> </v>
      </c>
      <c r="BE22" s="71" t="str">
        <f ca="1">IF(COUNTIF(Conso!AI20,"*Acceptable*"),"x"," ")</f>
        <v xml:space="preserve"> </v>
      </c>
      <c r="BF22" s="71" t="str">
        <f ca="1">IF(COUNTIF(Conso!AI20,"*Maîtrisé*"),"x"," ")</f>
        <v xml:space="preserve"> </v>
      </c>
      <c r="BG22" s="71" t="str">
        <f t="shared" ca="1" si="53"/>
        <v xml:space="preserve"> </v>
      </c>
      <c r="BH22" s="71" t="str">
        <f t="shared" ca="1" si="54"/>
        <v xml:space="preserve"> </v>
      </c>
      <c r="BI22" s="71" t="str">
        <f t="shared" ca="1" si="55"/>
        <v xml:space="preserve"> </v>
      </c>
      <c r="BJ22" s="71" t="str">
        <f t="shared" ca="1" si="56"/>
        <v xml:space="preserve"> </v>
      </c>
      <c r="BK22" s="71" t="str">
        <f t="shared" ca="1" si="57"/>
        <v xml:space="preserve"> </v>
      </c>
      <c r="BL22" s="71" t="str">
        <f t="shared" ca="1" si="58"/>
        <v xml:space="preserve"> </v>
      </c>
      <c r="BM22" s="71" t="str">
        <f t="shared" ca="1" si="59"/>
        <v xml:space="preserve"> </v>
      </c>
      <c r="BN22" s="71" t="str">
        <f t="shared" ca="1" si="60"/>
        <v xml:space="preserve"> </v>
      </c>
      <c r="BO22" s="71" t="str">
        <f t="shared" ca="1" si="61"/>
        <v xml:space="preserve"> </v>
      </c>
      <c r="BP22" s="71" t="str">
        <f t="shared" ca="1" si="62"/>
        <v xml:space="preserve"> </v>
      </c>
      <c r="BQ22" s="71" t="str">
        <f t="shared" ca="1" si="63"/>
        <v xml:space="preserve"> </v>
      </c>
      <c r="BR22" s="71" t="str">
        <f t="shared" ca="1" si="64"/>
        <v xml:space="preserve"> </v>
      </c>
      <c r="BS22" s="71" t="str">
        <f t="shared" ca="1" si="65"/>
        <v xml:space="preserve"> </v>
      </c>
      <c r="BT22" s="71" t="str">
        <f t="shared" ca="1" si="66"/>
        <v xml:space="preserve"> </v>
      </c>
      <c r="BU22" s="71" t="str">
        <f t="shared" ca="1" si="67"/>
        <v xml:space="preserve"> </v>
      </c>
      <c r="BV22" s="71" t="str">
        <f t="shared" ca="1" si="68"/>
        <v xml:space="preserve"> </v>
      </c>
      <c r="BW22" s="70" t="s">
        <v>890</v>
      </c>
    </row>
    <row r="23" spans="1:75" ht="37.5" customHeight="1" x14ac:dyDescent="0.2">
      <c r="A23" s="195" t="s">
        <v>850</v>
      </c>
      <c r="B23" s="70" t="e">
        <f>#REF!</f>
        <v>#REF!</v>
      </c>
      <c r="C23" s="71" t="str">
        <f ca="1">IF(COUNTIF(Conso!AK21,"*Marginal*"),"x"," ")</f>
        <v xml:space="preserve"> </v>
      </c>
      <c r="D23" s="71" t="str">
        <f ca="1">IF(COUNTIF(Conso!AK21,"*Faible*"),"x"," ")</f>
        <v xml:space="preserve"> </v>
      </c>
      <c r="E23" s="71" t="str">
        <f ca="1">IF(COUNTIF(Conso!AK21,"*Modéré*"),"x"," ")</f>
        <v xml:space="preserve"> </v>
      </c>
      <c r="F23" s="71" t="str">
        <f ca="1">IF(COUNTIF(Conso!AK21,"*Elevé*"),"x"," ")</f>
        <v xml:space="preserve"> </v>
      </c>
      <c r="G23" s="71" t="str">
        <f ca="1">IF(COUNTIF(Conso!AK21,"*Critique*"),"x"," ")</f>
        <v xml:space="preserve"> </v>
      </c>
      <c r="H23" s="71" t="str">
        <f ca="1">IF(COUNTIF(Conso!AK21,"*Catastrophique*"),"x"," ")</f>
        <v xml:space="preserve"> </v>
      </c>
      <c r="I23" s="71" t="str">
        <f ca="1">IF(COUNTIF(Conso!AJ21,"*Exceptionnelle*"),"x"," ")</f>
        <v xml:space="preserve"> </v>
      </c>
      <c r="J23" s="71" t="str">
        <f ca="1">IF(COUNTIF(Conso!AJ21,"*Rare*"),"x"," ")</f>
        <v xml:space="preserve"> </v>
      </c>
      <c r="K23" s="71" t="str">
        <f ca="1">IF(COUNTIF(Conso!AJ21,"*Modérée*"),"x"," ")</f>
        <v xml:space="preserve"> </v>
      </c>
      <c r="L23" s="71" t="str">
        <f ca="1">IF(COUNTIF(Conso!AJ21,"*Elevée*"),"x"," ")</f>
        <v xml:space="preserve"> </v>
      </c>
      <c r="M23" s="71" t="str">
        <f ca="1">IF(COUNTIF(Conso!AJ21,"*Récurrente*"),"x"," ")</f>
        <v xml:space="preserve"> </v>
      </c>
      <c r="N23" s="71" t="str">
        <f ca="1">IF(COUNTIF(Conso!AJ21,"*Permanente*"),"x"," ")</f>
        <v xml:space="preserve"> </v>
      </c>
      <c r="O23" s="72" t="str">
        <f t="shared" ca="1" si="13"/>
        <v xml:space="preserve"> </v>
      </c>
      <c r="P23" s="72" t="str">
        <f t="shared" ca="1" si="14"/>
        <v xml:space="preserve"> </v>
      </c>
      <c r="Q23" s="72" t="str">
        <f t="shared" ca="1" si="15"/>
        <v xml:space="preserve"> </v>
      </c>
      <c r="R23" s="72" t="str">
        <f t="shared" ca="1" si="16"/>
        <v xml:space="preserve"> </v>
      </c>
      <c r="S23" s="72" t="str">
        <f t="shared" ca="1" si="17"/>
        <v xml:space="preserve"> </v>
      </c>
      <c r="T23" s="72" t="str">
        <f t="shared" ca="1" si="18"/>
        <v xml:space="preserve"> </v>
      </c>
      <c r="U23" s="72" t="str">
        <f t="shared" ca="1" si="19"/>
        <v xml:space="preserve"> </v>
      </c>
      <c r="V23" s="72" t="str">
        <f t="shared" ca="1" si="20"/>
        <v xml:space="preserve"> </v>
      </c>
      <c r="W23" s="72" t="str">
        <f t="shared" ca="1" si="21"/>
        <v xml:space="preserve"> </v>
      </c>
      <c r="X23" s="72" t="str">
        <f t="shared" ca="1" si="22"/>
        <v xml:space="preserve"> </v>
      </c>
      <c r="Y23" s="72" t="str">
        <f t="shared" ca="1" si="23"/>
        <v xml:space="preserve"> </v>
      </c>
      <c r="Z23" s="72" t="str">
        <f t="shared" ca="1" si="24"/>
        <v xml:space="preserve"> </v>
      </c>
      <c r="AA23" s="72" t="str">
        <f t="shared" ca="1" si="25"/>
        <v xml:space="preserve"> </v>
      </c>
      <c r="AB23" s="72" t="str">
        <f t="shared" ca="1" si="26"/>
        <v xml:space="preserve"> </v>
      </c>
      <c r="AC23" s="72" t="str">
        <f t="shared" ca="1" si="27"/>
        <v xml:space="preserve"> </v>
      </c>
      <c r="AD23" s="72" t="str">
        <f t="shared" ca="1" si="28"/>
        <v xml:space="preserve"> </v>
      </c>
      <c r="AE23" s="72" t="str">
        <f t="shared" ca="1" si="29"/>
        <v xml:space="preserve"> </v>
      </c>
      <c r="AF23" s="72" t="str">
        <f t="shared" ca="1" si="30"/>
        <v xml:space="preserve"> </v>
      </c>
      <c r="AG23" s="72" t="str">
        <f t="shared" ca="1" si="31"/>
        <v xml:space="preserve"> </v>
      </c>
      <c r="AH23" s="72" t="str">
        <f t="shared" ca="1" si="32"/>
        <v xml:space="preserve"> </v>
      </c>
      <c r="AI23" s="72" t="str">
        <f t="shared" ca="1" si="33"/>
        <v xml:space="preserve"> </v>
      </c>
      <c r="AJ23" s="72" t="str">
        <f t="shared" ca="1" si="34"/>
        <v xml:space="preserve"> </v>
      </c>
      <c r="AK23" s="72" t="str">
        <f t="shared" ca="1" si="35"/>
        <v xml:space="preserve"> </v>
      </c>
      <c r="AL23" s="72" t="str">
        <f t="shared" ca="1" si="36"/>
        <v xml:space="preserve"> </v>
      </c>
      <c r="AM23" s="72" t="str">
        <f t="shared" ca="1" si="37"/>
        <v xml:space="preserve"> </v>
      </c>
      <c r="AN23" s="72" t="str">
        <f t="shared" ca="1" si="38"/>
        <v xml:space="preserve"> </v>
      </c>
      <c r="AO23" s="72" t="str">
        <f t="shared" ca="1" si="39"/>
        <v xml:space="preserve"> </v>
      </c>
      <c r="AP23" s="72" t="str">
        <f t="shared" ca="1" si="40"/>
        <v xml:space="preserve"> </v>
      </c>
      <c r="AQ23" s="72" t="str">
        <f t="shared" ca="1" si="41"/>
        <v xml:space="preserve"> </v>
      </c>
      <c r="AR23" s="72" t="str">
        <f t="shared" ca="1" si="42"/>
        <v xml:space="preserve"> </v>
      </c>
      <c r="AS23" s="72" t="str">
        <f t="shared" ca="1" si="43"/>
        <v xml:space="preserve"> </v>
      </c>
      <c r="AT23" s="72" t="str">
        <f t="shared" ca="1" si="44"/>
        <v xml:space="preserve"> </v>
      </c>
      <c r="AU23" s="72" t="str">
        <f t="shared" ca="1" si="45"/>
        <v xml:space="preserve"> </v>
      </c>
      <c r="AV23" s="72" t="str">
        <f t="shared" ca="1" si="46"/>
        <v xml:space="preserve"> </v>
      </c>
      <c r="AW23" s="72" t="str">
        <f t="shared" ca="1" si="47"/>
        <v xml:space="preserve"> </v>
      </c>
      <c r="AX23" s="72" t="str">
        <f t="shared" ca="1" si="48"/>
        <v xml:space="preserve"> </v>
      </c>
      <c r="AY23" s="73" t="str">
        <f t="shared" ca="1" si="49"/>
        <v xml:space="preserve"> </v>
      </c>
      <c r="AZ23" s="71" t="str">
        <f t="shared" ca="1" si="50"/>
        <v xml:space="preserve"> </v>
      </c>
      <c r="BA23" s="71" t="str">
        <f t="shared" ca="1" si="51"/>
        <v xml:space="preserve"> </v>
      </c>
      <c r="BB23" s="71" t="str">
        <f t="shared" ca="1" si="52"/>
        <v xml:space="preserve"> </v>
      </c>
      <c r="BC23" s="71" t="str">
        <f ca="1">IF(COUNTIF(Conso!AI21,"*Insuffisant*"),"x"," ")</f>
        <v xml:space="preserve"> </v>
      </c>
      <c r="BD23" s="71" t="str">
        <f ca="1">IF(COUNTIF(Conso!AI21,"*Faible*"),"x"," ")</f>
        <v xml:space="preserve"> </v>
      </c>
      <c r="BE23" s="71" t="str">
        <f ca="1">IF(COUNTIF(Conso!AI21,"*Acceptable*"),"x"," ")</f>
        <v xml:space="preserve"> </v>
      </c>
      <c r="BF23" s="71" t="str">
        <f ca="1">IF(COUNTIF(Conso!AI21,"*Maîtrisé*"),"x"," ")</f>
        <v xml:space="preserve"> </v>
      </c>
      <c r="BG23" s="71" t="str">
        <f t="shared" ca="1" si="53"/>
        <v xml:space="preserve"> </v>
      </c>
      <c r="BH23" s="71" t="str">
        <f t="shared" ca="1" si="54"/>
        <v xml:space="preserve"> </v>
      </c>
      <c r="BI23" s="71" t="str">
        <f t="shared" ca="1" si="55"/>
        <v xml:space="preserve"> </v>
      </c>
      <c r="BJ23" s="71" t="str">
        <f t="shared" ca="1" si="56"/>
        <v xml:space="preserve"> </v>
      </c>
      <c r="BK23" s="71" t="str">
        <f t="shared" ca="1" si="57"/>
        <v xml:space="preserve"> </v>
      </c>
      <c r="BL23" s="71" t="str">
        <f t="shared" ca="1" si="58"/>
        <v xml:space="preserve"> </v>
      </c>
      <c r="BM23" s="71" t="str">
        <f t="shared" ca="1" si="59"/>
        <v xml:space="preserve"> </v>
      </c>
      <c r="BN23" s="71" t="str">
        <f t="shared" ca="1" si="60"/>
        <v xml:space="preserve"> </v>
      </c>
      <c r="BO23" s="71" t="str">
        <f t="shared" ca="1" si="61"/>
        <v xml:space="preserve"> </v>
      </c>
      <c r="BP23" s="71" t="str">
        <f t="shared" ca="1" si="62"/>
        <v xml:space="preserve"> </v>
      </c>
      <c r="BQ23" s="71" t="str">
        <f t="shared" ca="1" si="63"/>
        <v xml:space="preserve"> </v>
      </c>
      <c r="BR23" s="71" t="str">
        <f t="shared" ca="1" si="64"/>
        <v xml:space="preserve"> </v>
      </c>
      <c r="BS23" s="71" t="str">
        <f t="shared" ca="1" si="65"/>
        <v xml:space="preserve"> </v>
      </c>
      <c r="BT23" s="71" t="str">
        <f t="shared" ca="1" si="66"/>
        <v xml:space="preserve"> </v>
      </c>
      <c r="BU23" s="71" t="str">
        <f t="shared" ca="1" si="67"/>
        <v xml:space="preserve"> </v>
      </c>
      <c r="BV23" s="71" t="str">
        <f t="shared" ca="1" si="68"/>
        <v xml:space="preserve"> </v>
      </c>
      <c r="BW23" s="70" t="s">
        <v>891</v>
      </c>
    </row>
    <row r="24" spans="1:75" ht="37.5" customHeight="1" x14ac:dyDescent="0.2">
      <c r="A24" s="195" t="s">
        <v>851</v>
      </c>
      <c r="B24" s="70" t="e">
        <f>#REF!</f>
        <v>#REF!</v>
      </c>
      <c r="C24" s="71" t="str">
        <f ca="1">IF(COUNTIF(Conso!AK22,"*Marginal*"),"x"," ")</f>
        <v xml:space="preserve"> </v>
      </c>
      <c r="D24" s="71" t="str">
        <f ca="1">IF(COUNTIF(Conso!AK22,"*Faible*"),"x"," ")</f>
        <v xml:space="preserve"> </v>
      </c>
      <c r="E24" s="71" t="str">
        <f ca="1">IF(COUNTIF(Conso!AK22,"*Modéré*"),"x"," ")</f>
        <v xml:space="preserve"> </v>
      </c>
      <c r="F24" s="71" t="str">
        <f ca="1">IF(COUNTIF(Conso!AK22,"*Elevé*"),"x"," ")</f>
        <v xml:space="preserve"> </v>
      </c>
      <c r="G24" s="71" t="str">
        <f ca="1">IF(COUNTIF(Conso!AK22,"*Critique*"),"x"," ")</f>
        <v xml:space="preserve"> </v>
      </c>
      <c r="H24" s="71" t="str">
        <f ca="1">IF(COUNTIF(Conso!AK22,"*Catastrophique*"),"x"," ")</f>
        <v xml:space="preserve"> </v>
      </c>
      <c r="I24" s="71" t="str">
        <f ca="1">IF(COUNTIF(Conso!AJ22,"*Exceptionnelle*"),"x"," ")</f>
        <v xml:space="preserve"> </v>
      </c>
      <c r="J24" s="71" t="str">
        <f ca="1">IF(COUNTIF(Conso!AJ22,"*Rare*"),"x"," ")</f>
        <v xml:space="preserve"> </v>
      </c>
      <c r="K24" s="71" t="str">
        <f ca="1">IF(COUNTIF(Conso!AJ22,"*Modérée*"),"x"," ")</f>
        <v xml:space="preserve"> </v>
      </c>
      <c r="L24" s="71" t="str">
        <f ca="1">IF(COUNTIF(Conso!AJ22,"*Elevée*"),"x"," ")</f>
        <v xml:space="preserve"> </v>
      </c>
      <c r="M24" s="71" t="str">
        <f ca="1">IF(COUNTIF(Conso!AJ22,"*Récurrente*"),"x"," ")</f>
        <v xml:space="preserve"> </v>
      </c>
      <c r="N24" s="71" t="str">
        <f ca="1">IF(COUNTIF(Conso!AJ22,"*Permanente*"),"x"," ")</f>
        <v xml:space="preserve"> </v>
      </c>
      <c r="O24" s="72" t="str">
        <f t="shared" ca="1" si="13"/>
        <v xml:space="preserve"> </v>
      </c>
      <c r="P24" s="72" t="str">
        <f t="shared" ca="1" si="14"/>
        <v xml:space="preserve"> </v>
      </c>
      <c r="Q24" s="72" t="str">
        <f t="shared" ca="1" si="15"/>
        <v xml:space="preserve"> </v>
      </c>
      <c r="R24" s="72" t="str">
        <f t="shared" ca="1" si="16"/>
        <v xml:space="preserve"> </v>
      </c>
      <c r="S24" s="72" t="str">
        <f t="shared" ca="1" si="17"/>
        <v xml:space="preserve"> </v>
      </c>
      <c r="T24" s="72" t="str">
        <f t="shared" ca="1" si="18"/>
        <v xml:space="preserve"> </v>
      </c>
      <c r="U24" s="72" t="str">
        <f t="shared" ca="1" si="19"/>
        <v xml:space="preserve"> </v>
      </c>
      <c r="V24" s="72" t="str">
        <f t="shared" ca="1" si="20"/>
        <v xml:space="preserve"> </v>
      </c>
      <c r="W24" s="72" t="str">
        <f t="shared" ca="1" si="21"/>
        <v xml:space="preserve"> </v>
      </c>
      <c r="X24" s="72" t="str">
        <f t="shared" ca="1" si="22"/>
        <v xml:space="preserve"> </v>
      </c>
      <c r="Y24" s="72" t="str">
        <f t="shared" ca="1" si="23"/>
        <v xml:space="preserve"> </v>
      </c>
      <c r="Z24" s="72" t="str">
        <f t="shared" ca="1" si="24"/>
        <v xml:space="preserve"> </v>
      </c>
      <c r="AA24" s="72" t="str">
        <f t="shared" ca="1" si="25"/>
        <v xml:space="preserve"> </v>
      </c>
      <c r="AB24" s="72" t="str">
        <f t="shared" ca="1" si="26"/>
        <v xml:space="preserve"> </v>
      </c>
      <c r="AC24" s="72" t="str">
        <f t="shared" ca="1" si="27"/>
        <v xml:space="preserve"> </v>
      </c>
      <c r="AD24" s="72" t="str">
        <f t="shared" ca="1" si="28"/>
        <v xml:space="preserve"> </v>
      </c>
      <c r="AE24" s="72" t="str">
        <f t="shared" ca="1" si="29"/>
        <v xml:space="preserve"> </v>
      </c>
      <c r="AF24" s="72" t="str">
        <f t="shared" ca="1" si="30"/>
        <v xml:space="preserve"> </v>
      </c>
      <c r="AG24" s="72" t="str">
        <f t="shared" ca="1" si="31"/>
        <v xml:space="preserve"> </v>
      </c>
      <c r="AH24" s="72" t="str">
        <f t="shared" ca="1" si="32"/>
        <v xml:space="preserve"> </v>
      </c>
      <c r="AI24" s="72" t="str">
        <f t="shared" ca="1" si="33"/>
        <v xml:space="preserve"> </v>
      </c>
      <c r="AJ24" s="72" t="str">
        <f t="shared" ca="1" si="34"/>
        <v xml:space="preserve"> </v>
      </c>
      <c r="AK24" s="72" t="str">
        <f t="shared" ca="1" si="35"/>
        <v xml:space="preserve"> </v>
      </c>
      <c r="AL24" s="72" t="str">
        <f t="shared" ca="1" si="36"/>
        <v xml:space="preserve"> </v>
      </c>
      <c r="AM24" s="72" t="str">
        <f t="shared" ca="1" si="37"/>
        <v xml:space="preserve"> </v>
      </c>
      <c r="AN24" s="72" t="str">
        <f t="shared" ca="1" si="38"/>
        <v xml:space="preserve"> </v>
      </c>
      <c r="AO24" s="72" t="str">
        <f t="shared" ca="1" si="39"/>
        <v xml:space="preserve"> </v>
      </c>
      <c r="AP24" s="72" t="str">
        <f t="shared" ca="1" si="40"/>
        <v xml:space="preserve"> </v>
      </c>
      <c r="AQ24" s="72" t="str">
        <f t="shared" ca="1" si="41"/>
        <v xml:space="preserve"> </v>
      </c>
      <c r="AR24" s="72" t="str">
        <f t="shared" ca="1" si="42"/>
        <v xml:space="preserve"> </v>
      </c>
      <c r="AS24" s="72" t="str">
        <f t="shared" ca="1" si="43"/>
        <v xml:space="preserve"> </v>
      </c>
      <c r="AT24" s="72" t="str">
        <f t="shared" ca="1" si="44"/>
        <v xml:space="preserve"> </v>
      </c>
      <c r="AU24" s="72" t="str">
        <f t="shared" ca="1" si="45"/>
        <v xml:space="preserve"> </v>
      </c>
      <c r="AV24" s="72" t="str">
        <f t="shared" ca="1" si="46"/>
        <v xml:space="preserve"> </v>
      </c>
      <c r="AW24" s="72" t="str">
        <f t="shared" ca="1" si="47"/>
        <v xml:space="preserve"> </v>
      </c>
      <c r="AX24" s="72" t="str">
        <f t="shared" ca="1" si="48"/>
        <v xml:space="preserve"> </v>
      </c>
      <c r="AY24" s="73" t="str">
        <f t="shared" ca="1" si="49"/>
        <v xml:space="preserve"> </v>
      </c>
      <c r="AZ24" s="71" t="str">
        <f t="shared" ca="1" si="50"/>
        <v xml:space="preserve"> </v>
      </c>
      <c r="BA24" s="71" t="str">
        <f t="shared" ca="1" si="51"/>
        <v xml:space="preserve"> </v>
      </c>
      <c r="BB24" s="71" t="str">
        <f t="shared" ca="1" si="52"/>
        <v xml:space="preserve"> </v>
      </c>
      <c r="BC24" s="71" t="str">
        <f ca="1">IF(COUNTIF(Conso!AI22,"*Insuffisant*"),"x"," ")</f>
        <v xml:space="preserve"> </v>
      </c>
      <c r="BD24" s="71" t="str">
        <f ca="1">IF(COUNTIF(Conso!AI22,"*Faible*"),"x"," ")</f>
        <v xml:space="preserve"> </v>
      </c>
      <c r="BE24" s="71" t="str">
        <f ca="1">IF(COUNTIF(Conso!AI22,"*Acceptable*"),"x"," ")</f>
        <v xml:space="preserve"> </v>
      </c>
      <c r="BF24" s="71" t="str">
        <f ca="1">IF(COUNTIF(Conso!AI22,"*Maîtrisé*"),"x"," ")</f>
        <v xml:space="preserve"> </v>
      </c>
      <c r="BG24" s="71" t="str">
        <f t="shared" ca="1" si="53"/>
        <v xml:space="preserve"> </v>
      </c>
      <c r="BH24" s="71" t="str">
        <f t="shared" ca="1" si="54"/>
        <v xml:space="preserve"> </v>
      </c>
      <c r="BI24" s="71" t="str">
        <f t="shared" ca="1" si="55"/>
        <v xml:space="preserve"> </v>
      </c>
      <c r="BJ24" s="71" t="str">
        <f t="shared" ca="1" si="56"/>
        <v xml:space="preserve"> </v>
      </c>
      <c r="BK24" s="71" t="str">
        <f t="shared" ca="1" si="57"/>
        <v xml:space="preserve"> </v>
      </c>
      <c r="BL24" s="71" t="str">
        <f t="shared" ca="1" si="58"/>
        <v xml:space="preserve"> </v>
      </c>
      <c r="BM24" s="71" t="str">
        <f t="shared" ca="1" si="59"/>
        <v xml:space="preserve"> </v>
      </c>
      <c r="BN24" s="71" t="str">
        <f t="shared" ca="1" si="60"/>
        <v xml:space="preserve"> </v>
      </c>
      <c r="BO24" s="71" t="str">
        <f t="shared" ca="1" si="61"/>
        <v xml:space="preserve"> </v>
      </c>
      <c r="BP24" s="71" t="str">
        <f t="shared" ca="1" si="62"/>
        <v xml:space="preserve"> </v>
      </c>
      <c r="BQ24" s="71" t="str">
        <f t="shared" ca="1" si="63"/>
        <v xml:space="preserve"> </v>
      </c>
      <c r="BR24" s="71" t="str">
        <f t="shared" ca="1" si="64"/>
        <v xml:space="preserve"> </v>
      </c>
      <c r="BS24" s="71" t="str">
        <f t="shared" ca="1" si="65"/>
        <v xml:space="preserve"> </v>
      </c>
      <c r="BT24" s="71" t="str">
        <f t="shared" ca="1" si="66"/>
        <v xml:space="preserve"> </v>
      </c>
      <c r="BU24" s="71" t="str">
        <f t="shared" ca="1" si="67"/>
        <v xml:space="preserve"> </v>
      </c>
      <c r="BV24" s="71" t="str">
        <f t="shared" ca="1" si="68"/>
        <v xml:space="preserve"> </v>
      </c>
      <c r="BW24" s="70" t="s">
        <v>892</v>
      </c>
    </row>
    <row r="25" spans="1:75" ht="37.5" customHeight="1" x14ac:dyDescent="0.2">
      <c r="A25" s="195" t="s">
        <v>852</v>
      </c>
      <c r="B25" s="70" t="e">
        <f>#REF!</f>
        <v>#REF!</v>
      </c>
      <c r="C25" s="71" t="str">
        <f ca="1">IF(COUNTIF(Conso!AK23,"*Marginal*"),"x"," ")</f>
        <v xml:space="preserve"> </v>
      </c>
      <c r="D25" s="71" t="str">
        <f ca="1">IF(COUNTIF(Conso!AK23,"*Faible*"),"x"," ")</f>
        <v xml:space="preserve"> </v>
      </c>
      <c r="E25" s="71" t="str">
        <f ca="1">IF(COUNTIF(Conso!AK23,"*Modéré*"),"x"," ")</f>
        <v xml:space="preserve"> </v>
      </c>
      <c r="F25" s="71" t="str">
        <f ca="1">IF(COUNTIF(Conso!AK23,"*Elevé*"),"x"," ")</f>
        <v xml:space="preserve"> </v>
      </c>
      <c r="G25" s="71" t="str">
        <f ca="1">IF(COUNTIF(Conso!AK23,"*Critique*"),"x"," ")</f>
        <v xml:space="preserve"> </v>
      </c>
      <c r="H25" s="71" t="str">
        <f ca="1">IF(COUNTIF(Conso!AK23,"*Catastrophique*"),"x"," ")</f>
        <v xml:space="preserve"> </v>
      </c>
      <c r="I25" s="71" t="str">
        <f ca="1">IF(COUNTIF(Conso!AJ23,"*Exceptionnelle*"),"x"," ")</f>
        <v xml:space="preserve"> </v>
      </c>
      <c r="J25" s="71" t="str">
        <f ca="1">IF(COUNTIF(Conso!AJ23,"*Rare*"),"x"," ")</f>
        <v xml:space="preserve"> </v>
      </c>
      <c r="K25" s="71" t="str">
        <f ca="1">IF(COUNTIF(Conso!AJ23,"*Modérée*"),"x"," ")</f>
        <v xml:space="preserve"> </v>
      </c>
      <c r="L25" s="71" t="str">
        <f ca="1">IF(COUNTIF(Conso!AJ23,"*Elevée*"),"x"," ")</f>
        <v xml:space="preserve"> </v>
      </c>
      <c r="M25" s="71" t="str">
        <f ca="1">IF(COUNTIF(Conso!AJ23,"*Récurrente*"),"x"," ")</f>
        <v xml:space="preserve"> </v>
      </c>
      <c r="N25" s="71" t="str">
        <f ca="1">IF(COUNTIF(Conso!AJ23,"*Permanente*"),"x"," ")</f>
        <v xml:space="preserve"> </v>
      </c>
      <c r="O25" s="72" t="str">
        <f t="shared" ca="1" si="13"/>
        <v xml:space="preserve"> </v>
      </c>
      <c r="P25" s="72" t="str">
        <f t="shared" ca="1" si="14"/>
        <v xml:space="preserve"> </v>
      </c>
      <c r="Q25" s="72" t="str">
        <f t="shared" ca="1" si="15"/>
        <v xml:space="preserve"> </v>
      </c>
      <c r="R25" s="72" t="str">
        <f t="shared" ca="1" si="16"/>
        <v xml:space="preserve"> </v>
      </c>
      <c r="S25" s="72" t="str">
        <f t="shared" ca="1" si="17"/>
        <v xml:space="preserve"> </v>
      </c>
      <c r="T25" s="72" t="str">
        <f t="shared" ca="1" si="18"/>
        <v xml:space="preserve"> </v>
      </c>
      <c r="U25" s="72" t="str">
        <f t="shared" ca="1" si="19"/>
        <v xml:space="preserve"> </v>
      </c>
      <c r="V25" s="72" t="str">
        <f t="shared" ca="1" si="20"/>
        <v xml:space="preserve"> </v>
      </c>
      <c r="W25" s="72" t="str">
        <f t="shared" ca="1" si="21"/>
        <v xml:space="preserve"> </v>
      </c>
      <c r="X25" s="72" t="str">
        <f t="shared" ca="1" si="22"/>
        <v xml:space="preserve"> </v>
      </c>
      <c r="Y25" s="72" t="str">
        <f t="shared" ca="1" si="23"/>
        <v xml:space="preserve"> </v>
      </c>
      <c r="Z25" s="72" t="str">
        <f t="shared" ca="1" si="24"/>
        <v xml:space="preserve"> </v>
      </c>
      <c r="AA25" s="72" t="str">
        <f t="shared" ca="1" si="25"/>
        <v xml:space="preserve"> </v>
      </c>
      <c r="AB25" s="72" t="str">
        <f t="shared" ca="1" si="26"/>
        <v xml:space="preserve"> </v>
      </c>
      <c r="AC25" s="72" t="str">
        <f t="shared" ca="1" si="27"/>
        <v xml:space="preserve"> </v>
      </c>
      <c r="AD25" s="72" t="str">
        <f t="shared" ca="1" si="28"/>
        <v xml:space="preserve"> </v>
      </c>
      <c r="AE25" s="72" t="str">
        <f t="shared" ca="1" si="29"/>
        <v xml:space="preserve"> </v>
      </c>
      <c r="AF25" s="72" t="str">
        <f t="shared" ca="1" si="30"/>
        <v xml:space="preserve"> </v>
      </c>
      <c r="AG25" s="72" t="str">
        <f t="shared" ca="1" si="31"/>
        <v xml:space="preserve"> </v>
      </c>
      <c r="AH25" s="72" t="str">
        <f t="shared" ca="1" si="32"/>
        <v xml:space="preserve"> </v>
      </c>
      <c r="AI25" s="72" t="str">
        <f t="shared" ca="1" si="33"/>
        <v xml:space="preserve"> </v>
      </c>
      <c r="AJ25" s="72" t="str">
        <f t="shared" ca="1" si="34"/>
        <v xml:space="preserve"> </v>
      </c>
      <c r="AK25" s="72" t="str">
        <f t="shared" ca="1" si="35"/>
        <v xml:space="preserve"> </v>
      </c>
      <c r="AL25" s="72" t="str">
        <f t="shared" ca="1" si="36"/>
        <v xml:space="preserve"> </v>
      </c>
      <c r="AM25" s="72" t="str">
        <f t="shared" ca="1" si="37"/>
        <v xml:space="preserve"> </v>
      </c>
      <c r="AN25" s="72" t="str">
        <f t="shared" ca="1" si="38"/>
        <v xml:space="preserve"> </v>
      </c>
      <c r="AO25" s="72" t="str">
        <f t="shared" ca="1" si="39"/>
        <v xml:space="preserve"> </v>
      </c>
      <c r="AP25" s="72" t="str">
        <f t="shared" ca="1" si="40"/>
        <v xml:space="preserve"> </v>
      </c>
      <c r="AQ25" s="72" t="str">
        <f t="shared" ca="1" si="41"/>
        <v xml:space="preserve"> </v>
      </c>
      <c r="AR25" s="72" t="str">
        <f t="shared" ca="1" si="42"/>
        <v xml:space="preserve"> </v>
      </c>
      <c r="AS25" s="72" t="str">
        <f t="shared" ca="1" si="43"/>
        <v xml:space="preserve"> </v>
      </c>
      <c r="AT25" s="72" t="str">
        <f t="shared" ca="1" si="44"/>
        <v xml:space="preserve"> </v>
      </c>
      <c r="AU25" s="72" t="str">
        <f t="shared" ca="1" si="45"/>
        <v xml:space="preserve"> </v>
      </c>
      <c r="AV25" s="72" t="str">
        <f t="shared" ca="1" si="46"/>
        <v xml:space="preserve"> </v>
      </c>
      <c r="AW25" s="72" t="str">
        <f t="shared" ca="1" si="47"/>
        <v xml:space="preserve"> </v>
      </c>
      <c r="AX25" s="72" t="str">
        <f t="shared" ca="1" si="48"/>
        <v xml:space="preserve"> </v>
      </c>
      <c r="AY25" s="73" t="str">
        <f t="shared" ca="1" si="49"/>
        <v xml:space="preserve"> </v>
      </c>
      <c r="AZ25" s="71" t="str">
        <f t="shared" ca="1" si="50"/>
        <v xml:space="preserve"> </v>
      </c>
      <c r="BA25" s="71" t="str">
        <f t="shared" ca="1" si="51"/>
        <v xml:space="preserve"> </v>
      </c>
      <c r="BB25" s="71" t="str">
        <f t="shared" ca="1" si="52"/>
        <v xml:space="preserve"> </v>
      </c>
      <c r="BC25" s="71" t="str">
        <f ca="1">IF(COUNTIF(Conso!AI23,"*Insuffisant*"),"x"," ")</f>
        <v xml:space="preserve"> </v>
      </c>
      <c r="BD25" s="71" t="str">
        <f ca="1">IF(COUNTIF(Conso!AI23,"*Faible*"),"x"," ")</f>
        <v xml:space="preserve"> </v>
      </c>
      <c r="BE25" s="71" t="str">
        <f ca="1">IF(COUNTIF(Conso!AI23,"*Acceptable*"),"x"," ")</f>
        <v xml:space="preserve"> </v>
      </c>
      <c r="BF25" s="71" t="str">
        <f ca="1">IF(COUNTIF(Conso!AI23,"*Maîtrisé*"),"x"," ")</f>
        <v xml:space="preserve"> </v>
      </c>
      <c r="BG25" s="71" t="str">
        <f t="shared" ca="1" si="53"/>
        <v xml:space="preserve"> </v>
      </c>
      <c r="BH25" s="71" t="str">
        <f t="shared" ca="1" si="54"/>
        <v xml:space="preserve"> </v>
      </c>
      <c r="BI25" s="71" t="str">
        <f t="shared" ca="1" si="55"/>
        <v xml:space="preserve"> </v>
      </c>
      <c r="BJ25" s="71" t="str">
        <f t="shared" ca="1" si="56"/>
        <v xml:space="preserve"> </v>
      </c>
      <c r="BK25" s="71" t="str">
        <f t="shared" ca="1" si="57"/>
        <v xml:space="preserve"> </v>
      </c>
      <c r="BL25" s="71" t="str">
        <f t="shared" ca="1" si="58"/>
        <v xml:space="preserve"> </v>
      </c>
      <c r="BM25" s="71" t="str">
        <f t="shared" ca="1" si="59"/>
        <v xml:space="preserve"> </v>
      </c>
      <c r="BN25" s="71" t="str">
        <f t="shared" ca="1" si="60"/>
        <v xml:space="preserve"> </v>
      </c>
      <c r="BO25" s="71" t="str">
        <f t="shared" ca="1" si="61"/>
        <v xml:space="preserve"> </v>
      </c>
      <c r="BP25" s="71" t="str">
        <f t="shared" ca="1" si="62"/>
        <v xml:space="preserve"> </v>
      </c>
      <c r="BQ25" s="71" t="str">
        <f t="shared" ca="1" si="63"/>
        <v xml:space="preserve"> </v>
      </c>
      <c r="BR25" s="71" t="str">
        <f t="shared" ca="1" si="64"/>
        <v xml:space="preserve"> </v>
      </c>
      <c r="BS25" s="71" t="str">
        <f t="shared" ca="1" si="65"/>
        <v xml:space="preserve"> </v>
      </c>
      <c r="BT25" s="71" t="str">
        <f t="shared" ca="1" si="66"/>
        <v xml:space="preserve"> </v>
      </c>
      <c r="BU25" s="71" t="str">
        <f t="shared" ca="1" si="67"/>
        <v xml:space="preserve"> </v>
      </c>
      <c r="BV25" s="71" t="str">
        <f t="shared" ca="1" si="68"/>
        <v xml:space="preserve"> </v>
      </c>
      <c r="BW25" s="70" t="s">
        <v>893</v>
      </c>
    </row>
    <row r="26" spans="1:75" ht="37.5" customHeight="1" x14ac:dyDescent="0.2">
      <c r="A26" s="195" t="s">
        <v>853</v>
      </c>
      <c r="B26" s="70" t="e">
        <f>#REF!</f>
        <v>#REF!</v>
      </c>
      <c r="C26" s="71" t="str">
        <f ca="1">IF(COUNTIF(Conso!AK24,"*Marginal*"),"x"," ")</f>
        <v xml:space="preserve"> </v>
      </c>
      <c r="D26" s="71" t="str">
        <f ca="1">IF(COUNTIF(Conso!AK24,"*Faible*"),"x"," ")</f>
        <v xml:space="preserve"> </v>
      </c>
      <c r="E26" s="71" t="str">
        <f ca="1">IF(COUNTIF(Conso!AK24,"*Modéré*"),"x"," ")</f>
        <v xml:space="preserve"> </v>
      </c>
      <c r="F26" s="71" t="str">
        <f ca="1">IF(COUNTIF(Conso!AK24,"*Elevé*"),"x"," ")</f>
        <v xml:space="preserve"> </v>
      </c>
      <c r="G26" s="71" t="str">
        <f ca="1">IF(COUNTIF(Conso!AK24,"*Critique*"),"x"," ")</f>
        <v xml:space="preserve"> </v>
      </c>
      <c r="H26" s="71" t="str">
        <f ca="1">IF(COUNTIF(Conso!AK24,"*Catastrophique*"),"x"," ")</f>
        <v xml:space="preserve"> </v>
      </c>
      <c r="I26" s="71" t="str">
        <f ca="1">IF(COUNTIF(Conso!AJ24,"*Exceptionnelle*"),"x"," ")</f>
        <v xml:space="preserve"> </v>
      </c>
      <c r="J26" s="71" t="str">
        <f ca="1">IF(COUNTIF(Conso!AJ24,"*Rare*"),"x"," ")</f>
        <v xml:space="preserve"> </v>
      </c>
      <c r="K26" s="71" t="str">
        <f ca="1">IF(COUNTIF(Conso!AJ24,"*Modérée*"),"x"," ")</f>
        <v xml:space="preserve"> </v>
      </c>
      <c r="L26" s="71" t="str">
        <f ca="1">IF(COUNTIF(Conso!AJ24,"*Elevée*"),"x"," ")</f>
        <v xml:space="preserve"> </v>
      </c>
      <c r="M26" s="71" t="str">
        <f ca="1">IF(COUNTIF(Conso!AJ24,"*Récurrente*"),"x"," ")</f>
        <v xml:space="preserve"> </v>
      </c>
      <c r="N26" s="71" t="str">
        <f ca="1">IF(COUNTIF(Conso!AJ24,"*Permanente*"),"x"," ")</f>
        <v xml:space="preserve"> </v>
      </c>
      <c r="O26" s="72" t="str">
        <f t="shared" ca="1" si="13"/>
        <v xml:space="preserve"> </v>
      </c>
      <c r="P26" s="72" t="str">
        <f t="shared" ca="1" si="14"/>
        <v xml:space="preserve"> </v>
      </c>
      <c r="Q26" s="72" t="str">
        <f t="shared" ca="1" si="15"/>
        <v xml:space="preserve"> </v>
      </c>
      <c r="R26" s="72" t="str">
        <f t="shared" ca="1" si="16"/>
        <v xml:space="preserve"> </v>
      </c>
      <c r="S26" s="72" t="str">
        <f t="shared" ca="1" si="17"/>
        <v xml:space="preserve"> </v>
      </c>
      <c r="T26" s="72" t="str">
        <f t="shared" ca="1" si="18"/>
        <v xml:space="preserve"> </v>
      </c>
      <c r="U26" s="72" t="str">
        <f t="shared" ca="1" si="19"/>
        <v xml:space="preserve"> </v>
      </c>
      <c r="V26" s="72" t="str">
        <f t="shared" ca="1" si="20"/>
        <v xml:space="preserve"> </v>
      </c>
      <c r="W26" s="72" t="str">
        <f t="shared" ca="1" si="21"/>
        <v xml:space="preserve"> </v>
      </c>
      <c r="X26" s="72" t="str">
        <f t="shared" ca="1" si="22"/>
        <v xml:space="preserve"> </v>
      </c>
      <c r="Y26" s="72" t="str">
        <f t="shared" ca="1" si="23"/>
        <v xml:space="preserve"> </v>
      </c>
      <c r="Z26" s="72" t="str">
        <f t="shared" ca="1" si="24"/>
        <v xml:space="preserve"> </v>
      </c>
      <c r="AA26" s="72" t="str">
        <f t="shared" ca="1" si="25"/>
        <v xml:space="preserve"> </v>
      </c>
      <c r="AB26" s="72" t="str">
        <f t="shared" ca="1" si="26"/>
        <v xml:space="preserve"> </v>
      </c>
      <c r="AC26" s="72" t="str">
        <f t="shared" ca="1" si="27"/>
        <v xml:space="preserve"> </v>
      </c>
      <c r="AD26" s="72" t="str">
        <f t="shared" ca="1" si="28"/>
        <v xml:space="preserve"> </v>
      </c>
      <c r="AE26" s="72" t="str">
        <f t="shared" ca="1" si="29"/>
        <v xml:space="preserve"> </v>
      </c>
      <c r="AF26" s="72" t="str">
        <f t="shared" ca="1" si="30"/>
        <v xml:space="preserve"> </v>
      </c>
      <c r="AG26" s="72" t="str">
        <f t="shared" ca="1" si="31"/>
        <v xml:space="preserve"> </v>
      </c>
      <c r="AH26" s="72" t="str">
        <f t="shared" ca="1" si="32"/>
        <v xml:space="preserve"> </v>
      </c>
      <c r="AI26" s="72" t="str">
        <f t="shared" ca="1" si="33"/>
        <v xml:space="preserve"> </v>
      </c>
      <c r="AJ26" s="72" t="str">
        <f t="shared" ca="1" si="34"/>
        <v xml:space="preserve"> </v>
      </c>
      <c r="AK26" s="72" t="str">
        <f t="shared" ca="1" si="35"/>
        <v xml:space="preserve"> </v>
      </c>
      <c r="AL26" s="72" t="str">
        <f t="shared" ca="1" si="36"/>
        <v xml:space="preserve"> </v>
      </c>
      <c r="AM26" s="72" t="str">
        <f t="shared" ca="1" si="37"/>
        <v xml:space="preserve"> </v>
      </c>
      <c r="AN26" s="72" t="str">
        <f t="shared" ca="1" si="38"/>
        <v xml:space="preserve"> </v>
      </c>
      <c r="AO26" s="72" t="str">
        <f t="shared" ca="1" si="39"/>
        <v xml:space="preserve"> </v>
      </c>
      <c r="AP26" s="72" t="str">
        <f t="shared" ca="1" si="40"/>
        <v xml:space="preserve"> </v>
      </c>
      <c r="AQ26" s="72" t="str">
        <f t="shared" ca="1" si="41"/>
        <v xml:space="preserve"> </v>
      </c>
      <c r="AR26" s="72" t="str">
        <f t="shared" ca="1" si="42"/>
        <v xml:space="preserve"> </v>
      </c>
      <c r="AS26" s="72" t="str">
        <f t="shared" ca="1" si="43"/>
        <v xml:space="preserve"> </v>
      </c>
      <c r="AT26" s="72" t="str">
        <f t="shared" ca="1" si="44"/>
        <v xml:space="preserve"> </v>
      </c>
      <c r="AU26" s="72" t="str">
        <f t="shared" ca="1" si="45"/>
        <v xml:space="preserve"> </v>
      </c>
      <c r="AV26" s="72" t="str">
        <f t="shared" ca="1" si="46"/>
        <v xml:space="preserve"> </v>
      </c>
      <c r="AW26" s="72" t="str">
        <f t="shared" ca="1" si="47"/>
        <v xml:space="preserve"> </v>
      </c>
      <c r="AX26" s="72" t="str">
        <f t="shared" ca="1" si="48"/>
        <v xml:space="preserve"> </v>
      </c>
      <c r="AY26" s="73" t="str">
        <f t="shared" ca="1" si="49"/>
        <v xml:space="preserve"> </v>
      </c>
      <c r="AZ26" s="71" t="str">
        <f t="shared" ca="1" si="50"/>
        <v xml:space="preserve"> </v>
      </c>
      <c r="BA26" s="71" t="str">
        <f t="shared" ca="1" si="51"/>
        <v xml:space="preserve"> </v>
      </c>
      <c r="BB26" s="71" t="str">
        <f t="shared" ca="1" si="52"/>
        <v xml:space="preserve"> </v>
      </c>
      <c r="BC26" s="71" t="str">
        <f ca="1">IF(COUNTIF(Conso!AI24,"*Insuffisant*"),"x"," ")</f>
        <v xml:space="preserve"> </v>
      </c>
      <c r="BD26" s="71" t="str">
        <f ca="1">IF(COUNTIF(Conso!AI24,"*Faible*"),"x"," ")</f>
        <v xml:space="preserve"> </v>
      </c>
      <c r="BE26" s="71" t="str">
        <f ca="1">IF(COUNTIF(Conso!AI24,"*Acceptable*"),"x"," ")</f>
        <v xml:space="preserve"> </v>
      </c>
      <c r="BF26" s="71" t="str">
        <f ca="1">IF(COUNTIF(Conso!AI24,"*Maîtrisé*"),"x"," ")</f>
        <v xml:space="preserve"> </v>
      </c>
      <c r="BG26" s="71" t="str">
        <f t="shared" ca="1" si="53"/>
        <v xml:space="preserve"> </v>
      </c>
      <c r="BH26" s="71" t="str">
        <f t="shared" ca="1" si="54"/>
        <v xml:space="preserve"> </v>
      </c>
      <c r="BI26" s="71" t="str">
        <f t="shared" ca="1" si="55"/>
        <v xml:space="preserve"> </v>
      </c>
      <c r="BJ26" s="71" t="str">
        <f t="shared" ca="1" si="56"/>
        <v xml:space="preserve"> </v>
      </c>
      <c r="BK26" s="71" t="str">
        <f t="shared" ca="1" si="57"/>
        <v xml:space="preserve"> </v>
      </c>
      <c r="BL26" s="71" t="str">
        <f t="shared" ca="1" si="58"/>
        <v xml:space="preserve"> </v>
      </c>
      <c r="BM26" s="71" t="str">
        <f t="shared" ca="1" si="59"/>
        <v xml:space="preserve"> </v>
      </c>
      <c r="BN26" s="71" t="str">
        <f t="shared" ca="1" si="60"/>
        <v xml:space="preserve"> </v>
      </c>
      <c r="BO26" s="71" t="str">
        <f t="shared" ca="1" si="61"/>
        <v xml:space="preserve"> </v>
      </c>
      <c r="BP26" s="71" t="str">
        <f t="shared" ca="1" si="62"/>
        <v xml:space="preserve"> </v>
      </c>
      <c r="BQ26" s="71" t="str">
        <f t="shared" ca="1" si="63"/>
        <v xml:space="preserve"> </v>
      </c>
      <c r="BR26" s="71" t="str">
        <f t="shared" ca="1" si="64"/>
        <v xml:space="preserve"> </v>
      </c>
      <c r="BS26" s="71" t="str">
        <f t="shared" ca="1" si="65"/>
        <v xml:space="preserve"> </v>
      </c>
      <c r="BT26" s="71" t="str">
        <f t="shared" ca="1" si="66"/>
        <v xml:space="preserve"> </v>
      </c>
      <c r="BU26" s="71" t="str">
        <f t="shared" ca="1" si="67"/>
        <v xml:space="preserve"> </v>
      </c>
      <c r="BV26" s="71" t="str">
        <f t="shared" ca="1" si="68"/>
        <v xml:space="preserve"> </v>
      </c>
      <c r="BW26" s="70" t="s">
        <v>894</v>
      </c>
    </row>
    <row r="27" spans="1:75" ht="37.5" customHeight="1" x14ac:dyDescent="0.2">
      <c r="A27" s="195" t="s">
        <v>854</v>
      </c>
      <c r="B27" s="70" t="e">
        <f>#REF!</f>
        <v>#REF!</v>
      </c>
      <c r="C27" s="71" t="str">
        <f ca="1">IF(COUNTIF(Conso!AK25,"*Marginal*"),"x"," ")</f>
        <v xml:space="preserve"> </v>
      </c>
      <c r="D27" s="71" t="str">
        <f ca="1">IF(COUNTIF(Conso!AK25,"*Faible*"),"x"," ")</f>
        <v xml:space="preserve"> </v>
      </c>
      <c r="E27" s="71" t="str">
        <f ca="1">IF(COUNTIF(Conso!AK25,"*Modéré*"),"x"," ")</f>
        <v xml:space="preserve"> </v>
      </c>
      <c r="F27" s="71" t="str">
        <f ca="1">IF(COUNTIF(Conso!AK25,"*Elevé*"),"x"," ")</f>
        <v xml:space="preserve"> </v>
      </c>
      <c r="G27" s="71" t="str">
        <f ca="1">IF(COUNTIF(Conso!AK25,"*Critique*"),"x"," ")</f>
        <v xml:space="preserve"> </v>
      </c>
      <c r="H27" s="71" t="str">
        <f ca="1">IF(COUNTIF(Conso!AK25,"*Catastrophique*"),"x"," ")</f>
        <v xml:space="preserve"> </v>
      </c>
      <c r="I27" s="71" t="str">
        <f ca="1">IF(COUNTIF(Conso!AJ25,"*Exceptionnelle*"),"x"," ")</f>
        <v xml:space="preserve"> </v>
      </c>
      <c r="J27" s="71" t="str">
        <f ca="1">IF(COUNTIF(Conso!AJ25,"*Rare*"),"x"," ")</f>
        <v xml:space="preserve"> </v>
      </c>
      <c r="K27" s="71" t="str">
        <f ca="1">IF(COUNTIF(Conso!AJ25,"*Modérée*"),"x"," ")</f>
        <v xml:space="preserve"> </v>
      </c>
      <c r="L27" s="71" t="str">
        <f ca="1">IF(COUNTIF(Conso!AJ25,"*Elevée*"),"x"," ")</f>
        <v xml:space="preserve"> </v>
      </c>
      <c r="M27" s="71" t="str">
        <f ca="1">IF(COUNTIF(Conso!AJ25,"*Récurrente*"),"x"," ")</f>
        <v xml:space="preserve"> </v>
      </c>
      <c r="N27" s="71" t="str">
        <f ca="1">IF(COUNTIF(Conso!AJ25,"*Permanente*"),"x"," ")</f>
        <v xml:space="preserve"> </v>
      </c>
      <c r="O27" s="72" t="str">
        <f t="shared" ca="1" si="13"/>
        <v xml:space="preserve"> </v>
      </c>
      <c r="P27" s="72" t="str">
        <f t="shared" ca="1" si="14"/>
        <v xml:space="preserve"> </v>
      </c>
      <c r="Q27" s="72" t="str">
        <f t="shared" ca="1" si="15"/>
        <v xml:space="preserve"> </v>
      </c>
      <c r="R27" s="72" t="str">
        <f t="shared" ca="1" si="16"/>
        <v xml:space="preserve"> </v>
      </c>
      <c r="S27" s="72" t="str">
        <f t="shared" ca="1" si="17"/>
        <v xml:space="preserve"> </v>
      </c>
      <c r="T27" s="72" t="str">
        <f t="shared" ca="1" si="18"/>
        <v xml:space="preserve"> </v>
      </c>
      <c r="U27" s="72" t="str">
        <f t="shared" ca="1" si="19"/>
        <v xml:space="preserve"> </v>
      </c>
      <c r="V27" s="72" t="str">
        <f t="shared" ca="1" si="20"/>
        <v xml:space="preserve"> </v>
      </c>
      <c r="W27" s="72" t="str">
        <f t="shared" ca="1" si="21"/>
        <v xml:space="preserve"> </v>
      </c>
      <c r="X27" s="72" t="str">
        <f t="shared" ca="1" si="22"/>
        <v xml:space="preserve"> </v>
      </c>
      <c r="Y27" s="72" t="str">
        <f t="shared" ca="1" si="23"/>
        <v xml:space="preserve"> </v>
      </c>
      <c r="Z27" s="72" t="str">
        <f t="shared" ca="1" si="24"/>
        <v xml:space="preserve"> </v>
      </c>
      <c r="AA27" s="72" t="str">
        <f t="shared" ca="1" si="25"/>
        <v xml:space="preserve"> </v>
      </c>
      <c r="AB27" s="72" t="str">
        <f t="shared" ca="1" si="26"/>
        <v xml:space="preserve"> </v>
      </c>
      <c r="AC27" s="72" t="str">
        <f t="shared" ca="1" si="27"/>
        <v xml:space="preserve"> </v>
      </c>
      <c r="AD27" s="72" t="str">
        <f t="shared" ca="1" si="28"/>
        <v xml:space="preserve"> </v>
      </c>
      <c r="AE27" s="72" t="str">
        <f t="shared" ca="1" si="29"/>
        <v xml:space="preserve"> </v>
      </c>
      <c r="AF27" s="72" t="str">
        <f t="shared" ca="1" si="30"/>
        <v xml:space="preserve"> </v>
      </c>
      <c r="AG27" s="72" t="str">
        <f t="shared" ca="1" si="31"/>
        <v xml:space="preserve"> </v>
      </c>
      <c r="AH27" s="72" t="str">
        <f t="shared" ca="1" si="32"/>
        <v xml:space="preserve"> </v>
      </c>
      <c r="AI27" s="72" t="str">
        <f t="shared" ca="1" si="33"/>
        <v xml:space="preserve"> </v>
      </c>
      <c r="AJ27" s="72" t="str">
        <f t="shared" ca="1" si="34"/>
        <v xml:space="preserve"> </v>
      </c>
      <c r="AK27" s="72" t="str">
        <f t="shared" ca="1" si="35"/>
        <v xml:space="preserve"> </v>
      </c>
      <c r="AL27" s="72" t="str">
        <f t="shared" ca="1" si="36"/>
        <v xml:space="preserve"> </v>
      </c>
      <c r="AM27" s="72" t="str">
        <f t="shared" ca="1" si="37"/>
        <v xml:space="preserve"> </v>
      </c>
      <c r="AN27" s="72" t="str">
        <f t="shared" ca="1" si="38"/>
        <v xml:space="preserve"> </v>
      </c>
      <c r="AO27" s="72" t="str">
        <f t="shared" ca="1" si="39"/>
        <v xml:space="preserve"> </v>
      </c>
      <c r="AP27" s="72" t="str">
        <f t="shared" ca="1" si="40"/>
        <v xml:space="preserve"> </v>
      </c>
      <c r="AQ27" s="72" t="str">
        <f t="shared" ca="1" si="41"/>
        <v xml:space="preserve"> </v>
      </c>
      <c r="AR27" s="72" t="str">
        <f t="shared" ca="1" si="42"/>
        <v xml:space="preserve"> </v>
      </c>
      <c r="AS27" s="72" t="str">
        <f t="shared" ca="1" si="43"/>
        <v xml:space="preserve"> </v>
      </c>
      <c r="AT27" s="72" t="str">
        <f t="shared" ca="1" si="44"/>
        <v xml:space="preserve"> </v>
      </c>
      <c r="AU27" s="72" t="str">
        <f t="shared" ca="1" si="45"/>
        <v xml:space="preserve"> </v>
      </c>
      <c r="AV27" s="72" t="str">
        <f t="shared" ca="1" si="46"/>
        <v xml:space="preserve"> </v>
      </c>
      <c r="AW27" s="72" t="str">
        <f t="shared" ca="1" si="47"/>
        <v xml:space="preserve"> </v>
      </c>
      <c r="AX27" s="72" t="str">
        <f t="shared" ca="1" si="48"/>
        <v xml:space="preserve"> </v>
      </c>
      <c r="AY27" s="73" t="str">
        <f t="shared" ca="1" si="49"/>
        <v xml:space="preserve"> </v>
      </c>
      <c r="AZ27" s="71" t="str">
        <f t="shared" ca="1" si="50"/>
        <v xml:space="preserve"> </v>
      </c>
      <c r="BA27" s="71" t="str">
        <f t="shared" ca="1" si="51"/>
        <v xml:space="preserve"> </v>
      </c>
      <c r="BB27" s="71" t="str">
        <f t="shared" ca="1" si="52"/>
        <v xml:space="preserve"> </v>
      </c>
      <c r="BC27" s="71" t="str">
        <f ca="1">IF(COUNTIF(Conso!AI25,"*Insuffisant*"),"x"," ")</f>
        <v xml:space="preserve"> </v>
      </c>
      <c r="BD27" s="71" t="str">
        <f ca="1">IF(COUNTIF(Conso!AI25,"*Faible*"),"x"," ")</f>
        <v xml:space="preserve"> </v>
      </c>
      <c r="BE27" s="71" t="str">
        <f ca="1">IF(COUNTIF(Conso!AI25,"*Acceptable*"),"x"," ")</f>
        <v xml:space="preserve"> </v>
      </c>
      <c r="BF27" s="71" t="str">
        <f ca="1">IF(COUNTIF(Conso!AI25,"*Maîtrisé*"),"x"," ")</f>
        <v xml:space="preserve"> </v>
      </c>
      <c r="BG27" s="71" t="str">
        <f t="shared" ca="1" si="53"/>
        <v xml:space="preserve"> </v>
      </c>
      <c r="BH27" s="71" t="str">
        <f t="shared" ca="1" si="54"/>
        <v xml:space="preserve"> </v>
      </c>
      <c r="BI27" s="71" t="str">
        <f t="shared" ca="1" si="55"/>
        <v xml:space="preserve"> </v>
      </c>
      <c r="BJ27" s="71" t="str">
        <f t="shared" ca="1" si="56"/>
        <v xml:space="preserve"> </v>
      </c>
      <c r="BK27" s="71" t="str">
        <f t="shared" ca="1" si="57"/>
        <v xml:space="preserve"> </v>
      </c>
      <c r="BL27" s="71" t="str">
        <f t="shared" ca="1" si="58"/>
        <v xml:space="preserve"> </v>
      </c>
      <c r="BM27" s="71" t="str">
        <f t="shared" ca="1" si="59"/>
        <v xml:space="preserve"> </v>
      </c>
      <c r="BN27" s="71" t="str">
        <f t="shared" ca="1" si="60"/>
        <v xml:space="preserve"> </v>
      </c>
      <c r="BO27" s="71" t="str">
        <f t="shared" ca="1" si="61"/>
        <v xml:space="preserve"> </v>
      </c>
      <c r="BP27" s="71" t="str">
        <f t="shared" ca="1" si="62"/>
        <v xml:space="preserve"> </v>
      </c>
      <c r="BQ27" s="71" t="str">
        <f t="shared" ca="1" si="63"/>
        <v xml:space="preserve"> </v>
      </c>
      <c r="BR27" s="71" t="str">
        <f t="shared" ca="1" si="64"/>
        <v xml:space="preserve"> </v>
      </c>
      <c r="BS27" s="71" t="str">
        <f t="shared" ca="1" si="65"/>
        <v xml:space="preserve"> </v>
      </c>
      <c r="BT27" s="71" t="str">
        <f t="shared" ca="1" si="66"/>
        <v xml:space="preserve"> </v>
      </c>
      <c r="BU27" s="71" t="str">
        <f t="shared" ca="1" si="67"/>
        <v xml:space="preserve"> </v>
      </c>
      <c r="BV27" s="71" t="str">
        <f t="shared" ca="1" si="68"/>
        <v xml:space="preserve"> </v>
      </c>
      <c r="BW27" s="70" t="s">
        <v>895</v>
      </c>
    </row>
    <row r="28" spans="1:75" ht="37.5" customHeight="1" x14ac:dyDescent="0.2">
      <c r="A28" s="195" t="s">
        <v>855</v>
      </c>
      <c r="B28" s="70" t="e">
        <f>#REF!</f>
        <v>#REF!</v>
      </c>
      <c r="C28" s="71" t="str">
        <f ca="1">IF(COUNTIF(Conso!AK26,"*Marginal*"),"x"," ")</f>
        <v xml:space="preserve"> </v>
      </c>
      <c r="D28" s="71" t="str">
        <f ca="1">IF(COUNTIF(Conso!AK26,"*Faible*"),"x"," ")</f>
        <v xml:space="preserve"> </v>
      </c>
      <c r="E28" s="71" t="str">
        <f ca="1">IF(COUNTIF(Conso!AK26,"*Modéré*"),"x"," ")</f>
        <v xml:space="preserve"> </v>
      </c>
      <c r="F28" s="71" t="str">
        <f ca="1">IF(COUNTIF(Conso!AK26,"*Elevé*"),"x"," ")</f>
        <v xml:space="preserve"> </v>
      </c>
      <c r="G28" s="71" t="str">
        <f ca="1">IF(COUNTIF(Conso!AK26,"*Critique*"),"x"," ")</f>
        <v xml:space="preserve"> </v>
      </c>
      <c r="H28" s="71" t="str">
        <f ca="1">IF(COUNTIF(Conso!AK26,"*Catastrophique*"),"x"," ")</f>
        <v xml:space="preserve"> </v>
      </c>
      <c r="I28" s="71" t="str">
        <f ca="1">IF(COUNTIF(Conso!AJ26,"*Exceptionnelle*"),"x"," ")</f>
        <v xml:space="preserve"> </v>
      </c>
      <c r="J28" s="71" t="str">
        <f ca="1">IF(COUNTIF(Conso!AJ26,"*Rare*"),"x"," ")</f>
        <v xml:space="preserve"> </v>
      </c>
      <c r="K28" s="71" t="str">
        <f ca="1">IF(COUNTIF(Conso!AJ26,"*Modérée*"),"x"," ")</f>
        <v xml:space="preserve"> </v>
      </c>
      <c r="L28" s="71" t="str">
        <f ca="1">IF(COUNTIF(Conso!AJ26,"*Elevée*"),"x"," ")</f>
        <v xml:space="preserve"> </v>
      </c>
      <c r="M28" s="71" t="str">
        <f ca="1">IF(COUNTIF(Conso!AJ26,"*Récurrente*"),"x"," ")</f>
        <v xml:space="preserve"> </v>
      </c>
      <c r="N28" s="71" t="str">
        <f ca="1">IF(COUNTIF(Conso!AJ26,"*Permanente*"),"x"," ")</f>
        <v xml:space="preserve"> </v>
      </c>
      <c r="O28" s="72" t="str">
        <f t="shared" ca="1" si="13"/>
        <v xml:space="preserve"> </v>
      </c>
      <c r="P28" s="72" t="str">
        <f t="shared" ca="1" si="14"/>
        <v xml:space="preserve"> </v>
      </c>
      <c r="Q28" s="72" t="str">
        <f t="shared" ca="1" si="15"/>
        <v xml:space="preserve"> </v>
      </c>
      <c r="R28" s="72" t="str">
        <f t="shared" ca="1" si="16"/>
        <v xml:space="preserve"> </v>
      </c>
      <c r="S28" s="72" t="str">
        <f t="shared" ca="1" si="17"/>
        <v xml:space="preserve"> </v>
      </c>
      <c r="T28" s="72" t="str">
        <f t="shared" ca="1" si="18"/>
        <v xml:space="preserve"> </v>
      </c>
      <c r="U28" s="72" t="str">
        <f t="shared" ca="1" si="19"/>
        <v xml:space="preserve"> </v>
      </c>
      <c r="V28" s="72" t="str">
        <f t="shared" ca="1" si="20"/>
        <v xml:space="preserve"> </v>
      </c>
      <c r="W28" s="72" t="str">
        <f t="shared" ca="1" si="21"/>
        <v xml:space="preserve"> </v>
      </c>
      <c r="X28" s="72" t="str">
        <f t="shared" ca="1" si="22"/>
        <v xml:space="preserve"> </v>
      </c>
      <c r="Y28" s="72" t="str">
        <f t="shared" ca="1" si="23"/>
        <v xml:space="preserve"> </v>
      </c>
      <c r="Z28" s="72" t="str">
        <f t="shared" ca="1" si="24"/>
        <v xml:space="preserve"> </v>
      </c>
      <c r="AA28" s="72" t="str">
        <f t="shared" ca="1" si="25"/>
        <v xml:space="preserve"> </v>
      </c>
      <c r="AB28" s="72" t="str">
        <f t="shared" ca="1" si="26"/>
        <v xml:space="preserve"> </v>
      </c>
      <c r="AC28" s="72" t="str">
        <f t="shared" ca="1" si="27"/>
        <v xml:space="preserve"> </v>
      </c>
      <c r="AD28" s="72" t="str">
        <f t="shared" ca="1" si="28"/>
        <v xml:space="preserve"> </v>
      </c>
      <c r="AE28" s="72" t="str">
        <f t="shared" ca="1" si="29"/>
        <v xml:space="preserve"> </v>
      </c>
      <c r="AF28" s="72" t="str">
        <f t="shared" ca="1" si="30"/>
        <v xml:space="preserve"> </v>
      </c>
      <c r="AG28" s="72" t="str">
        <f t="shared" ca="1" si="31"/>
        <v xml:space="preserve"> </v>
      </c>
      <c r="AH28" s="72" t="str">
        <f t="shared" ca="1" si="32"/>
        <v xml:space="preserve"> </v>
      </c>
      <c r="AI28" s="72" t="str">
        <f t="shared" ca="1" si="33"/>
        <v xml:space="preserve"> </v>
      </c>
      <c r="AJ28" s="72" t="str">
        <f t="shared" ca="1" si="34"/>
        <v xml:space="preserve"> </v>
      </c>
      <c r="AK28" s="72" t="str">
        <f t="shared" ca="1" si="35"/>
        <v xml:space="preserve"> </v>
      </c>
      <c r="AL28" s="72" t="str">
        <f t="shared" ca="1" si="36"/>
        <v xml:space="preserve"> </v>
      </c>
      <c r="AM28" s="72" t="str">
        <f t="shared" ca="1" si="37"/>
        <v xml:space="preserve"> </v>
      </c>
      <c r="AN28" s="72" t="str">
        <f t="shared" ca="1" si="38"/>
        <v xml:space="preserve"> </v>
      </c>
      <c r="AO28" s="72" t="str">
        <f t="shared" ca="1" si="39"/>
        <v xml:space="preserve"> </v>
      </c>
      <c r="AP28" s="72" t="str">
        <f t="shared" ca="1" si="40"/>
        <v xml:space="preserve"> </v>
      </c>
      <c r="AQ28" s="72" t="str">
        <f t="shared" ca="1" si="41"/>
        <v xml:space="preserve"> </v>
      </c>
      <c r="AR28" s="72" t="str">
        <f t="shared" ca="1" si="42"/>
        <v xml:space="preserve"> </v>
      </c>
      <c r="AS28" s="72" t="str">
        <f t="shared" ca="1" si="43"/>
        <v xml:space="preserve"> </v>
      </c>
      <c r="AT28" s="72" t="str">
        <f t="shared" ca="1" si="44"/>
        <v xml:space="preserve"> </v>
      </c>
      <c r="AU28" s="72" t="str">
        <f t="shared" ca="1" si="45"/>
        <v xml:space="preserve"> </v>
      </c>
      <c r="AV28" s="72" t="str">
        <f t="shared" ca="1" si="46"/>
        <v xml:space="preserve"> </v>
      </c>
      <c r="AW28" s="72" t="str">
        <f t="shared" ca="1" si="47"/>
        <v xml:space="preserve"> </v>
      </c>
      <c r="AX28" s="72" t="str">
        <f t="shared" ca="1" si="48"/>
        <v xml:space="preserve"> </v>
      </c>
      <c r="AY28" s="73" t="str">
        <f t="shared" ca="1" si="49"/>
        <v xml:space="preserve"> </v>
      </c>
      <c r="AZ28" s="71" t="str">
        <f t="shared" ca="1" si="50"/>
        <v xml:space="preserve"> </v>
      </c>
      <c r="BA28" s="71" t="str">
        <f t="shared" ca="1" si="51"/>
        <v xml:space="preserve"> </v>
      </c>
      <c r="BB28" s="71" t="str">
        <f t="shared" ca="1" si="52"/>
        <v xml:space="preserve"> </v>
      </c>
      <c r="BC28" s="71" t="str">
        <f ca="1">IF(COUNTIF(Conso!AI26,"*Insuffisant*"),"x"," ")</f>
        <v xml:space="preserve"> </v>
      </c>
      <c r="BD28" s="71" t="str">
        <f ca="1">IF(COUNTIF(Conso!AI26,"*Faible*"),"x"," ")</f>
        <v xml:space="preserve"> </v>
      </c>
      <c r="BE28" s="71" t="str">
        <f ca="1">IF(COUNTIF(Conso!AI26,"*Acceptable*"),"x"," ")</f>
        <v xml:space="preserve"> </v>
      </c>
      <c r="BF28" s="71" t="str">
        <f ca="1">IF(COUNTIF(Conso!AI26,"*Maîtrisé*"),"x"," ")</f>
        <v xml:space="preserve"> </v>
      </c>
      <c r="BG28" s="71" t="str">
        <f t="shared" ca="1" si="53"/>
        <v xml:space="preserve"> </v>
      </c>
      <c r="BH28" s="71" t="str">
        <f t="shared" ca="1" si="54"/>
        <v xml:space="preserve"> </v>
      </c>
      <c r="BI28" s="71" t="str">
        <f t="shared" ca="1" si="55"/>
        <v xml:space="preserve"> </v>
      </c>
      <c r="BJ28" s="71" t="str">
        <f t="shared" ca="1" si="56"/>
        <v xml:space="preserve"> </v>
      </c>
      <c r="BK28" s="71" t="str">
        <f t="shared" ca="1" si="57"/>
        <v xml:space="preserve"> </v>
      </c>
      <c r="BL28" s="71" t="str">
        <f t="shared" ca="1" si="58"/>
        <v xml:space="preserve"> </v>
      </c>
      <c r="BM28" s="71" t="str">
        <f t="shared" ca="1" si="59"/>
        <v xml:space="preserve"> </v>
      </c>
      <c r="BN28" s="71" t="str">
        <f t="shared" ca="1" si="60"/>
        <v xml:space="preserve"> </v>
      </c>
      <c r="BO28" s="71" t="str">
        <f t="shared" ca="1" si="61"/>
        <v xml:space="preserve"> </v>
      </c>
      <c r="BP28" s="71" t="str">
        <f t="shared" ca="1" si="62"/>
        <v xml:space="preserve"> </v>
      </c>
      <c r="BQ28" s="71" t="str">
        <f t="shared" ca="1" si="63"/>
        <v xml:space="preserve"> </v>
      </c>
      <c r="BR28" s="71" t="str">
        <f t="shared" ca="1" si="64"/>
        <v xml:space="preserve"> </v>
      </c>
      <c r="BS28" s="71" t="str">
        <f t="shared" ca="1" si="65"/>
        <v xml:space="preserve"> </v>
      </c>
      <c r="BT28" s="71" t="str">
        <f t="shared" ca="1" si="66"/>
        <v xml:space="preserve"> </v>
      </c>
      <c r="BU28" s="71" t="str">
        <f t="shared" ca="1" si="67"/>
        <v xml:space="preserve"> </v>
      </c>
      <c r="BV28" s="71" t="str">
        <f t="shared" ca="1" si="68"/>
        <v xml:space="preserve"> </v>
      </c>
      <c r="BW28" s="70" t="s">
        <v>896</v>
      </c>
    </row>
    <row r="29" spans="1:75" ht="37.5" customHeight="1" x14ac:dyDescent="0.2">
      <c r="A29" s="195" t="s">
        <v>856</v>
      </c>
      <c r="B29" s="70" t="e">
        <f>#REF!</f>
        <v>#REF!</v>
      </c>
      <c r="C29" s="71" t="str">
        <f ca="1">IF(COUNTIF(Conso!AK27,"*Marginal*"),"x"," ")</f>
        <v xml:space="preserve"> </v>
      </c>
      <c r="D29" s="71" t="str">
        <f ca="1">IF(COUNTIF(Conso!AK27,"*Faible*"),"x"," ")</f>
        <v xml:space="preserve"> </v>
      </c>
      <c r="E29" s="71" t="str">
        <f ca="1">IF(COUNTIF(Conso!AK27,"*Modéré*"),"x"," ")</f>
        <v xml:space="preserve"> </v>
      </c>
      <c r="F29" s="71" t="str">
        <f ca="1">IF(COUNTIF(Conso!AK27,"*Elevé*"),"x"," ")</f>
        <v xml:space="preserve"> </v>
      </c>
      <c r="G29" s="71" t="str">
        <f ca="1">IF(COUNTIF(Conso!AK27,"*Critique*"),"x"," ")</f>
        <v xml:space="preserve"> </v>
      </c>
      <c r="H29" s="71" t="str">
        <f ca="1">IF(COUNTIF(Conso!AK27,"*Catastrophique*"),"x"," ")</f>
        <v xml:space="preserve"> </v>
      </c>
      <c r="I29" s="71" t="str">
        <f ca="1">IF(COUNTIF(Conso!AJ27,"*Exceptionnelle*"),"x"," ")</f>
        <v xml:space="preserve"> </v>
      </c>
      <c r="J29" s="71" t="str">
        <f ca="1">IF(COUNTIF(Conso!AJ27,"*Rare*"),"x"," ")</f>
        <v xml:space="preserve"> </v>
      </c>
      <c r="K29" s="71" t="str">
        <f ca="1">IF(COUNTIF(Conso!AJ27,"*Modérée*"),"x"," ")</f>
        <v xml:space="preserve"> </v>
      </c>
      <c r="L29" s="71" t="str">
        <f ca="1">IF(COUNTIF(Conso!AJ27,"*Elevée*"),"x"," ")</f>
        <v xml:space="preserve"> </v>
      </c>
      <c r="M29" s="71" t="str">
        <f ca="1">IF(COUNTIF(Conso!AJ27,"*Récurrente*"),"x"," ")</f>
        <v xml:space="preserve"> </v>
      </c>
      <c r="N29" s="71" t="str">
        <f ca="1">IF(COUNTIF(Conso!AJ27,"*Permanente*"),"x"," ")</f>
        <v xml:space="preserve"> </v>
      </c>
      <c r="O29" s="72" t="str">
        <f t="shared" ca="1" si="13"/>
        <v xml:space="preserve"> </v>
      </c>
      <c r="P29" s="72" t="str">
        <f t="shared" ca="1" si="14"/>
        <v xml:space="preserve"> </v>
      </c>
      <c r="Q29" s="72" t="str">
        <f t="shared" ca="1" si="15"/>
        <v xml:space="preserve"> </v>
      </c>
      <c r="R29" s="72" t="str">
        <f t="shared" ca="1" si="16"/>
        <v xml:space="preserve"> </v>
      </c>
      <c r="S29" s="72" t="str">
        <f t="shared" ca="1" si="17"/>
        <v xml:space="preserve"> </v>
      </c>
      <c r="T29" s="72" t="str">
        <f t="shared" ca="1" si="18"/>
        <v xml:space="preserve"> </v>
      </c>
      <c r="U29" s="72" t="str">
        <f t="shared" ca="1" si="19"/>
        <v xml:space="preserve"> </v>
      </c>
      <c r="V29" s="72" t="str">
        <f t="shared" ca="1" si="20"/>
        <v xml:space="preserve"> </v>
      </c>
      <c r="W29" s="72" t="str">
        <f t="shared" ca="1" si="21"/>
        <v xml:space="preserve"> </v>
      </c>
      <c r="X29" s="72" t="str">
        <f t="shared" ca="1" si="22"/>
        <v xml:space="preserve"> </v>
      </c>
      <c r="Y29" s="72" t="str">
        <f t="shared" ca="1" si="23"/>
        <v xml:space="preserve"> </v>
      </c>
      <c r="Z29" s="72" t="str">
        <f t="shared" ca="1" si="24"/>
        <v xml:space="preserve"> </v>
      </c>
      <c r="AA29" s="72" t="str">
        <f t="shared" ca="1" si="25"/>
        <v xml:space="preserve"> </v>
      </c>
      <c r="AB29" s="72" t="str">
        <f t="shared" ca="1" si="26"/>
        <v xml:space="preserve"> </v>
      </c>
      <c r="AC29" s="72" t="str">
        <f t="shared" ca="1" si="27"/>
        <v xml:space="preserve"> </v>
      </c>
      <c r="AD29" s="72" t="str">
        <f t="shared" ca="1" si="28"/>
        <v xml:space="preserve"> </v>
      </c>
      <c r="AE29" s="72" t="str">
        <f t="shared" ca="1" si="29"/>
        <v xml:space="preserve"> </v>
      </c>
      <c r="AF29" s="72" t="str">
        <f t="shared" ca="1" si="30"/>
        <v xml:space="preserve"> </v>
      </c>
      <c r="AG29" s="72" t="str">
        <f t="shared" ca="1" si="31"/>
        <v xml:space="preserve"> </v>
      </c>
      <c r="AH29" s="72" t="str">
        <f t="shared" ca="1" si="32"/>
        <v xml:space="preserve"> </v>
      </c>
      <c r="AI29" s="72" t="str">
        <f t="shared" ca="1" si="33"/>
        <v xml:space="preserve"> </v>
      </c>
      <c r="AJ29" s="72" t="str">
        <f t="shared" ca="1" si="34"/>
        <v xml:space="preserve"> </v>
      </c>
      <c r="AK29" s="72" t="str">
        <f t="shared" ca="1" si="35"/>
        <v xml:space="preserve"> </v>
      </c>
      <c r="AL29" s="72" t="str">
        <f t="shared" ca="1" si="36"/>
        <v xml:space="preserve"> </v>
      </c>
      <c r="AM29" s="72" t="str">
        <f t="shared" ca="1" si="37"/>
        <v xml:space="preserve"> </v>
      </c>
      <c r="AN29" s="72" t="str">
        <f t="shared" ca="1" si="38"/>
        <v xml:space="preserve"> </v>
      </c>
      <c r="AO29" s="72" t="str">
        <f t="shared" ca="1" si="39"/>
        <v xml:space="preserve"> </v>
      </c>
      <c r="AP29" s="72" t="str">
        <f t="shared" ca="1" si="40"/>
        <v xml:space="preserve"> </v>
      </c>
      <c r="AQ29" s="72" t="str">
        <f t="shared" ca="1" si="41"/>
        <v xml:space="preserve"> </v>
      </c>
      <c r="AR29" s="72" t="str">
        <f t="shared" ca="1" si="42"/>
        <v xml:space="preserve"> </v>
      </c>
      <c r="AS29" s="72" t="str">
        <f t="shared" ca="1" si="43"/>
        <v xml:space="preserve"> </v>
      </c>
      <c r="AT29" s="72" t="str">
        <f t="shared" ca="1" si="44"/>
        <v xml:space="preserve"> </v>
      </c>
      <c r="AU29" s="72" t="str">
        <f t="shared" ca="1" si="45"/>
        <v xml:space="preserve"> </v>
      </c>
      <c r="AV29" s="72" t="str">
        <f t="shared" ca="1" si="46"/>
        <v xml:space="preserve"> </v>
      </c>
      <c r="AW29" s="72" t="str">
        <f t="shared" ca="1" si="47"/>
        <v xml:space="preserve"> </v>
      </c>
      <c r="AX29" s="72" t="str">
        <f t="shared" ca="1" si="48"/>
        <v xml:space="preserve"> </v>
      </c>
      <c r="AY29" s="73" t="str">
        <f t="shared" ca="1" si="49"/>
        <v xml:space="preserve"> </v>
      </c>
      <c r="AZ29" s="71" t="str">
        <f t="shared" ca="1" si="50"/>
        <v xml:space="preserve"> </v>
      </c>
      <c r="BA29" s="71" t="str">
        <f t="shared" ca="1" si="51"/>
        <v xml:space="preserve"> </v>
      </c>
      <c r="BB29" s="71" t="str">
        <f t="shared" ca="1" si="52"/>
        <v xml:space="preserve"> </v>
      </c>
      <c r="BC29" s="71" t="str">
        <f ca="1">IF(COUNTIF(Conso!AI27,"*Insuffisant*"),"x"," ")</f>
        <v xml:space="preserve"> </v>
      </c>
      <c r="BD29" s="71" t="str">
        <f ca="1">IF(COUNTIF(Conso!AI27,"*Faible*"),"x"," ")</f>
        <v xml:space="preserve"> </v>
      </c>
      <c r="BE29" s="71" t="str">
        <f ca="1">IF(COUNTIF(Conso!AI27,"*Acceptable*"),"x"," ")</f>
        <v xml:space="preserve"> </v>
      </c>
      <c r="BF29" s="71" t="str">
        <f ca="1">IF(COUNTIF(Conso!AI27,"*Maîtrisé*"),"x"," ")</f>
        <v xml:space="preserve"> </v>
      </c>
      <c r="BG29" s="71" t="str">
        <f t="shared" ca="1" si="53"/>
        <v xml:space="preserve"> </v>
      </c>
      <c r="BH29" s="71" t="str">
        <f t="shared" ca="1" si="54"/>
        <v xml:space="preserve"> </v>
      </c>
      <c r="BI29" s="71" t="str">
        <f t="shared" ca="1" si="55"/>
        <v xml:space="preserve"> </v>
      </c>
      <c r="BJ29" s="71" t="str">
        <f t="shared" ca="1" si="56"/>
        <v xml:space="preserve"> </v>
      </c>
      <c r="BK29" s="71" t="str">
        <f t="shared" ca="1" si="57"/>
        <v xml:space="preserve"> </v>
      </c>
      <c r="BL29" s="71" t="str">
        <f t="shared" ca="1" si="58"/>
        <v xml:space="preserve"> </v>
      </c>
      <c r="BM29" s="71" t="str">
        <f t="shared" ca="1" si="59"/>
        <v xml:space="preserve"> </v>
      </c>
      <c r="BN29" s="71" t="str">
        <f t="shared" ca="1" si="60"/>
        <v xml:space="preserve"> </v>
      </c>
      <c r="BO29" s="71" t="str">
        <f t="shared" ca="1" si="61"/>
        <v xml:space="preserve"> </v>
      </c>
      <c r="BP29" s="71" t="str">
        <f t="shared" ca="1" si="62"/>
        <v xml:space="preserve"> </v>
      </c>
      <c r="BQ29" s="71" t="str">
        <f t="shared" ca="1" si="63"/>
        <v xml:space="preserve"> </v>
      </c>
      <c r="BR29" s="71" t="str">
        <f t="shared" ca="1" si="64"/>
        <v xml:space="preserve"> </v>
      </c>
      <c r="BS29" s="71" t="str">
        <f t="shared" ca="1" si="65"/>
        <v xml:space="preserve"> </v>
      </c>
      <c r="BT29" s="71" t="str">
        <f t="shared" ca="1" si="66"/>
        <v xml:space="preserve"> </v>
      </c>
      <c r="BU29" s="71" t="str">
        <f t="shared" ca="1" si="67"/>
        <v xml:space="preserve"> </v>
      </c>
      <c r="BV29" s="71" t="str">
        <f t="shared" ca="1" si="68"/>
        <v xml:space="preserve"> </v>
      </c>
      <c r="BW29" s="70" t="s">
        <v>897</v>
      </c>
    </row>
    <row r="30" spans="1:75" ht="37.5" customHeight="1" x14ac:dyDescent="0.2">
      <c r="A30" s="195" t="s">
        <v>857</v>
      </c>
      <c r="B30" s="70" t="e">
        <f>#REF!</f>
        <v>#REF!</v>
      </c>
      <c r="C30" s="71" t="str">
        <f ca="1">IF(COUNTIF(Conso!AK28,"*Marginal*"),"x"," ")</f>
        <v xml:space="preserve"> </v>
      </c>
      <c r="D30" s="71" t="str">
        <f ca="1">IF(COUNTIF(Conso!AK28,"*Faible*"),"x"," ")</f>
        <v xml:space="preserve"> </v>
      </c>
      <c r="E30" s="71" t="str">
        <f ca="1">IF(COUNTIF(Conso!AK28,"*Modéré*"),"x"," ")</f>
        <v xml:space="preserve"> </v>
      </c>
      <c r="F30" s="71" t="str">
        <f ca="1">IF(COUNTIF(Conso!AK28,"*Elevé*"),"x"," ")</f>
        <v xml:space="preserve"> </v>
      </c>
      <c r="G30" s="71" t="str">
        <f ca="1">IF(COUNTIF(Conso!AK28,"*Critique*"),"x"," ")</f>
        <v xml:space="preserve"> </v>
      </c>
      <c r="H30" s="71" t="str">
        <f ca="1">IF(COUNTIF(Conso!AK28,"*Catastrophique*"),"x"," ")</f>
        <v xml:space="preserve"> </v>
      </c>
      <c r="I30" s="71" t="str">
        <f ca="1">IF(COUNTIF(Conso!AJ28,"*Exceptionnelle*"),"x"," ")</f>
        <v xml:space="preserve"> </v>
      </c>
      <c r="J30" s="71" t="str">
        <f ca="1">IF(COUNTIF(Conso!AJ28,"*Rare*"),"x"," ")</f>
        <v xml:space="preserve"> </v>
      </c>
      <c r="K30" s="71" t="str">
        <f ca="1">IF(COUNTIF(Conso!AJ28,"*Modérée*"),"x"," ")</f>
        <v xml:space="preserve"> </v>
      </c>
      <c r="L30" s="71" t="str">
        <f ca="1">IF(COUNTIF(Conso!AJ28,"*Elevée*"),"x"," ")</f>
        <v xml:space="preserve"> </v>
      </c>
      <c r="M30" s="71" t="str">
        <f ca="1">IF(COUNTIF(Conso!AJ28,"*Récurrente*"),"x"," ")</f>
        <v xml:space="preserve"> </v>
      </c>
      <c r="N30" s="71" t="str">
        <f ca="1">IF(COUNTIF(Conso!AJ28,"*Permanente*"),"x"," ")</f>
        <v xml:space="preserve"> </v>
      </c>
      <c r="O30" s="72" t="str">
        <f t="shared" ca="1" si="13"/>
        <v xml:space="preserve"> </v>
      </c>
      <c r="P30" s="72" t="str">
        <f t="shared" ca="1" si="14"/>
        <v xml:space="preserve"> </v>
      </c>
      <c r="Q30" s="72" t="str">
        <f t="shared" ca="1" si="15"/>
        <v xml:space="preserve"> </v>
      </c>
      <c r="R30" s="72" t="str">
        <f t="shared" ca="1" si="16"/>
        <v xml:space="preserve"> </v>
      </c>
      <c r="S30" s="72" t="str">
        <f t="shared" ca="1" si="17"/>
        <v xml:space="preserve"> </v>
      </c>
      <c r="T30" s="72" t="str">
        <f t="shared" ca="1" si="18"/>
        <v xml:space="preserve"> </v>
      </c>
      <c r="U30" s="72" t="str">
        <f t="shared" ca="1" si="19"/>
        <v xml:space="preserve"> </v>
      </c>
      <c r="V30" s="72" t="str">
        <f t="shared" ca="1" si="20"/>
        <v xml:space="preserve"> </v>
      </c>
      <c r="W30" s="72" t="str">
        <f t="shared" ca="1" si="21"/>
        <v xml:space="preserve"> </v>
      </c>
      <c r="X30" s="72" t="str">
        <f t="shared" ca="1" si="22"/>
        <v xml:space="preserve"> </v>
      </c>
      <c r="Y30" s="72" t="str">
        <f t="shared" ca="1" si="23"/>
        <v xml:space="preserve"> </v>
      </c>
      <c r="Z30" s="72" t="str">
        <f t="shared" ca="1" si="24"/>
        <v xml:space="preserve"> </v>
      </c>
      <c r="AA30" s="72" t="str">
        <f t="shared" ca="1" si="25"/>
        <v xml:space="preserve"> </v>
      </c>
      <c r="AB30" s="72" t="str">
        <f t="shared" ca="1" si="26"/>
        <v xml:space="preserve"> </v>
      </c>
      <c r="AC30" s="72" t="str">
        <f t="shared" ca="1" si="27"/>
        <v xml:space="preserve"> </v>
      </c>
      <c r="AD30" s="72" t="str">
        <f t="shared" ca="1" si="28"/>
        <v xml:space="preserve"> </v>
      </c>
      <c r="AE30" s="72" t="str">
        <f t="shared" ca="1" si="29"/>
        <v xml:space="preserve"> </v>
      </c>
      <c r="AF30" s="72" t="str">
        <f t="shared" ca="1" si="30"/>
        <v xml:space="preserve"> </v>
      </c>
      <c r="AG30" s="72" t="str">
        <f t="shared" ca="1" si="31"/>
        <v xml:space="preserve"> </v>
      </c>
      <c r="AH30" s="72" t="str">
        <f t="shared" ca="1" si="32"/>
        <v xml:space="preserve"> </v>
      </c>
      <c r="AI30" s="72" t="str">
        <f t="shared" ca="1" si="33"/>
        <v xml:space="preserve"> </v>
      </c>
      <c r="AJ30" s="72" t="str">
        <f t="shared" ca="1" si="34"/>
        <v xml:space="preserve"> </v>
      </c>
      <c r="AK30" s="72" t="str">
        <f t="shared" ca="1" si="35"/>
        <v xml:space="preserve"> </v>
      </c>
      <c r="AL30" s="72" t="str">
        <f t="shared" ca="1" si="36"/>
        <v xml:space="preserve"> </v>
      </c>
      <c r="AM30" s="72" t="str">
        <f t="shared" ca="1" si="37"/>
        <v xml:space="preserve"> </v>
      </c>
      <c r="AN30" s="72" t="str">
        <f t="shared" ca="1" si="38"/>
        <v xml:space="preserve"> </v>
      </c>
      <c r="AO30" s="72" t="str">
        <f t="shared" ca="1" si="39"/>
        <v xml:space="preserve"> </v>
      </c>
      <c r="AP30" s="72" t="str">
        <f t="shared" ca="1" si="40"/>
        <v xml:space="preserve"> </v>
      </c>
      <c r="AQ30" s="72" t="str">
        <f t="shared" ca="1" si="41"/>
        <v xml:space="preserve"> </v>
      </c>
      <c r="AR30" s="72" t="str">
        <f t="shared" ca="1" si="42"/>
        <v xml:space="preserve"> </v>
      </c>
      <c r="AS30" s="72" t="str">
        <f t="shared" ca="1" si="43"/>
        <v xml:space="preserve"> </v>
      </c>
      <c r="AT30" s="72" t="str">
        <f t="shared" ca="1" si="44"/>
        <v xml:space="preserve"> </v>
      </c>
      <c r="AU30" s="72" t="str">
        <f t="shared" ca="1" si="45"/>
        <v xml:space="preserve"> </v>
      </c>
      <c r="AV30" s="72" t="str">
        <f t="shared" ca="1" si="46"/>
        <v xml:space="preserve"> </v>
      </c>
      <c r="AW30" s="72" t="str">
        <f t="shared" ca="1" si="47"/>
        <v xml:space="preserve"> </v>
      </c>
      <c r="AX30" s="72" t="str">
        <f t="shared" ca="1" si="48"/>
        <v xml:space="preserve"> </v>
      </c>
      <c r="AY30" s="73" t="str">
        <f t="shared" ca="1" si="49"/>
        <v xml:space="preserve"> </v>
      </c>
      <c r="AZ30" s="71" t="str">
        <f t="shared" ca="1" si="50"/>
        <v xml:space="preserve"> </v>
      </c>
      <c r="BA30" s="71" t="str">
        <f t="shared" ca="1" si="51"/>
        <v xml:space="preserve"> </v>
      </c>
      <c r="BB30" s="71" t="str">
        <f t="shared" ca="1" si="52"/>
        <v xml:space="preserve"> </v>
      </c>
      <c r="BC30" s="71" t="str">
        <f ca="1">IF(COUNTIF(Conso!AI28,"*Insuffisant*"),"x"," ")</f>
        <v xml:space="preserve"> </v>
      </c>
      <c r="BD30" s="71" t="str">
        <f ca="1">IF(COUNTIF(Conso!AI28,"*Faible*"),"x"," ")</f>
        <v xml:space="preserve"> </v>
      </c>
      <c r="BE30" s="71" t="str">
        <f ca="1">IF(COUNTIF(Conso!AI28,"*Acceptable*"),"x"," ")</f>
        <v xml:space="preserve"> </v>
      </c>
      <c r="BF30" s="71" t="str">
        <f ca="1">IF(COUNTIF(Conso!AI28,"*Maîtrisé*"),"x"," ")</f>
        <v xml:space="preserve"> </v>
      </c>
      <c r="BG30" s="71" t="str">
        <f t="shared" ca="1" si="53"/>
        <v xml:space="preserve"> </v>
      </c>
      <c r="BH30" s="71" t="str">
        <f t="shared" ca="1" si="54"/>
        <v xml:space="preserve"> </v>
      </c>
      <c r="BI30" s="71" t="str">
        <f t="shared" ca="1" si="55"/>
        <v xml:space="preserve"> </v>
      </c>
      <c r="BJ30" s="71" t="str">
        <f t="shared" ca="1" si="56"/>
        <v xml:space="preserve"> </v>
      </c>
      <c r="BK30" s="71" t="str">
        <f t="shared" ca="1" si="57"/>
        <v xml:space="preserve"> </v>
      </c>
      <c r="BL30" s="71" t="str">
        <f t="shared" ca="1" si="58"/>
        <v xml:space="preserve"> </v>
      </c>
      <c r="BM30" s="71" t="str">
        <f t="shared" ca="1" si="59"/>
        <v xml:space="preserve"> </v>
      </c>
      <c r="BN30" s="71" t="str">
        <f t="shared" ca="1" si="60"/>
        <v xml:space="preserve"> </v>
      </c>
      <c r="BO30" s="71" t="str">
        <f t="shared" ca="1" si="61"/>
        <v xml:space="preserve"> </v>
      </c>
      <c r="BP30" s="71" t="str">
        <f t="shared" ca="1" si="62"/>
        <v xml:space="preserve"> </v>
      </c>
      <c r="BQ30" s="71" t="str">
        <f t="shared" ca="1" si="63"/>
        <v xml:space="preserve"> </v>
      </c>
      <c r="BR30" s="71" t="str">
        <f t="shared" ca="1" si="64"/>
        <v xml:space="preserve"> </v>
      </c>
      <c r="BS30" s="71" t="str">
        <f t="shared" ca="1" si="65"/>
        <v xml:space="preserve"> </v>
      </c>
      <c r="BT30" s="71" t="str">
        <f t="shared" ca="1" si="66"/>
        <v xml:space="preserve"> </v>
      </c>
      <c r="BU30" s="71" t="str">
        <f t="shared" ca="1" si="67"/>
        <v xml:space="preserve"> </v>
      </c>
      <c r="BV30" s="71" t="str">
        <f t="shared" ca="1" si="68"/>
        <v xml:space="preserve"> </v>
      </c>
      <c r="BW30" s="70" t="s">
        <v>898</v>
      </c>
    </row>
    <row r="31" spans="1:75" ht="37.5" customHeight="1" x14ac:dyDescent="0.2">
      <c r="A31" s="195" t="s">
        <v>858</v>
      </c>
      <c r="B31" s="70" t="e">
        <f>#REF!</f>
        <v>#REF!</v>
      </c>
      <c r="C31" s="71" t="str">
        <f ca="1">IF(COUNTIF(Conso!AK29,"*Marginal*"),"x"," ")</f>
        <v xml:space="preserve"> </v>
      </c>
      <c r="D31" s="71" t="str">
        <f ca="1">IF(COUNTIF(Conso!AK29,"*Faible*"),"x"," ")</f>
        <v xml:space="preserve"> </v>
      </c>
      <c r="E31" s="71" t="str">
        <f ca="1">IF(COUNTIF(Conso!AK29,"*Modéré*"),"x"," ")</f>
        <v xml:space="preserve"> </v>
      </c>
      <c r="F31" s="71" t="str">
        <f ca="1">IF(COUNTIF(Conso!AK29,"*Elevé*"),"x"," ")</f>
        <v xml:space="preserve"> </v>
      </c>
      <c r="G31" s="71" t="str">
        <f ca="1">IF(COUNTIF(Conso!AK29,"*Critique*"),"x"," ")</f>
        <v xml:space="preserve"> </v>
      </c>
      <c r="H31" s="71" t="str">
        <f ca="1">IF(COUNTIF(Conso!AK29,"*Catastrophique*"),"x"," ")</f>
        <v xml:space="preserve"> </v>
      </c>
      <c r="I31" s="71" t="str">
        <f ca="1">IF(COUNTIF(Conso!AJ29,"*Exceptionnelle*"),"x"," ")</f>
        <v xml:space="preserve"> </v>
      </c>
      <c r="J31" s="71" t="str">
        <f ca="1">IF(COUNTIF(Conso!AJ29,"*Rare*"),"x"," ")</f>
        <v xml:space="preserve"> </v>
      </c>
      <c r="K31" s="71" t="str">
        <f ca="1">IF(COUNTIF(Conso!AJ29,"*Modérée*"),"x"," ")</f>
        <v xml:space="preserve"> </v>
      </c>
      <c r="L31" s="71" t="str">
        <f ca="1">IF(COUNTIF(Conso!AJ29,"*Elevée*"),"x"," ")</f>
        <v xml:space="preserve"> </v>
      </c>
      <c r="M31" s="71" t="str">
        <f ca="1">IF(COUNTIF(Conso!AJ29,"*Récurrente*"),"x"," ")</f>
        <v xml:space="preserve"> </v>
      </c>
      <c r="N31" s="71" t="str">
        <f ca="1">IF(COUNTIF(Conso!AJ29,"*Permanente*"),"x"," ")</f>
        <v xml:space="preserve"> </v>
      </c>
      <c r="O31" s="72" t="str">
        <f t="shared" ca="1" si="13"/>
        <v xml:space="preserve"> </v>
      </c>
      <c r="P31" s="72" t="str">
        <f t="shared" ca="1" si="14"/>
        <v xml:space="preserve"> </v>
      </c>
      <c r="Q31" s="72" t="str">
        <f t="shared" ca="1" si="15"/>
        <v xml:space="preserve"> </v>
      </c>
      <c r="R31" s="72" t="str">
        <f t="shared" ca="1" si="16"/>
        <v xml:space="preserve"> </v>
      </c>
      <c r="S31" s="72" t="str">
        <f t="shared" ca="1" si="17"/>
        <v xml:space="preserve"> </v>
      </c>
      <c r="T31" s="72" t="str">
        <f t="shared" ca="1" si="18"/>
        <v xml:space="preserve"> </v>
      </c>
      <c r="U31" s="72" t="str">
        <f t="shared" ca="1" si="19"/>
        <v xml:space="preserve"> </v>
      </c>
      <c r="V31" s="72" t="str">
        <f t="shared" ca="1" si="20"/>
        <v xml:space="preserve"> </v>
      </c>
      <c r="W31" s="72" t="str">
        <f t="shared" ca="1" si="21"/>
        <v xml:space="preserve"> </v>
      </c>
      <c r="X31" s="72" t="str">
        <f t="shared" ca="1" si="22"/>
        <v xml:space="preserve"> </v>
      </c>
      <c r="Y31" s="72" t="str">
        <f t="shared" ca="1" si="23"/>
        <v xml:space="preserve"> </v>
      </c>
      <c r="Z31" s="72" t="str">
        <f t="shared" ca="1" si="24"/>
        <v xml:space="preserve"> </v>
      </c>
      <c r="AA31" s="72" t="str">
        <f t="shared" ca="1" si="25"/>
        <v xml:space="preserve"> </v>
      </c>
      <c r="AB31" s="72" t="str">
        <f t="shared" ca="1" si="26"/>
        <v xml:space="preserve"> </v>
      </c>
      <c r="AC31" s="72" t="str">
        <f t="shared" ca="1" si="27"/>
        <v xml:space="preserve"> </v>
      </c>
      <c r="AD31" s="72" t="str">
        <f t="shared" ca="1" si="28"/>
        <v xml:space="preserve"> </v>
      </c>
      <c r="AE31" s="72" t="str">
        <f t="shared" ca="1" si="29"/>
        <v xml:space="preserve"> </v>
      </c>
      <c r="AF31" s="72" t="str">
        <f t="shared" ca="1" si="30"/>
        <v xml:space="preserve"> </v>
      </c>
      <c r="AG31" s="72" t="str">
        <f t="shared" ca="1" si="31"/>
        <v xml:space="preserve"> </v>
      </c>
      <c r="AH31" s="72" t="str">
        <f t="shared" ca="1" si="32"/>
        <v xml:space="preserve"> </v>
      </c>
      <c r="AI31" s="72" t="str">
        <f t="shared" ca="1" si="33"/>
        <v xml:space="preserve"> </v>
      </c>
      <c r="AJ31" s="72" t="str">
        <f t="shared" ca="1" si="34"/>
        <v xml:space="preserve"> </v>
      </c>
      <c r="AK31" s="72" t="str">
        <f t="shared" ca="1" si="35"/>
        <v xml:space="preserve"> </v>
      </c>
      <c r="AL31" s="72" t="str">
        <f t="shared" ca="1" si="36"/>
        <v xml:space="preserve"> </v>
      </c>
      <c r="AM31" s="72" t="str">
        <f t="shared" ca="1" si="37"/>
        <v xml:space="preserve"> </v>
      </c>
      <c r="AN31" s="72" t="str">
        <f t="shared" ca="1" si="38"/>
        <v xml:space="preserve"> </v>
      </c>
      <c r="AO31" s="72" t="str">
        <f t="shared" ca="1" si="39"/>
        <v xml:space="preserve"> </v>
      </c>
      <c r="AP31" s="72" t="str">
        <f t="shared" ca="1" si="40"/>
        <v xml:space="preserve"> </v>
      </c>
      <c r="AQ31" s="72" t="str">
        <f t="shared" ca="1" si="41"/>
        <v xml:space="preserve"> </v>
      </c>
      <c r="AR31" s="72" t="str">
        <f t="shared" ca="1" si="42"/>
        <v xml:space="preserve"> </v>
      </c>
      <c r="AS31" s="72" t="str">
        <f t="shared" ca="1" si="43"/>
        <v xml:space="preserve"> </v>
      </c>
      <c r="AT31" s="72" t="str">
        <f t="shared" ca="1" si="44"/>
        <v xml:space="preserve"> </v>
      </c>
      <c r="AU31" s="72" t="str">
        <f t="shared" ca="1" si="45"/>
        <v xml:space="preserve"> </v>
      </c>
      <c r="AV31" s="72" t="str">
        <f t="shared" ca="1" si="46"/>
        <v xml:space="preserve"> </v>
      </c>
      <c r="AW31" s="72" t="str">
        <f t="shared" ca="1" si="47"/>
        <v xml:space="preserve"> </v>
      </c>
      <c r="AX31" s="72" t="str">
        <f t="shared" ca="1" si="48"/>
        <v xml:space="preserve"> </v>
      </c>
      <c r="AY31" s="73" t="str">
        <f t="shared" ca="1" si="49"/>
        <v xml:space="preserve"> </v>
      </c>
      <c r="AZ31" s="71" t="str">
        <f t="shared" ca="1" si="50"/>
        <v xml:space="preserve"> </v>
      </c>
      <c r="BA31" s="71" t="str">
        <f t="shared" ca="1" si="51"/>
        <v xml:space="preserve"> </v>
      </c>
      <c r="BB31" s="71" t="str">
        <f t="shared" ca="1" si="52"/>
        <v xml:space="preserve"> </v>
      </c>
      <c r="BC31" s="71" t="str">
        <f ca="1">IF(COUNTIF(Conso!AI29,"*Insuffisant*"),"x"," ")</f>
        <v xml:space="preserve"> </v>
      </c>
      <c r="BD31" s="71" t="str">
        <f ca="1">IF(COUNTIF(Conso!AI29,"*Faible*"),"x"," ")</f>
        <v xml:space="preserve"> </v>
      </c>
      <c r="BE31" s="71" t="str">
        <f ca="1">IF(COUNTIF(Conso!AI29,"*Acceptable*"),"x"," ")</f>
        <v xml:space="preserve"> </v>
      </c>
      <c r="BF31" s="71" t="str">
        <f ca="1">IF(COUNTIF(Conso!AI29,"*Maîtrisé*"),"x"," ")</f>
        <v xml:space="preserve"> </v>
      </c>
      <c r="BG31" s="71" t="str">
        <f t="shared" ca="1" si="53"/>
        <v xml:space="preserve"> </v>
      </c>
      <c r="BH31" s="71" t="str">
        <f t="shared" ca="1" si="54"/>
        <v xml:space="preserve"> </v>
      </c>
      <c r="BI31" s="71" t="str">
        <f t="shared" ca="1" si="55"/>
        <v xml:space="preserve"> </v>
      </c>
      <c r="BJ31" s="71" t="str">
        <f t="shared" ca="1" si="56"/>
        <v xml:space="preserve"> </v>
      </c>
      <c r="BK31" s="71" t="str">
        <f t="shared" ca="1" si="57"/>
        <v xml:space="preserve"> </v>
      </c>
      <c r="BL31" s="71" t="str">
        <f t="shared" ca="1" si="58"/>
        <v xml:space="preserve"> </v>
      </c>
      <c r="BM31" s="71" t="str">
        <f t="shared" ca="1" si="59"/>
        <v xml:space="preserve"> </v>
      </c>
      <c r="BN31" s="71" t="str">
        <f t="shared" ca="1" si="60"/>
        <v xml:space="preserve"> </v>
      </c>
      <c r="BO31" s="71" t="str">
        <f t="shared" ca="1" si="61"/>
        <v xml:space="preserve"> </v>
      </c>
      <c r="BP31" s="71" t="str">
        <f t="shared" ca="1" si="62"/>
        <v xml:space="preserve"> </v>
      </c>
      <c r="BQ31" s="71" t="str">
        <f t="shared" ca="1" si="63"/>
        <v xml:space="preserve"> </v>
      </c>
      <c r="BR31" s="71" t="str">
        <f t="shared" ca="1" si="64"/>
        <v xml:space="preserve"> </v>
      </c>
      <c r="BS31" s="71" t="str">
        <f t="shared" ca="1" si="65"/>
        <v xml:space="preserve"> </v>
      </c>
      <c r="BT31" s="71" t="str">
        <f t="shared" ca="1" si="66"/>
        <v xml:space="preserve"> </v>
      </c>
      <c r="BU31" s="71" t="str">
        <f t="shared" ca="1" si="67"/>
        <v xml:space="preserve"> </v>
      </c>
      <c r="BV31" s="71" t="str">
        <f t="shared" ca="1" si="68"/>
        <v xml:space="preserve"> </v>
      </c>
      <c r="BW31" s="70" t="s">
        <v>899</v>
      </c>
    </row>
    <row r="32" spans="1:75" ht="37.5" customHeight="1" x14ac:dyDescent="0.2">
      <c r="A32" s="195" t="s">
        <v>859</v>
      </c>
      <c r="B32" s="70" t="e">
        <f>#REF!</f>
        <v>#REF!</v>
      </c>
      <c r="C32" s="71" t="str">
        <f ca="1">IF(COUNTIF(Conso!AK30,"*Marginal*"),"x"," ")</f>
        <v xml:space="preserve"> </v>
      </c>
      <c r="D32" s="71" t="str">
        <f ca="1">IF(COUNTIF(Conso!AK30,"*Faible*"),"x"," ")</f>
        <v xml:space="preserve"> </v>
      </c>
      <c r="E32" s="71" t="str">
        <f ca="1">IF(COUNTIF(Conso!AK30,"*Modéré*"),"x"," ")</f>
        <v xml:space="preserve"> </v>
      </c>
      <c r="F32" s="71" t="str">
        <f ca="1">IF(COUNTIF(Conso!AK30,"*Elevé*"),"x"," ")</f>
        <v xml:space="preserve"> </v>
      </c>
      <c r="G32" s="71" t="str">
        <f ca="1">IF(COUNTIF(Conso!AK30,"*Critique*"),"x"," ")</f>
        <v xml:space="preserve"> </v>
      </c>
      <c r="H32" s="71" t="str">
        <f ca="1">IF(COUNTIF(Conso!AK30,"*Catastrophique*"),"x"," ")</f>
        <v xml:space="preserve"> </v>
      </c>
      <c r="I32" s="71" t="str">
        <f ca="1">IF(COUNTIF(Conso!AJ30,"*Exceptionnelle*"),"x"," ")</f>
        <v xml:space="preserve"> </v>
      </c>
      <c r="J32" s="71" t="str">
        <f ca="1">IF(COUNTIF(Conso!AJ30,"*Rare*"),"x"," ")</f>
        <v xml:space="preserve"> </v>
      </c>
      <c r="K32" s="71" t="str">
        <f ca="1">IF(COUNTIF(Conso!AJ30,"*Modérée*"),"x"," ")</f>
        <v xml:space="preserve"> </v>
      </c>
      <c r="L32" s="71" t="str">
        <f ca="1">IF(COUNTIF(Conso!AJ30,"*Elevée*"),"x"," ")</f>
        <v xml:space="preserve"> </v>
      </c>
      <c r="M32" s="71" t="str">
        <f ca="1">IF(COUNTIF(Conso!AJ30,"*Récurrente*"),"x"," ")</f>
        <v xml:space="preserve"> </v>
      </c>
      <c r="N32" s="71" t="str">
        <f ca="1">IF(COUNTIF(Conso!AJ30,"*Permanente*"),"x"," ")</f>
        <v xml:space="preserve"> </v>
      </c>
      <c r="O32" s="72" t="str">
        <f t="shared" ca="1" si="13"/>
        <v xml:space="preserve"> </v>
      </c>
      <c r="P32" s="72" t="str">
        <f t="shared" ca="1" si="14"/>
        <v xml:space="preserve"> </v>
      </c>
      <c r="Q32" s="72" t="str">
        <f t="shared" ca="1" si="15"/>
        <v xml:space="preserve"> </v>
      </c>
      <c r="R32" s="72" t="str">
        <f t="shared" ca="1" si="16"/>
        <v xml:space="preserve"> </v>
      </c>
      <c r="S32" s="72" t="str">
        <f t="shared" ca="1" si="17"/>
        <v xml:space="preserve"> </v>
      </c>
      <c r="T32" s="72" t="str">
        <f t="shared" ca="1" si="18"/>
        <v xml:space="preserve"> </v>
      </c>
      <c r="U32" s="72" t="str">
        <f t="shared" ca="1" si="19"/>
        <v xml:space="preserve"> </v>
      </c>
      <c r="V32" s="72" t="str">
        <f t="shared" ca="1" si="20"/>
        <v xml:space="preserve"> </v>
      </c>
      <c r="W32" s="72" t="str">
        <f t="shared" ca="1" si="21"/>
        <v xml:space="preserve"> </v>
      </c>
      <c r="X32" s="72" t="str">
        <f t="shared" ca="1" si="22"/>
        <v xml:space="preserve"> </v>
      </c>
      <c r="Y32" s="72" t="str">
        <f t="shared" ca="1" si="23"/>
        <v xml:space="preserve"> </v>
      </c>
      <c r="Z32" s="72" t="str">
        <f t="shared" ca="1" si="24"/>
        <v xml:space="preserve"> </v>
      </c>
      <c r="AA32" s="72" t="str">
        <f t="shared" ca="1" si="25"/>
        <v xml:space="preserve"> </v>
      </c>
      <c r="AB32" s="72" t="str">
        <f t="shared" ca="1" si="26"/>
        <v xml:space="preserve"> </v>
      </c>
      <c r="AC32" s="72" t="str">
        <f t="shared" ca="1" si="27"/>
        <v xml:space="preserve"> </v>
      </c>
      <c r="AD32" s="72" t="str">
        <f t="shared" ca="1" si="28"/>
        <v xml:space="preserve"> </v>
      </c>
      <c r="AE32" s="72" t="str">
        <f t="shared" ca="1" si="29"/>
        <v xml:space="preserve"> </v>
      </c>
      <c r="AF32" s="72" t="str">
        <f t="shared" ca="1" si="30"/>
        <v xml:space="preserve"> </v>
      </c>
      <c r="AG32" s="72" t="str">
        <f t="shared" ca="1" si="31"/>
        <v xml:space="preserve"> </v>
      </c>
      <c r="AH32" s="72" t="str">
        <f t="shared" ca="1" si="32"/>
        <v xml:space="preserve"> </v>
      </c>
      <c r="AI32" s="72" t="str">
        <f t="shared" ca="1" si="33"/>
        <v xml:space="preserve"> </v>
      </c>
      <c r="AJ32" s="72" t="str">
        <f t="shared" ca="1" si="34"/>
        <v xml:space="preserve"> </v>
      </c>
      <c r="AK32" s="72" t="str">
        <f t="shared" ca="1" si="35"/>
        <v xml:space="preserve"> </v>
      </c>
      <c r="AL32" s="72" t="str">
        <f t="shared" ca="1" si="36"/>
        <v xml:space="preserve"> </v>
      </c>
      <c r="AM32" s="72" t="str">
        <f t="shared" ca="1" si="37"/>
        <v xml:space="preserve"> </v>
      </c>
      <c r="AN32" s="72" t="str">
        <f t="shared" ca="1" si="38"/>
        <v xml:space="preserve"> </v>
      </c>
      <c r="AO32" s="72" t="str">
        <f t="shared" ca="1" si="39"/>
        <v xml:space="preserve"> </v>
      </c>
      <c r="AP32" s="72" t="str">
        <f t="shared" ca="1" si="40"/>
        <v xml:space="preserve"> </v>
      </c>
      <c r="AQ32" s="72" t="str">
        <f t="shared" ca="1" si="41"/>
        <v xml:space="preserve"> </v>
      </c>
      <c r="AR32" s="72" t="str">
        <f t="shared" ca="1" si="42"/>
        <v xml:space="preserve"> </v>
      </c>
      <c r="AS32" s="72" t="str">
        <f t="shared" ca="1" si="43"/>
        <v xml:space="preserve"> </v>
      </c>
      <c r="AT32" s="72" t="str">
        <f t="shared" ca="1" si="44"/>
        <v xml:space="preserve"> </v>
      </c>
      <c r="AU32" s="72" t="str">
        <f t="shared" ca="1" si="45"/>
        <v xml:space="preserve"> </v>
      </c>
      <c r="AV32" s="72" t="str">
        <f t="shared" ca="1" si="46"/>
        <v xml:space="preserve"> </v>
      </c>
      <c r="AW32" s="72" t="str">
        <f t="shared" ca="1" si="47"/>
        <v xml:space="preserve"> </v>
      </c>
      <c r="AX32" s="72" t="str">
        <f t="shared" ca="1" si="48"/>
        <v xml:space="preserve"> </v>
      </c>
      <c r="AY32" s="73" t="str">
        <f t="shared" ca="1" si="49"/>
        <v xml:space="preserve"> </v>
      </c>
      <c r="AZ32" s="71" t="str">
        <f t="shared" ca="1" si="50"/>
        <v xml:space="preserve"> </v>
      </c>
      <c r="BA32" s="71" t="str">
        <f t="shared" ca="1" si="51"/>
        <v xml:space="preserve"> </v>
      </c>
      <c r="BB32" s="71" t="str">
        <f t="shared" ca="1" si="52"/>
        <v xml:space="preserve"> </v>
      </c>
      <c r="BC32" s="71" t="str">
        <f ca="1">IF(COUNTIF(Conso!AI30,"*Insuffisant*"),"x"," ")</f>
        <v xml:space="preserve"> </v>
      </c>
      <c r="BD32" s="71" t="str">
        <f ca="1">IF(COUNTIF(Conso!AI30,"*Faible*"),"x"," ")</f>
        <v xml:space="preserve"> </v>
      </c>
      <c r="BE32" s="71" t="str">
        <f ca="1">IF(COUNTIF(Conso!AI30,"*Acceptable*"),"x"," ")</f>
        <v xml:space="preserve"> </v>
      </c>
      <c r="BF32" s="71" t="str">
        <f ca="1">IF(COUNTIF(Conso!AI30,"*Maîtrisé*"),"x"," ")</f>
        <v xml:space="preserve"> </v>
      </c>
      <c r="BG32" s="71" t="str">
        <f t="shared" ca="1" si="53"/>
        <v xml:space="preserve"> </v>
      </c>
      <c r="BH32" s="71" t="str">
        <f t="shared" ca="1" si="54"/>
        <v xml:space="preserve"> </v>
      </c>
      <c r="BI32" s="71" t="str">
        <f t="shared" ca="1" si="55"/>
        <v xml:space="preserve"> </v>
      </c>
      <c r="BJ32" s="71" t="str">
        <f t="shared" ca="1" si="56"/>
        <v xml:space="preserve"> </v>
      </c>
      <c r="BK32" s="71" t="str">
        <f t="shared" ca="1" si="57"/>
        <v xml:space="preserve"> </v>
      </c>
      <c r="BL32" s="71" t="str">
        <f t="shared" ca="1" si="58"/>
        <v xml:space="preserve"> </v>
      </c>
      <c r="BM32" s="71" t="str">
        <f t="shared" ca="1" si="59"/>
        <v xml:space="preserve"> </v>
      </c>
      <c r="BN32" s="71" t="str">
        <f t="shared" ca="1" si="60"/>
        <v xml:space="preserve"> </v>
      </c>
      <c r="BO32" s="71" t="str">
        <f t="shared" ca="1" si="61"/>
        <v xml:space="preserve"> </v>
      </c>
      <c r="BP32" s="71" t="str">
        <f t="shared" ca="1" si="62"/>
        <v xml:space="preserve"> </v>
      </c>
      <c r="BQ32" s="71" t="str">
        <f t="shared" ca="1" si="63"/>
        <v xml:space="preserve"> </v>
      </c>
      <c r="BR32" s="71" t="str">
        <f t="shared" ca="1" si="64"/>
        <v xml:space="preserve"> </v>
      </c>
      <c r="BS32" s="71" t="str">
        <f t="shared" ca="1" si="65"/>
        <v xml:space="preserve"> </v>
      </c>
      <c r="BT32" s="71" t="str">
        <f t="shared" ca="1" si="66"/>
        <v xml:space="preserve"> </v>
      </c>
      <c r="BU32" s="71" t="str">
        <f t="shared" ca="1" si="67"/>
        <v xml:space="preserve"> </v>
      </c>
      <c r="BV32" s="71" t="str">
        <f t="shared" ca="1" si="68"/>
        <v xml:space="preserve"> </v>
      </c>
      <c r="BW32" s="70" t="s">
        <v>900</v>
      </c>
    </row>
    <row r="33" spans="1:75" ht="37.5" customHeight="1" x14ac:dyDescent="0.2">
      <c r="A33" s="195" t="s">
        <v>860</v>
      </c>
      <c r="B33" s="70" t="e">
        <f>#REF!</f>
        <v>#REF!</v>
      </c>
      <c r="C33" s="71" t="str">
        <f ca="1">IF(COUNTIF(Conso!AK31,"*Marginal*"),"x"," ")</f>
        <v xml:space="preserve"> </v>
      </c>
      <c r="D33" s="71" t="str">
        <f ca="1">IF(COUNTIF(Conso!AK31,"*Faible*"),"x"," ")</f>
        <v xml:space="preserve"> </v>
      </c>
      <c r="E33" s="71" t="str">
        <f ca="1">IF(COUNTIF(Conso!AK31,"*Modéré*"),"x"," ")</f>
        <v xml:space="preserve"> </v>
      </c>
      <c r="F33" s="71" t="str">
        <f ca="1">IF(COUNTIF(Conso!AK31,"*Elevé*"),"x"," ")</f>
        <v xml:space="preserve"> </v>
      </c>
      <c r="G33" s="71" t="str">
        <f ca="1">IF(COUNTIF(Conso!AK31,"*Critique*"),"x"," ")</f>
        <v xml:space="preserve"> </v>
      </c>
      <c r="H33" s="71" t="str">
        <f ca="1">IF(COUNTIF(Conso!AK31,"*Catastrophique*"),"x"," ")</f>
        <v xml:space="preserve"> </v>
      </c>
      <c r="I33" s="71" t="str">
        <f ca="1">IF(COUNTIF(Conso!AJ31,"*Exceptionnelle*"),"x"," ")</f>
        <v xml:space="preserve"> </v>
      </c>
      <c r="J33" s="71" t="str">
        <f ca="1">IF(COUNTIF(Conso!AJ31,"*Rare*"),"x"," ")</f>
        <v xml:space="preserve"> </v>
      </c>
      <c r="K33" s="71" t="str">
        <f ca="1">IF(COUNTIF(Conso!AJ31,"*Modérée*"),"x"," ")</f>
        <v xml:space="preserve"> </v>
      </c>
      <c r="L33" s="71" t="str">
        <f ca="1">IF(COUNTIF(Conso!AJ31,"*Elevée*"),"x"," ")</f>
        <v xml:space="preserve"> </v>
      </c>
      <c r="M33" s="71" t="str">
        <f ca="1">IF(COUNTIF(Conso!AJ31,"*Récurrente*"),"x"," ")</f>
        <v xml:space="preserve"> </v>
      </c>
      <c r="N33" s="71" t="str">
        <f ca="1">IF(COUNTIF(Conso!AJ31,"*Permanente*"),"x"," ")</f>
        <v xml:space="preserve"> </v>
      </c>
      <c r="O33" s="72" t="str">
        <f t="shared" ca="1" si="13"/>
        <v xml:space="preserve"> </v>
      </c>
      <c r="P33" s="72" t="str">
        <f t="shared" ca="1" si="14"/>
        <v xml:space="preserve"> </v>
      </c>
      <c r="Q33" s="72" t="str">
        <f t="shared" ca="1" si="15"/>
        <v xml:space="preserve"> </v>
      </c>
      <c r="R33" s="72" t="str">
        <f t="shared" ca="1" si="16"/>
        <v xml:space="preserve"> </v>
      </c>
      <c r="S33" s="72" t="str">
        <f t="shared" ca="1" si="17"/>
        <v xml:space="preserve"> </v>
      </c>
      <c r="T33" s="72" t="str">
        <f t="shared" ca="1" si="18"/>
        <v xml:space="preserve"> </v>
      </c>
      <c r="U33" s="72" t="str">
        <f t="shared" ca="1" si="19"/>
        <v xml:space="preserve"> </v>
      </c>
      <c r="V33" s="72" t="str">
        <f t="shared" ca="1" si="20"/>
        <v xml:space="preserve"> </v>
      </c>
      <c r="W33" s="72" t="str">
        <f t="shared" ca="1" si="21"/>
        <v xml:space="preserve"> </v>
      </c>
      <c r="X33" s="72" t="str">
        <f t="shared" ca="1" si="22"/>
        <v xml:space="preserve"> </v>
      </c>
      <c r="Y33" s="72" t="str">
        <f t="shared" ca="1" si="23"/>
        <v xml:space="preserve"> </v>
      </c>
      <c r="Z33" s="72" t="str">
        <f t="shared" ca="1" si="24"/>
        <v xml:space="preserve"> </v>
      </c>
      <c r="AA33" s="72" t="str">
        <f t="shared" ca="1" si="25"/>
        <v xml:space="preserve"> </v>
      </c>
      <c r="AB33" s="72" t="str">
        <f t="shared" ca="1" si="26"/>
        <v xml:space="preserve"> </v>
      </c>
      <c r="AC33" s="72" t="str">
        <f t="shared" ca="1" si="27"/>
        <v xml:space="preserve"> </v>
      </c>
      <c r="AD33" s="72" t="str">
        <f t="shared" ca="1" si="28"/>
        <v xml:space="preserve"> </v>
      </c>
      <c r="AE33" s="72" t="str">
        <f t="shared" ca="1" si="29"/>
        <v xml:space="preserve"> </v>
      </c>
      <c r="AF33" s="72" t="str">
        <f t="shared" ca="1" si="30"/>
        <v xml:space="preserve"> </v>
      </c>
      <c r="AG33" s="72" t="str">
        <f t="shared" ca="1" si="31"/>
        <v xml:space="preserve"> </v>
      </c>
      <c r="AH33" s="72" t="str">
        <f t="shared" ca="1" si="32"/>
        <v xml:space="preserve"> </v>
      </c>
      <c r="AI33" s="72" t="str">
        <f t="shared" ca="1" si="33"/>
        <v xml:space="preserve"> </v>
      </c>
      <c r="AJ33" s="72" t="str">
        <f t="shared" ca="1" si="34"/>
        <v xml:space="preserve"> </v>
      </c>
      <c r="AK33" s="72" t="str">
        <f t="shared" ca="1" si="35"/>
        <v xml:space="preserve"> </v>
      </c>
      <c r="AL33" s="72" t="str">
        <f t="shared" ca="1" si="36"/>
        <v xml:space="preserve"> </v>
      </c>
      <c r="AM33" s="72" t="str">
        <f t="shared" ca="1" si="37"/>
        <v xml:space="preserve"> </v>
      </c>
      <c r="AN33" s="72" t="str">
        <f t="shared" ca="1" si="38"/>
        <v xml:space="preserve"> </v>
      </c>
      <c r="AO33" s="72" t="str">
        <f t="shared" ca="1" si="39"/>
        <v xml:space="preserve"> </v>
      </c>
      <c r="AP33" s="72" t="str">
        <f t="shared" ca="1" si="40"/>
        <v xml:space="preserve"> </v>
      </c>
      <c r="AQ33" s="72" t="str">
        <f t="shared" ca="1" si="41"/>
        <v xml:space="preserve"> </v>
      </c>
      <c r="AR33" s="72" t="str">
        <f t="shared" ca="1" si="42"/>
        <v xml:space="preserve"> </v>
      </c>
      <c r="AS33" s="72" t="str">
        <f t="shared" ca="1" si="43"/>
        <v xml:space="preserve"> </v>
      </c>
      <c r="AT33" s="72" t="str">
        <f t="shared" ca="1" si="44"/>
        <v xml:space="preserve"> </v>
      </c>
      <c r="AU33" s="72" t="str">
        <f t="shared" ca="1" si="45"/>
        <v xml:space="preserve"> </v>
      </c>
      <c r="AV33" s="72" t="str">
        <f t="shared" ca="1" si="46"/>
        <v xml:space="preserve"> </v>
      </c>
      <c r="AW33" s="72" t="str">
        <f t="shared" ca="1" si="47"/>
        <v xml:space="preserve"> </v>
      </c>
      <c r="AX33" s="72" t="str">
        <f t="shared" ca="1" si="48"/>
        <v xml:space="preserve"> </v>
      </c>
      <c r="AY33" s="73" t="str">
        <f t="shared" ca="1" si="49"/>
        <v xml:space="preserve"> </v>
      </c>
      <c r="AZ33" s="71" t="str">
        <f t="shared" ca="1" si="50"/>
        <v xml:space="preserve"> </v>
      </c>
      <c r="BA33" s="71" t="str">
        <f t="shared" ca="1" si="51"/>
        <v xml:space="preserve"> </v>
      </c>
      <c r="BB33" s="71" t="str">
        <f t="shared" ca="1" si="52"/>
        <v xml:space="preserve"> </v>
      </c>
      <c r="BC33" s="71" t="str">
        <f ca="1">IF(COUNTIF(Conso!AI31,"*Insuffisant*"),"x"," ")</f>
        <v xml:space="preserve"> </v>
      </c>
      <c r="BD33" s="71" t="str">
        <f ca="1">IF(COUNTIF(Conso!AI31,"*Faible*"),"x"," ")</f>
        <v xml:space="preserve"> </v>
      </c>
      <c r="BE33" s="71" t="str">
        <f ca="1">IF(COUNTIF(Conso!AI31,"*Acceptable*"),"x"," ")</f>
        <v xml:space="preserve"> </v>
      </c>
      <c r="BF33" s="71" t="str">
        <f ca="1">IF(COUNTIF(Conso!AI31,"*Maîtrisé*"),"x"," ")</f>
        <v xml:space="preserve"> </v>
      </c>
      <c r="BG33" s="71" t="str">
        <f t="shared" ca="1" si="53"/>
        <v xml:space="preserve"> </v>
      </c>
      <c r="BH33" s="71" t="str">
        <f t="shared" ca="1" si="54"/>
        <v xml:space="preserve"> </v>
      </c>
      <c r="BI33" s="71" t="str">
        <f t="shared" ca="1" si="55"/>
        <v xml:space="preserve"> </v>
      </c>
      <c r="BJ33" s="71" t="str">
        <f t="shared" ca="1" si="56"/>
        <v xml:space="preserve"> </v>
      </c>
      <c r="BK33" s="71" t="str">
        <f t="shared" ca="1" si="57"/>
        <v xml:space="preserve"> </v>
      </c>
      <c r="BL33" s="71" t="str">
        <f t="shared" ca="1" si="58"/>
        <v xml:space="preserve"> </v>
      </c>
      <c r="BM33" s="71" t="str">
        <f t="shared" ca="1" si="59"/>
        <v xml:space="preserve"> </v>
      </c>
      <c r="BN33" s="71" t="str">
        <f t="shared" ca="1" si="60"/>
        <v xml:space="preserve"> </v>
      </c>
      <c r="BO33" s="71" t="str">
        <f t="shared" ca="1" si="61"/>
        <v xml:space="preserve"> </v>
      </c>
      <c r="BP33" s="71" t="str">
        <f t="shared" ca="1" si="62"/>
        <v xml:space="preserve"> </v>
      </c>
      <c r="BQ33" s="71" t="str">
        <f t="shared" ca="1" si="63"/>
        <v xml:space="preserve"> </v>
      </c>
      <c r="BR33" s="71" t="str">
        <f t="shared" ca="1" si="64"/>
        <v xml:space="preserve"> </v>
      </c>
      <c r="BS33" s="71" t="str">
        <f t="shared" ca="1" si="65"/>
        <v xml:space="preserve"> </v>
      </c>
      <c r="BT33" s="71" t="str">
        <f t="shared" ca="1" si="66"/>
        <v xml:space="preserve"> </v>
      </c>
      <c r="BU33" s="71" t="str">
        <f t="shared" ca="1" si="67"/>
        <v xml:space="preserve"> </v>
      </c>
      <c r="BV33" s="71" t="str">
        <f t="shared" ca="1" si="68"/>
        <v xml:space="preserve"> </v>
      </c>
      <c r="BW33" s="70" t="s">
        <v>901</v>
      </c>
    </row>
    <row r="34" spans="1:75" ht="37.5" customHeight="1" x14ac:dyDescent="0.2">
      <c r="A34" s="195" t="s">
        <v>861</v>
      </c>
      <c r="B34" s="70" t="e">
        <f>#REF!</f>
        <v>#REF!</v>
      </c>
      <c r="C34" s="71" t="str">
        <f ca="1">IF(COUNTIF(Conso!AK32,"*Marginal*"),"x"," ")</f>
        <v xml:space="preserve"> </v>
      </c>
      <c r="D34" s="71" t="str">
        <f ca="1">IF(COUNTIF(Conso!AK32,"*Faible*"),"x"," ")</f>
        <v xml:space="preserve"> </v>
      </c>
      <c r="E34" s="71" t="str">
        <f ca="1">IF(COUNTIF(Conso!AK32,"*Modéré*"),"x"," ")</f>
        <v xml:space="preserve"> </v>
      </c>
      <c r="F34" s="71" t="str">
        <f ca="1">IF(COUNTIF(Conso!AK32,"*Elevé*"),"x"," ")</f>
        <v xml:space="preserve"> </v>
      </c>
      <c r="G34" s="71" t="str">
        <f ca="1">IF(COUNTIF(Conso!AK32,"*Critique*"),"x"," ")</f>
        <v xml:space="preserve"> </v>
      </c>
      <c r="H34" s="71" t="str">
        <f ca="1">IF(COUNTIF(Conso!AK32,"*Catastrophique*"),"x"," ")</f>
        <v xml:space="preserve"> </v>
      </c>
      <c r="I34" s="71" t="str">
        <f ca="1">IF(COUNTIF(Conso!AJ32,"*Exceptionnelle*"),"x"," ")</f>
        <v xml:space="preserve"> </v>
      </c>
      <c r="J34" s="71" t="str">
        <f ca="1">IF(COUNTIF(Conso!AJ32,"*Rare*"),"x"," ")</f>
        <v xml:space="preserve"> </v>
      </c>
      <c r="K34" s="71" t="str">
        <f ca="1">IF(COUNTIF(Conso!AJ32,"*Modérée*"),"x"," ")</f>
        <v xml:space="preserve"> </v>
      </c>
      <c r="L34" s="71" t="str">
        <f ca="1">IF(COUNTIF(Conso!AJ32,"*Elevée*"),"x"," ")</f>
        <v xml:space="preserve"> </v>
      </c>
      <c r="M34" s="71" t="str">
        <f ca="1">IF(COUNTIF(Conso!AJ32,"*Récurrente*"),"x"," ")</f>
        <v xml:space="preserve"> </v>
      </c>
      <c r="N34" s="71" t="str">
        <f ca="1">IF(COUNTIF(Conso!AJ32,"*Permanente*"),"x"," ")</f>
        <v xml:space="preserve"> </v>
      </c>
      <c r="O34" s="72" t="str">
        <f t="shared" ca="1" si="13"/>
        <v xml:space="preserve"> </v>
      </c>
      <c r="P34" s="72" t="str">
        <f t="shared" ca="1" si="14"/>
        <v xml:space="preserve"> </v>
      </c>
      <c r="Q34" s="72" t="str">
        <f t="shared" ca="1" si="15"/>
        <v xml:space="preserve"> </v>
      </c>
      <c r="R34" s="72" t="str">
        <f t="shared" ca="1" si="16"/>
        <v xml:space="preserve"> </v>
      </c>
      <c r="S34" s="72" t="str">
        <f t="shared" ca="1" si="17"/>
        <v xml:space="preserve"> </v>
      </c>
      <c r="T34" s="72" t="str">
        <f t="shared" ca="1" si="18"/>
        <v xml:space="preserve"> </v>
      </c>
      <c r="U34" s="72" t="str">
        <f t="shared" ca="1" si="19"/>
        <v xml:space="preserve"> </v>
      </c>
      <c r="V34" s="72" t="str">
        <f t="shared" ca="1" si="20"/>
        <v xml:space="preserve"> </v>
      </c>
      <c r="W34" s="72" t="str">
        <f t="shared" ca="1" si="21"/>
        <v xml:space="preserve"> </v>
      </c>
      <c r="X34" s="72" t="str">
        <f t="shared" ca="1" si="22"/>
        <v xml:space="preserve"> </v>
      </c>
      <c r="Y34" s="72" t="str">
        <f t="shared" ca="1" si="23"/>
        <v xml:space="preserve"> </v>
      </c>
      <c r="Z34" s="72" t="str">
        <f t="shared" ca="1" si="24"/>
        <v xml:space="preserve"> </v>
      </c>
      <c r="AA34" s="72" t="str">
        <f t="shared" ca="1" si="25"/>
        <v xml:space="preserve"> </v>
      </c>
      <c r="AB34" s="72" t="str">
        <f t="shared" ca="1" si="26"/>
        <v xml:space="preserve"> </v>
      </c>
      <c r="AC34" s="72" t="str">
        <f t="shared" ca="1" si="27"/>
        <v xml:space="preserve"> </v>
      </c>
      <c r="AD34" s="72" t="str">
        <f t="shared" ca="1" si="28"/>
        <v xml:space="preserve"> </v>
      </c>
      <c r="AE34" s="72" t="str">
        <f t="shared" ca="1" si="29"/>
        <v xml:space="preserve"> </v>
      </c>
      <c r="AF34" s="72" t="str">
        <f t="shared" ca="1" si="30"/>
        <v xml:space="preserve"> </v>
      </c>
      <c r="AG34" s="72" t="str">
        <f t="shared" ca="1" si="31"/>
        <v xml:space="preserve"> </v>
      </c>
      <c r="AH34" s="72" t="str">
        <f t="shared" ca="1" si="32"/>
        <v xml:space="preserve"> </v>
      </c>
      <c r="AI34" s="72" t="str">
        <f t="shared" ca="1" si="33"/>
        <v xml:space="preserve"> </v>
      </c>
      <c r="AJ34" s="72" t="str">
        <f t="shared" ca="1" si="34"/>
        <v xml:space="preserve"> </v>
      </c>
      <c r="AK34" s="72" t="str">
        <f t="shared" ca="1" si="35"/>
        <v xml:space="preserve"> </v>
      </c>
      <c r="AL34" s="72" t="str">
        <f t="shared" ca="1" si="36"/>
        <v xml:space="preserve"> </v>
      </c>
      <c r="AM34" s="72" t="str">
        <f t="shared" ca="1" si="37"/>
        <v xml:space="preserve"> </v>
      </c>
      <c r="AN34" s="72" t="str">
        <f t="shared" ca="1" si="38"/>
        <v xml:space="preserve"> </v>
      </c>
      <c r="AO34" s="72" t="str">
        <f t="shared" ca="1" si="39"/>
        <v xml:space="preserve"> </v>
      </c>
      <c r="AP34" s="72" t="str">
        <f t="shared" ca="1" si="40"/>
        <v xml:space="preserve"> </v>
      </c>
      <c r="AQ34" s="72" t="str">
        <f t="shared" ca="1" si="41"/>
        <v xml:space="preserve"> </v>
      </c>
      <c r="AR34" s="72" t="str">
        <f t="shared" ca="1" si="42"/>
        <v xml:space="preserve"> </v>
      </c>
      <c r="AS34" s="72" t="str">
        <f t="shared" ca="1" si="43"/>
        <v xml:space="preserve"> </v>
      </c>
      <c r="AT34" s="72" t="str">
        <f t="shared" ca="1" si="44"/>
        <v xml:space="preserve"> </v>
      </c>
      <c r="AU34" s="72" t="str">
        <f t="shared" ca="1" si="45"/>
        <v xml:space="preserve"> </v>
      </c>
      <c r="AV34" s="72" t="str">
        <f t="shared" ca="1" si="46"/>
        <v xml:space="preserve"> </v>
      </c>
      <c r="AW34" s="72" t="str">
        <f t="shared" ca="1" si="47"/>
        <v xml:space="preserve"> </v>
      </c>
      <c r="AX34" s="72" t="str">
        <f t="shared" ca="1" si="48"/>
        <v xml:space="preserve"> </v>
      </c>
      <c r="AY34" s="73" t="str">
        <f t="shared" ca="1" si="49"/>
        <v xml:space="preserve"> </v>
      </c>
      <c r="AZ34" s="71" t="str">
        <f t="shared" ca="1" si="50"/>
        <v xml:space="preserve"> </v>
      </c>
      <c r="BA34" s="71" t="str">
        <f t="shared" ca="1" si="51"/>
        <v xml:space="preserve"> </v>
      </c>
      <c r="BB34" s="71" t="str">
        <f t="shared" ca="1" si="52"/>
        <v xml:space="preserve"> </v>
      </c>
      <c r="BC34" s="71" t="str">
        <f ca="1">IF(COUNTIF(Conso!AI32,"*Insuffisant*"),"x"," ")</f>
        <v xml:space="preserve"> </v>
      </c>
      <c r="BD34" s="71" t="str">
        <f ca="1">IF(COUNTIF(Conso!AI32,"*Faible*"),"x"," ")</f>
        <v xml:space="preserve"> </v>
      </c>
      <c r="BE34" s="71" t="str">
        <f ca="1">IF(COUNTIF(Conso!AI32,"*Acceptable*"),"x"," ")</f>
        <v xml:space="preserve"> </v>
      </c>
      <c r="BF34" s="71" t="str">
        <f ca="1">IF(COUNTIF(Conso!AI32,"*Maîtrisé*"),"x"," ")</f>
        <v xml:space="preserve"> </v>
      </c>
      <c r="BG34" s="71" t="str">
        <f t="shared" ca="1" si="53"/>
        <v xml:space="preserve"> </v>
      </c>
      <c r="BH34" s="71" t="str">
        <f t="shared" ca="1" si="54"/>
        <v xml:space="preserve"> </v>
      </c>
      <c r="BI34" s="71" t="str">
        <f t="shared" ca="1" si="55"/>
        <v xml:space="preserve"> </v>
      </c>
      <c r="BJ34" s="71" t="str">
        <f t="shared" ca="1" si="56"/>
        <v xml:space="preserve"> </v>
      </c>
      <c r="BK34" s="71" t="str">
        <f t="shared" ca="1" si="57"/>
        <v xml:space="preserve"> </v>
      </c>
      <c r="BL34" s="71" t="str">
        <f t="shared" ca="1" si="58"/>
        <v xml:space="preserve"> </v>
      </c>
      <c r="BM34" s="71" t="str">
        <f t="shared" ca="1" si="59"/>
        <v xml:space="preserve"> </v>
      </c>
      <c r="BN34" s="71" t="str">
        <f t="shared" ca="1" si="60"/>
        <v xml:space="preserve"> </v>
      </c>
      <c r="BO34" s="71" t="str">
        <f t="shared" ca="1" si="61"/>
        <v xml:space="preserve"> </v>
      </c>
      <c r="BP34" s="71" t="str">
        <f t="shared" ca="1" si="62"/>
        <v xml:space="preserve"> </v>
      </c>
      <c r="BQ34" s="71" t="str">
        <f t="shared" ca="1" si="63"/>
        <v xml:space="preserve"> </v>
      </c>
      <c r="BR34" s="71" t="str">
        <f t="shared" ca="1" si="64"/>
        <v xml:space="preserve"> </v>
      </c>
      <c r="BS34" s="71" t="str">
        <f t="shared" ca="1" si="65"/>
        <v xml:space="preserve"> </v>
      </c>
      <c r="BT34" s="71" t="str">
        <f t="shared" ca="1" si="66"/>
        <v xml:space="preserve"> </v>
      </c>
      <c r="BU34" s="71" t="str">
        <f t="shared" ca="1" si="67"/>
        <v xml:space="preserve"> </v>
      </c>
      <c r="BV34" s="71" t="str">
        <f t="shared" ca="1" si="68"/>
        <v xml:space="preserve"> </v>
      </c>
      <c r="BW34" s="70" t="s">
        <v>902</v>
      </c>
    </row>
    <row r="35" spans="1:75" ht="37.5" customHeight="1" x14ac:dyDescent="0.2">
      <c r="A35" s="195" t="s">
        <v>862</v>
      </c>
      <c r="B35" s="70" t="e">
        <f>#REF!</f>
        <v>#REF!</v>
      </c>
      <c r="C35" s="71" t="str">
        <f ca="1">IF(COUNTIF(Conso!AK33,"*Marginal*"),"x"," ")</f>
        <v xml:space="preserve"> </v>
      </c>
      <c r="D35" s="71" t="str">
        <f ca="1">IF(COUNTIF(Conso!AK33,"*Faible*"),"x"," ")</f>
        <v xml:space="preserve"> </v>
      </c>
      <c r="E35" s="71" t="str">
        <f ca="1">IF(COUNTIF(Conso!AK33,"*Modéré*"),"x"," ")</f>
        <v xml:space="preserve"> </v>
      </c>
      <c r="F35" s="71" t="str">
        <f ca="1">IF(COUNTIF(Conso!AK33,"*Elevé*"),"x"," ")</f>
        <v xml:space="preserve"> </v>
      </c>
      <c r="G35" s="71" t="str">
        <f ca="1">IF(COUNTIF(Conso!AK33,"*Critique*"),"x"," ")</f>
        <v xml:space="preserve"> </v>
      </c>
      <c r="H35" s="71" t="str">
        <f ca="1">IF(COUNTIF(Conso!AK33,"*Catastrophique*"),"x"," ")</f>
        <v xml:space="preserve"> </v>
      </c>
      <c r="I35" s="71" t="str">
        <f ca="1">IF(COUNTIF(Conso!AJ33,"*Exceptionnelle*"),"x"," ")</f>
        <v xml:space="preserve"> </v>
      </c>
      <c r="J35" s="71" t="str">
        <f ca="1">IF(COUNTIF(Conso!AJ33,"*Rare*"),"x"," ")</f>
        <v xml:space="preserve"> </v>
      </c>
      <c r="K35" s="71" t="str">
        <f ca="1">IF(COUNTIF(Conso!AJ33,"*Modérée*"),"x"," ")</f>
        <v xml:space="preserve"> </v>
      </c>
      <c r="L35" s="71" t="str">
        <f ca="1">IF(COUNTIF(Conso!AJ33,"*Elevée*"),"x"," ")</f>
        <v xml:space="preserve"> </v>
      </c>
      <c r="M35" s="71" t="str">
        <f ca="1">IF(COUNTIF(Conso!AJ33,"*Récurrente*"),"x"," ")</f>
        <v xml:space="preserve"> </v>
      </c>
      <c r="N35" s="71" t="str">
        <f ca="1">IF(COUNTIF(Conso!AJ33,"*Permanente*"),"x"," ")</f>
        <v xml:space="preserve"> </v>
      </c>
      <c r="O35" s="72" t="str">
        <f t="shared" ca="1" si="13"/>
        <v xml:space="preserve"> </v>
      </c>
      <c r="P35" s="72" t="str">
        <f t="shared" ca="1" si="14"/>
        <v xml:space="preserve"> </v>
      </c>
      <c r="Q35" s="72" t="str">
        <f t="shared" ca="1" si="15"/>
        <v xml:space="preserve"> </v>
      </c>
      <c r="R35" s="72" t="str">
        <f t="shared" ca="1" si="16"/>
        <v xml:space="preserve"> </v>
      </c>
      <c r="S35" s="72" t="str">
        <f t="shared" ca="1" si="17"/>
        <v xml:space="preserve"> </v>
      </c>
      <c r="T35" s="72" t="str">
        <f t="shared" ca="1" si="18"/>
        <v xml:space="preserve"> </v>
      </c>
      <c r="U35" s="72" t="str">
        <f t="shared" ca="1" si="19"/>
        <v xml:space="preserve"> </v>
      </c>
      <c r="V35" s="72" t="str">
        <f t="shared" ca="1" si="20"/>
        <v xml:space="preserve"> </v>
      </c>
      <c r="W35" s="72" t="str">
        <f t="shared" ca="1" si="21"/>
        <v xml:space="preserve"> </v>
      </c>
      <c r="X35" s="72" t="str">
        <f t="shared" ca="1" si="22"/>
        <v xml:space="preserve"> </v>
      </c>
      <c r="Y35" s="72" t="str">
        <f t="shared" ca="1" si="23"/>
        <v xml:space="preserve"> </v>
      </c>
      <c r="Z35" s="72" t="str">
        <f t="shared" ca="1" si="24"/>
        <v xml:space="preserve"> </v>
      </c>
      <c r="AA35" s="72" t="str">
        <f t="shared" ca="1" si="25"/>
        <v xml:space="preserve"> </v>
      </c>
      <c r="AB35" s="72" t="str">
        <f t="shared" ca="1" si="26"/>
        <v xml:space="preserve"> </v>
      </c>
      <c r="AC35" s="72" t="str">
        <f t="shared" ca="1" si="27"/>
        <v xml:space="preserve"> </v>
      </c>
      <c r="AD35" s="72" t="str">
        <f t="shared" ca="1" si="28"/>
        <v xml:space="preserve"> </v>
      </c>
      <c r="AE35" s="72" t="str">
        <f t="shared" ca="1" si="29"/>
        <v xml:space="preserve"> </v>
      </c>
      <c r="AF35" s="72" t="str">
        <f t="shared" ca="1" si="30"/>
        <v xml:space="preserve"> </v>
      </c>
      <c r="AG35" s="72" t="str">
        <f t="shared" ca="1" si="31"/>
        <v xml:space="preserve"> </v>
      </c>
      <c r="AH35" s="72" t="str">
        <f t="shared" ca="1" si="32"/>
        <v xml:space="preserve"> </v>
      </c>
      <c r="AI35" s="72" t="str">
        <f t="shared" ca="1" si="33"/>
        <v xml:space="preserve"> </v>
      </c>
      <c r="AJ35" s="72" t="str">
        <f t="shared" ca="1" si="34"/>
        <v xml:space="preserve"> </v>
      </c>
      <c r="AK35" s="72" t="str">
        <f t="shared" ca="1" si="35"/>
        <v xml:space="preserve"> </v>
      </c>
      <c r="AL35" s="72" t="str">
        <f t="shared" ca="1" si="36"/>
        <v xml:space="preserve"> </v>
      </c>
      <c r="AM35" s="72" t="str">
        <f t="shared" ca="1" si="37"/>
        <v xml:space="preserve"> </v>
      </c>
      <c r="AN35" s="72" t="str">
        <f t="shared" ca="1" si="38"/>
        <v xml:space="preserve"> </v>
      </c>
      <c r="AO35" s="72" t="str">
        <f t="shared" ca="1" si="39"/>
        <v xml:space="preserve"> </v>
      </c>
      <c r="AP35" s="72" t="str">
        <f t="shared" ca="1" si="40"/>
        <v xml:space="preserve"> </v>
      </c>
      <c r="AQ35" s="72" t="str">
        <f t="shared" ca="1" si="41"/>
        <v xml:space="preserve"> </v>
      </c>
      <c r="AR35" s="72" t="str">
        <f t="shared" ca="1" si="42"/>
        <v xml:space="preserve"> </v>
      </c>
      <c r="AS35" s="72" t="str">
        <f t="shared" ca="1" si="43"/>
        <v xml:space="preserve"> </v>
      </c>
      <c r="AT35" s="72" t="str">
        <f t="shared" ca="1" si="44"/>
        <v xml:space="preserve"> </v>
      </c>
      <c r="AU35" s="72" t="str">
        <f t="shared" ca="1" si="45"/>
        <v xml:space="preserve"> </v>
      </c>
      <c r="AV35" s="72" t="str">
        <f t="shared" ca="1" si="46"/>
        <v xml:space="preserve"> </v>
      </c>
      <c r="AW35" s="72" t="str">
        <f t="shared" ca="1" si="47"/>
        <v xml:space="preserve"> </v>
      </c>
      <c r="AX35" s="72" t="str">
        <f t="shared" ca="1" si="48"/>
        <v xml:space="preserve"> </v>
      </c>
      <c r="AY35" s="73" t="str">
        <f t="shared" ca="1" si="49"/>
        <v xml:space="preserve"> </v>
      </c>
      <c r="AZ35" s="71" t="str">
        <f t="shared" ca="1" si="50"/>
        <v xml:space="preserve"> </v>
      </c>
      <c r="BA35" s="71" t="str">
        <f t="shared" ca="1" si="51"/>
        <v xml:space="preserve"> </v>
      </c>
      <c r="BB35" s="71" t="str">
        <f t="shared" ca="1" si="52"/>
        <v xml:space="preserve"> </v>
      </c>
      <c r="BC35" s="71" t="str">
        <f ca="1">IF(COUNTIF(Conso!AI33,"*Insuffisant*"),"x"," ")</f>
        <v xml:space="preserve"> </v>
      </c>
      <c r="BD35" s="71" t="str">
        <f ca="1">IF(COUNTIF(Conso!AI33,"*Faible*"),"x"," ")</f>
        <v xml:space="preserve"> </v>
      </c>
      <c r="BE35" s="71" t="str">
        <f ca="1">IF(COUNTIF(Conso!AI33,"*Acceptable*"),"x"," ")</f>
        <v xml:space="preserve"> </v>
      </c>
      <c r="BF35" s="71" t="str">
        <f ca="1">IF(COUNTIF(Conso!AI33,"*Maîtrisé*"),"x"," ")</f>
        <v xml:space="preserve"> </v>
      </c>
      <c r="BG35" s="71" t="str">
        <f t="shared" ca="1" si="53"/>
        <v xml:space="preserve"> </v>
      </c>
      <c r="BH35" s="71" t="str">
        <f t="shared" ca="1" si="54"/>
        <v xml:space="preserve"> </v>
      </c>
      <c r="BI35" s="71" t="str">
        <f t="shared" ca="1" si="55"/>
        <v xml:space="preserve"> </v>
      </c>
      <c r="BJ35" s="71" t="str">
        <f t="shared" ca="1" si="56"/>
        <v xml:space="preserve"> </v>
      </c>
      <c r="BK35" s="71" t="str">
        <f t="shared" ca="1" si="57"/>
        <v xml:space="preserve"> </v>
      </c>
      <c r="BL35" s="71" t="str">
        <f t="shared" ca="1" si="58"/>
        <v xml:space="preserve"> </v>
      </c>
      <c r="BM35" s="71" t="str">
        <f t="shared" ca="1" si="59"/>
        <v xml:space="preserve"> </v>
      </c>
      <c r="BN35" s="71" t="str">
        <f t="shared" ca="1" si="60"/>
        <v xml:space="preserve"> </v>
      </c>
      <c r="BO35" s="71" t="str">
        <f t="shared" ca="1" si="61"/>
        <v xml:space="preserve"> </v>
      </c>
      <c r="BP35" s="71" t="str">
        <f t="shared" ca="1" si="62"/>
        <v xml:space="preserve"> </v>
      </c>
      <c r="BQ35" s="71" t="str">
        <f t="shared" ca="1" si="63"/>
        <v xml:space="preserve"> </v>
      </c>
      <c r="BR35" s="71" t="str">
        <f t="shared" ca="1" si="64"/>
        <v xml:space="preserve"> </v>
      </c>
      <c r="BS35" s="71" t="str">
        <f t="shared" ca="1" si="65"/>
        <v xml:space="preserve"> </v>
      </c>
      <c r="BT35" s="71" t="str">
        <f t="shared" ca="1" si="66"/>
        <v xml:space="preserve"> </v>
      </c>
      <c r="BU35" s="71" t="str">
        <f t="shared" ca="1" si="67"/>
        <v xml:space="preserve"> </v>
      </c>
      <c r="BV35" s="71" t="str">
        <f t="shared" ca="1" si="68"/>
        <v xml:space="preserve"> </v>
      </c>
      <c r="BW35" s="70" t="s">
        <v>903</v>
      </c>
    </row>
    <row r="36" spans="1:75" ht="43.5" customHeight="1" x14ac:dyDescent="0.2">
      <c r="A36" s="195" t="s">
        <v>863</v>
      </c>
      <c r="B36" s="70" t="e">
        <f>#REF!</f>
        <v>#REF!</v>
      </c>
      <c r="C36" s="71" t="str">
        <f ca="1">IF(COUNTIF(Conso!AK34,"*Marginal*"),"x"," ")</f>
        <v xml:space="preserve"> </v>
      </c>
      <c r="D36" s="71" t="str">
        <f ca="1">IF(COUNTIF(Conso!AK34,"*Faible*"),"x"," ")</f>
        <v xml:space="preserve"> </v>
      </c>
      <c r="E36" s="71" t="str">
        <f ca="1">IF(COUNTIF(Conso!AK34,"*Modéré*"),"x"," ")</f>
        <v xml:space="preserve"> </v>
      </c>
      <c r="F36" s="71" t="str">
        <f ca="1">IF(COUNTIF(Conso!AK34,"*Elevé*"),"x"," ")</f>
        <v xml:space="preserve"> </v>
      </c>
      <c r="G36" s="71" t="str">
        <f ca="1">IF(COUNTIF(Conso!AK34,"*Critique*"),"x"," ")</f>
        <v xml:space="preserve"> </v>
      </c>
      <c r="H36" s="71" t="str">
        <f ca="1">IF(COUNTIF(Conso!AK34,"*Catastrophique*"),"x"," ")</f>
        <v xml:space="preserve"> </v>
      </c>
      <c r="I36" s="71" t="str">
        <f ca="1">IF(COUNTIF(Conso!AJ34,"*Exceptionnelle*"),"x"," ")</f>
        <v xml:space="preserve"> </v>
      </c>
      <c r="J36" s="71" t="str">
        <f ca="1">IF(COUNTIF(Conso!AJ34,"*Rare*"),"x"," ")</f>
        <v xml:space="preserve"> </v>
      </c>
      <c r="K36" s="71" t="str">
        <f ca="1">IF(COUNTIF(Conso!AJ34,"*Modérée*"),"x"," ")</f>
        <v xml:space="preserve"> </v>
      </c>
      <c r="L36" s="71" t="str">
        <f ca="1">IF(COUNTIF(Conso!AJ34,"*Elevée*"),"x"," ")</f>
        <v xml:space="preserve"> </v>
      </c>
      <c r="M36" s="71" t="str">
        <f ca="1">IF(COUNTIF(Conso!AJ34,"*Récurrente*"),"x"," ")</f>
        <v xml:space="preserve"> </v>
      </c>
      <c r="N36" s="71" t="str">
        <f ca="1">IF(COUNTIF(Conso!AJ34,"*Permanente*"),"x"," ")</f>
        <v xml:space="preserve"> </v>
      </c>
      <c r="O36" s="72" t="str">
        <f t="shared" ca="1" si="13"/>
        <v xml:space="preserve"> </v>
      </c>
      <c r="P36" s="72" t="str">
        <f t="shared" ca="1" si="14"/>
        <v xml:space="preserve"> </v>
      </c>
      <c r="Q36" s="72" t="str">
        <f t="shared" ca="1" si="15"/>
        <v xml:space="preserve"> </v>
      </c>
      <c r="R36" s="72" t="str">
        <f t="shared" ca="1" si="16"/>
        <v xml:space="preserve"> </v>
      </c>
      <c r="S36" s="72" t="str">
        <f t="shared" ca="1" si="17"/>
        <v xml:space="preserve"> </v>
      </c>
      <c r="T36" s="72" t="str">
        <f t="shared" ca="1" si="18"/>
        <v xml:space="preserve"> </v>
      </c>
      <c r="U36" s="72" t="str">
        <f t="shared" ca="1" si="19"/>
        <v xml:space="preserve"> </v>
      </c>
      <c r="V36" s="72" t="str">
        <f t="shared" ca="1" si="20"/>
        <v xml:space="preserve"> </v>
      </c>
      <c r="W36" s="72" t="str">
        <f t="shared" ca="1" si="21"/>
        <v xml:space="preserve"> </v>
      </c>
      <c r="X36" s="72" t="str">
        <f t="shared" ca="1" si="22"/>
        <v xml:space="preserve"> </v>
      </c>
      <c r="Y36" s="72" t="str">
        <f t="shared" ca="1" si="23"/>
        <v xml:space="preserve"> </v>
      </c>
      <c r="Z36" s="72" t="str">
        <f t="shared" ca="1" si="24"/>
        <v xml:space="preserve"> </v>
      </c>
      <c r="AA36" s="72" t="str">
        <f t="shared" ca="1" si="25"/>
        <v xml:space="preserve"> </v>
      </c>
      <c r="AB36" s="72" t="str">
        <f t="shared" ca="1" si="26"/>
        <v xml:space="preserve"> </v>
      </c>
      <c r="AC36" s="72" t="str">
        <f t="shared" ca="1" si="27"/>
        <v xml:space="preserve"> </v>
      </c>
      <c r="AD36" s="72" t="str">
        <f t="shared" ca="1" si="28"/>
        <v xml:space="preserve"> </v>
      </c>
      <c r="AE36" s="72" t="str">
        <f t="shared" ca="1" si="29"/>
        <v xml:space="preserve"> </v>
      </c>
      <c r="AF36" s="72" t="str">
        <f t="shared" ca="1" si="30"/>
        <v xml:space="preserve"> </v>
      </c>
      <c r="AG36" s="72" t="str">
        <f t="shared" ca="1" si="31"/>
        <v xml:space="preserve"> </v>
      </c>
      <c r="AH36" s="72" t="str">
        <f t="shared" ca="1" si="32"/>
        <v xml:space="preserve"> </v>
      </c>
      <c r="AI36" s="72" t="str">
        <f t="shared" ca="1" si="33"/>
        <v xml:space="preserve"> </v>
      </c>
      <c r="AJ36" s="72" t="str">
        <f t="shared" ca="1" si="34"/>
        <v xml:space="preserve"> </v>
      </c>
      <c r="AK36" s="72" t="str">
        <f t="shared" ca="1" si="35"/>
        <v xml:space="preserve"> </v>
      </c>
      <c r="AL36" s="72" t="str">
        <f t="shared" ca="1" si="36"/>
        <v xml:space="preserve"> </v>
      </c>
      <c r="AM36" s="72" t="str">
        <f t="shared" ca="1" si="37"/>
        <v xml:space="preserve"> </v>
      </c>
      <c r="AN36" s="72" t="str">
        <f t="shared" ca="1" si="38"/>
        <v xml:space="preserve"> </v>
      </c>
      <c r="AO36" s="72" t="str">
        <f t="shared" ca="1" si="39"/>
        <v xml:space="preserve"> </v>
      </c>
      <c r="AP36" s="72" t="str">
        <f t="shared" ca="1" si="40"/>
        <v xml:space="preserve"> </v>
      </c>
      <c r="AQ36" s="72" t="str">
        <f t="shared" ca="1" si="41"/>
        <v xml:space="preserve"> </v>
      </c>
      <c r="AR36" s="72" t="str">
        <f t="shared" ca="1" si="42"/>
        <v xml:space="preserve"> </v>
      </c>
      <c r="AS36" s="72" t="str">
        <f t="shared" ca="1" si="43"/>
        <v xml:space="preserve"> </v>
      </c>
      <c r="AT36" s="72" t="str">
        <f t="shared" ca="1" si="44"/>
        <v xml:space="preserve"> </v>
      </c>
      <c r="AU36" s="72" t="str">
        <f t="shared" ca="1" si="45"/>
        <v xml:space="preserve"> </v>
      </c>
      <c r="AV36" s="72" t="str">
        <f t="shared" ca="1" si="46"/>
        <v xml:space="preserve"> </v>
      </c>
      <c r="AW36" s="72" t="str">
        <f t="shared" ca="1" si="47"/>
        <v xml:space="preserve"> </v>
      </c>
      <c r="AX36" s="72" t="str">
        <f t="shared" ca="1" si="48"/>
        <v xml:space="preserve"> </v>
      </c>
      <c r="AY36" s="73" t="str">
        <f t="shared" ca="1" si="49"/>
        <v xml:space="preserve"> </v>
      </c>
      <c r="AZ36" s="71" t="str">
        <f t="shared" ca="1" si="50"/>
        <v xml:space="preserve"> </v>
      </c>
      <c r="BA36" s="71" t="str">
        <f t="shared" ca="1" si="51"/>
        <v xml:space="preserve"> </v>
      </c>
      <c r="BB36" s="71" t="str">
        <f t="shared" ca="1" si="52"/>
        <v xml:space="preserve"> </v>
      </c>
      <c r="BC36" s="71" t="str">
        <f ca="1">IF(COUNTIF(Conso!AI34,"*Insuffisant*"),"x"," ")</f>
        <v xml:space="preserve"> </v>
      </c>
      <c r="BD36" s="71" t="str">
        <f ca="1">IF(COUNTIF(Conso!AI34,"*Faible*"),"x"," ")</f>
        <v xml:space="preserve"> </v>
      </c>
      <c r="BE36" s="71" t="str">
        <f ca="1">IF(COUNTIF(Conso!AI34,"*Acceptable*"),"x"," ")</f>
        <v xml:space="preserve"> </v>
      </c>
      <c r="BF36" s="71" t="str">
        <f ca="1">IF(COUNTIF(Conso!AI34,"*Maîtrisé*"),"x"," ")</f>
        <v xml:space="preserve"> </v>
      </c>
      <c r="BG36" s="71" t="str">
        <f t="shared" ca="1" si="53"/>
        <v xml:space="preserve"> </v>
      </c>
      <c r="BH36" s="71" t="str">
        <f t="shared" ca="1" si="54"/>
        <v xml:space="preserve"> </v>
      </c>
      <c r="BI36" s="71" t="str">
        <f t="shared" ca="1" si="55"/>
        <v xml:space="preserve"> </v>
      </c>
      <c r="BJ36" s="71" t="str">
        <f t="shared" ca="1" si="56"/>
        <v xml:space="preserve"> </v>
      </c>
      <c r="BK36" s="71" t="str">
        <f t="shared" ca="1" si="57"/>
        <v xml:space="preserve"> </v>
      </c>
      <c r="BL36" s="71" t="str">
        <f t="shared" ca="1" si="58"/>
        <v xml:space="preserve"> </v>
      </c>
      <c r="BM36" s="71" t="str">
        <f t="shared" ca="1" si="59"/>
        <v xml:space="preserve"> </v>
      </c>
      <c r="BN36" s="71" t="str">
        <f t="shared" ca="1" si="60"/>
        <v xml:space="preserve"> </v>
      </c>
      <c r="BO36" s="71" t="str">
        <f t="shared" ca="1" si="61"/>
        <v xml:space="preserve"> </v>
      </c>
      <c r="BP36" s="71" t="str">
        <f t="shared" ca="1" si="62"/>
        <v xml:space="preserve"> </v>
      </c>
      <c r="BQ36" s="71" t="str">
        <f t="shared" ca="1" si="63"/>
        <v xml:space="preserve"> </v>
      </c>
      <c r="BR36" s="71" t="str">
        <f t="shared" ca="1" si="64"/>
        <v xml:space="preserve"> </v>
      </c>
      <c r="BS36" s="71" t="str">
        <f t="shared" ca="1" si="65"/>
        <v xml:space="preserve"> </v>
      </c>
      <c r="BT36" s="71" t="str">
        <f t="shared" ca="1" si="66"/>
        <v xml:space="preserve"> </v>
      </c>
      <c r="BU36" s="71" t="str">
        <f t="shared" ca="1" si="67"/>
        <v xml:space="preserve"> </v>
      </c>
      <c r="BV36" s="71" t="str">
        <f t="shared" ca="1" si="68"/>
        <v xml:space="preserve"> </v>
      </c>
      <c r="BW36" s="70" t="s">
        <v>904</v>
      </c>
    </row>
    <row r="37" spans="1:75" ht="43.5" customHeight="1" x14ac:dyDescent="0.2">
      <c r="A37" s="195" t="s">
        <v>864</v>
      </c>
      <c r="B37" s="70" t="e">
        <f>#REF!</f>
        <v>#REF!</v>
      </c>
      <c r="C37" s="71" t="str">
        <f ca="1">IF(COUNTIF(Conso!AK35,"*Marginal*"),"x"," ")</f>
        <v xml:space="preserve"> </v>
      </c>
      <c r="D37" s="71" t="str">
        <f ca="1">IF(COUNTIF(Conso!AK35,"*Faible*"),"x"," ")</f>
        <v xml:space="preserve"> </v>
      </c>
      <c r="E37" s="71" t="str">
        <f ca="1">IF(COUNTIF(Conso!AK35,"*Modéré*"),"x"," ")</f>
        <v xml:space="preserve"> </v>
      </c>
      <c r="F37" s="71" t="str">
        <f ca="1">IF(COUNTIF(Conso!AK35,"*Elevé*"),"x"," ")</f>
        <v xml:space="preserve"> </v>
      </c>
      <c r="G37" s="71" t="str">
        <f ca="1">IF(COUNTIF(Conso!AK35,"*Critique*"),"x"," ")</f>
        <v xml:space="preserve"> </v>
      </c>
      <c r="H37" s="71" t="str">
        <f ca="1">IF(COUNTIF(Conso!AK35,"*Catastrophique*"),"x"," ")</f>
        <v xml:space="preserve"> </v>
      </c>
      <c r="I37" s="71" t="str">
        <f ca="1">IF(COUNTIF(Conso!AJ35,"*Exceptionnelle*"),"x"," ")</f>
        <v xml:space="preserve"> </v>
      </c>
      <c r="J37" s="71" t="str">
        <f ca="1">IF(COUNTIF(Conso!AJ35,"*Rare*"),"x"," ")</f>
        <v xml:space="preserve"> </v>
      </c>
      <c r="K37" s="71" t="str">
        <f ca="1">IF(COUNTIF(Conso!AJ35,"*Modérée*"),"x"," ")</f>
        <v xml:space="preserve"> </v>
      </c>
      <c r="L37" s="71" t="str">
        <f ca="1">IF(COUNTIF(Conso!AJ35,"*Elevée*"),"x"," ")</f>
        <v xml:space="preserve"> </v>
      </c>
      <c r="M37" s="71" t="str">
        <f ca="1">IF(COUNTIF(Conso!AJ35,"*Récurrente*"),"x"," ")</f>
        <v xml:space="preserve"> </v>
      </c>
      <c r="N37" s="71" t="str">
        <f ca="1">IF(COUNTIF(Conso!AJ35,"*Permanente*"),"x"," ")</f>
        <v xml:space="preserve"> </v>
      </c>
      <c r="O37" s="72" t="str">
        <f t="shared" ca="1" si="13"/>
        <v xml:space="preserve"> </v>
      </c>
      <c r="P37" s="72" t="str">
        <f t="shared" ca="1" si="14"/>
        <v xml:space="preserve"> </v>
      </c>
      <c r="Q37" s="72" t="str">
        <f t="shared" ca="1" si="15"/>
        <v xml:space="preserve"> </v>
      </c>
      <c r="R37" s="72" t="str">
        <f t="shared" ca="1" si="16"/>
        <v xml:space="preserve"> </v>
      </c>
      <c r="S37" s="72" t="str">
        <f t="shared" ca="1" si="17"/>
        <v xml:space="preserve"> </v>
      </c>
      <c r="T37" s="72" t="str">
        <f t="shared" ca="1" si="18"/>
        <v xml:space="preserve"> </v>
      </c>
      <c r="U37" s="72" t="str">
        <f t="shared" ca="1" si="19"/>
        <v xml:space="preserve"> </v>
      </c>
      <c r="V37" s="72" t="str">
        <f t="shared" ca="1" si="20"/>
        <v xml:space="preserve"> </v>
      </c>
      <c r="W37" s="72" t="str">
        <f t="shared" ca="1" si="21"/>
        <v xml:space="preserve"> </v>
      </c>
      <c r="X37" s="72" t="str">
        <f t="shared" ca="1" si="22"/>
        <v xml:space="preserve"> </v>
      </c>
      <c r="Y37" s="72" t="str">
        <f t="shared" ca="1" si="23"/>
        <v xml:space="preserve"> </v>
      </c>
      <c r="Z37" s="72" t="str">
        <f t="shared" ca="1" si="24"/>
        <v xml:space="preserve"> </v>
      </c>
      <c r="AA37" s="72" t="str">
        <f t="shared" ca="1" si="25"/>
        <v xml:space="preserve"> </v>
      </c>
      <c r="AB37" s="72" t="str">
        <f t="shared" ca="1" si="26"/>
        <v xml:space="preserve"> </v>
      </c>
      <c r="AC37" s="72" t="str">
        <f t="shared" ca="1" si="27"/>
        <v xml:space="preserve"> </v>
      </c>
      <c r="AD37" s="72" t="str">
        <f t="shared" ca="1" si="28"/>
        <v xml:space="preserve"> </v>
      </c>
      <c r="AE37" s="72" t="str">
        <f t="shared" ca="1" si="29"/>
        <v xml:space="preserve"> </v>
      </c>
      <c r="AF37" s="72" t="str">
        <f t="shared" ca="1" si="30"/>
        <v xml:space="preserve"> </v>
      </c>
      <c r="AG37" s="72" t="str">
        <f t="shared" ca="1" si="31"/>
        <v xml:space="preserve"> </v>
      </c>
      <c r="AH37" s="72" t="str">
        <f t="shared" ca="1" si="32"/>
        <v xml:space="preserve"> </v>
      </c>
      <c r="AI37" s="72" t="str">
        <f t="shared" ca="1" si="33"/>
        <v xml:space="preserve"> </v>
      </c>
      <c r="AJ37" s="72" t="str">
        <f t="shared" ca="1" si="34"/>
        <v xml:space="preserve"> </v>
      </c>
      <c r="AK37" s="72" t="str">
        <f t="shared" ca="1" si="35"/>
        <v xml:space="preserve"> </v>
      </c>
      <c r="AL37" s="72" t="str">
        <f t="shared" ca="1" si="36"/>
        <v xml:space="preserve"> </v>
      </c>
      <c r="AM37" s="72" t="str">
        <f t="shared" ca="1" si="37"/>
        <v xml:space="preserve"> </v>
      </c>
      <c r="AN37" s="72" t="str">
        <f t="shared" ca="1" si="38"/>
        <v xml:space="preserve"> </v>
      </c>
      <c r="AO37" s="72" t="str">
        <f t="shared" ca="1" si="39"/>
        <v xml:space="preserve"> </v>
      </c>
      <c r="AP37" s="72" t="str">
        <f t="shared" ca="1" si="40"/>
        <v xml:space="preserve"> </v>
      </c>
      <c r="AQ37" s="72" t="str">
        <f t="shared" ca="1" si="41"/>
        <v xml:space="preserve"> </v>
      </c>
      <c r="AR37" s="72" t="str">
        <f t="shared" ca="1" si="42"/>
        <v xml:space="preserve"> </v>
      </c>
      <c r="AS37" s="72" t="str">
        <f t="shared" ca="1" si="43"/>
        <v xml:space="preserve"> </v>
      </c>
      <c r="AT37" s="72" t="str">
        <f t="shared" ca="1" si="44"/>
        <v xml:space="preserve"> </v>
      </c>
      <c r="AU37" s="72" t="str">
        <f t="shared" ca="1" si="45"/>
        <v xml:space="preserve"> </v>
      </c>
      <c r="AV37" s="72" t="str">
        <f t="shared" ca="1" si="46"/>
        <v xml:space="preserve"> </v>
      </c>
      <c r="AW37" s="72" t="str">
        <f t="shared" ca="1" si="47"/>
        <v xml:space="preserve"> </v>
      </c>
      <c r="AX37" s="72" t="str">
        <f t="shared" ca="1" si="48"/>
        <v xml:space="preserve"> </v>
      </c>
      <c r="AY37" s="73" t="str">
        <f t="shared" ca="1" si="49"/>
        <v xml:space="preserve"> </v>
      </c>
      <c r="AZ37" s="71" t="str">
        <f t="shared" ca="1" si="50"/>
        <v xml:space="preserve"> </v>
      </c>
      <c r="BA37" s="71" t="str">
        <f t="shared" ca="1" si="51"/>
        <v xml:space="preserve"> </v>
      </c>
      <c r="BB37" s="71" t="str">
        <f t="shared" ca="1" si="52"/>
        <v xml:space="preserve"> </v>
      </c>
      <c r="BC37" s="71" t="str">
        <f ca="1">IF(COUNTIF(Conso!AI35,"*Insuffisant*"),"x"," ")</f>
        <v xml:space="preserve"> </v>
      </c>
      <c r="BD37" s="71" t="str">
        <f ca="1">IF(COUNTIF(Conso!AI35,"*Faible*"),"x"," ")</f>
        <v xml:space="preserve"> </v>
      </c>
      <c r="BE37" s="71" t="str">
        <f ca="1">IF(COUNTIF(Conso!AI35,"*Acceptable*"),"x"," ")</f>
        <v xml:space="preserve"> </v>
      </c>
      <c r="BF37" s="71" t="str">
        <f ca="1">IF(COUNTIF(Conso!AI35,"*Maîtrisé*"),"x"," ")</f>
        <v xml:space="preserve"> </v>
      </c>
      <c r="BG37" s="71" t="str">
        <f t="shared" ca="1" si="53"/>
        <v xml:space="preserve"> </v>
      </c>
      <c r="BH37" s="71" t="str">
        <f t="shared" ca="1" si="54"/>
        <v xml:space="preserve"> </v>
      </c>
      <c r="BI37" s="71" t="str">
        <f t="shared" ca="1" si="55"/>
        <v xml:space="preserve"> </v>
      </c>
      <c r="BJ37" s="71" t="str">
        <f t="shared" ca="1" si="56"/>
        <v xml:space="preserve"> </v>
      </c>
      <c r="BK37" s="71" t="str">
        <f t="shared" ca="1" si="57"/>
        <v xml:space="preserve"> </v>
      </c>
      <c r="BL37" s="71" t="str">
        <f t="shared" ca="1" si="58"/>
        <v xml:space="preserve"> </v>
      </c>
      <c r="BM37" s="71" t="str">
        <f t="shared" ca="1" si="59"/>
        <v xml:space="preserve"> </v>
      </c>
      <c r="BN37" s="71" t="str">
        <f t="shared" ca="1" si="60"/>
        <v xml:space="preserve"> </v>
      </c>
      <c r="BO37" s="71" t="str">
        <f t="shared" ca="1" si="61"/>
        <v xml:space="preserve"> </v>
      </c>
      <c r="BP37" s="71" t="str">
        <f t="shared" ca="1" si="62"/>
        <v xml:space="preserve"> </v>
      </c>
      <c r="BQ37" s="71" t="str">
        <f t="shared" ca="1" si="63"/>
        <v xml:space="preserve"> </v>
      </c>
      <c r="BR37" s="71" t="str">
        <f t="shared" ca="1" si="64"/>
        <v xml:space="preserve"> </v>
      </c>
      <c r="BS37" s="71" t="str">
        <f t="shared" ca="1" si="65"/>
        <v xml:space="preserve"> </v>
      </c>
      <c r="BT37" s="71" t="str">
        <f t="shared" ca="1" si="66"/>
        <v xml:space="preserve"> </v>
      </c>
      <c r="BU37" s="71" t="str">
        <f t="shared" ca="1" si="67"/>
        <v xml:space="preserve"> </v>
      </c>
      <c r="BV37" s="71" t="str">
        <f t="shared" ca="1" si="68"/>
        <v xml:space="preserve"> </v>
      </c>
      <c r="BW37" s="70" t="s">
        <v>905</v>
      </c>
    </row>
    <row r="38" spans="1:75" ht="43.5" customHeight="1" x14ac:dyDescent="0.2">
      <c r="A38" s="195" t="s">
        <v>865</v>
      </c>
      <c r="B38" s="70" t="e">
        <f>#REF!</f>
        <v>#REF!</v>
      </c>
      <c r="C38" s="71" t="str">
        <f ca="1">IF(COUNTIF(Conso!AK36,"*Marginal*"),"x"," ")</f>
        <v xml:space="preserve"> </v>
      </c>
      <c r="D38" s="71" t="str">
        <f ca="1">IF(COUNTIF(Conso!AK36,"*Faible*"),"x"," ")</f>
        <v xml:space="preserve"> </v>
      </c>
      <c r="E38" s="71" t="str">
        <f ca="1">IF(COUNTIF(Conso!AK36,"*Modéré*"),"x"," ")</f>
        <v xml:space="preserve"> </v>
      </c>
      <c r="F38" s="71" t="str">
        <f ca="1">IF(COUNTIF(Conso!AK36,"*Elevé*"),"x"," ")</f>
        <v xml:space="preserve"> </v>
      </c>
      <c r="G38" s="71" t="str">
        <f ca="1">IF(COUNTIF(Conso!AK36,"*Critique*"),"x"," ")</f>
        <v xml:space="preserve"> </v>
      </c>
      <c r="H38" s="71" t="str">
        <f ca="1">IF(COUNTIF(Conso!AK36,"*Catastrophique*"),"x"," ")</f>
        <v xml:space="preserve"> </v>
      </c>
      <c r="I38" s="71" t="str">
        <f ca="1">IF(COUNTIF(Conso!AJ36,"*Exceptionnelle*"),"x"," ")</f>
        <v xml:space="preserve"> </v>
      </c>
      <c r="J38" s="71" t="str">
        <f ca="1">IF(COUNTIF(Conso!AJ36,"*Rare*"),"x"," ")</f>
        <v xml:space="preserve"> </v>
      </c>
      <c r="K38" s="71" t="str">
        <f ca="1">IF(COUNTIF(Conso!AJ36,"*Modérée*"),"x"," ")</f>
        <v xml:space="preserve"> </v>
      </c>
      <c r="L38" s="71" t="str">
        <f ca="1">IF(COUNTIF(Conso!AJ36,"*Elevée*"),"x"," ")</f>
        <v xml:space="preserve"> </v>
      </c>
      <c r="M38" s="71" t="str">
        <f ca="1">IF(COUNTIF(Conso!AJ36,"*Récurrente*"),"x"," ")</f>
        <v xml:space="preserve"> </v>
      </c>
      <c r="N38" s="71" t="str">
        <f ca="1">IF(COUNTIF(Conso!AJ36,"*Permanente*"),"x"," ")</f>
        <v xml:space="preserve"> </v>
      </c>
      <c r="O38" s="72" t="str">
        <f t="shared" ca="1" si="13"/>
        <v xml:space="preserve"> </v>
      </c>
      <c r="P38" s="72" t="str">
        <f t="shared" ca="1" si="14"/>
        <v xml:space="preserve"> </v>
      </c>
      <c r="Q38" s="72" t="str">
        <f t="shared" ca="1" si="15"/>
        <v xml:space="preserve"> </v>
      </c>
      <c r="R38" s="72" t="str">
        <f t="shared" ca="1" si="16"/>
        <v xml:space="preserve"> </v>
      </c>
      <c r="S38" s="72" t="str">
        <f t="shared" ca="1" si="17"/>
        <v xml:space="preserve"> </v>
      </c>
      <c r="T38" s="72" t="str">
        <f t="shared" ca="1" si="18"/>
        <v xml:space="preserve"> </v>
      </c>
      <c r="U38" s="72" t="str">
        <f t="shared" ca="1" si="19"/>
        <v xml:space="preserve"> </v>
      </c>
      <c r="V38" s="72" t="str">
        <f t="shared" ca="1" si="20"/>
        <v xml:space="preserve"> </v>
      </c>
      <c r="W38" s="72" t="str">
        <f t="shared" ca="1" si="21"/>
        <v xml:space="preserve"> </v>
      </c>
      <c r="X38" s="72" t="str">
        <f t="shared" ca="1" si="22"/>
        <v xml:space="preserve"> </v>
      </c>
      <c r="Y38" s="72" t="str">
        <f t="shared" ca="1" si="23"/>
        <v xml:space="preserve"> </v>
      </c>
      <c r="Z38" s="72" t="str">
        <f t="shared" ca="1" si="24"/>
        <v xml:space="preserve"> </v>
      </c>
      <c r="AA38" s="72" t="str">
        <f t="shared" ca="1" si="25"/>
        <v xml:space="preserve"> </v>
      </c>
      <c r="AB38" s="72" t="str">
        <f t="shared" ca="1" si="26"/>
        <v xml:space="preserve"> </v>
      </c>
      <c r="AC38" s="72" t="str">
        <f t="shared" ca="1" si="27"/>
        <v xml:space="preserve"> </v>
      </c>
      <c r="AD38" s="72" t="str">
        <f t="shared" ca="1" si="28"/>
        <v xml:space="preserve"> </v>
      </c>
      <c r="AE38" s="72" t="str">
        <f t="shared" ca="1" si="29"/>
        <v xml:space="preserve"> </v>
      </c>
      <c r="AF38" s="72" t="str">
        <f t="shared" ca="1" si="30"/>
        <v xml:space="preserve"> </v>
      </c>
      <c r="AG38" s="72" t="str">
        <f t="shared" ca="1" si="31"/>
        <v xml:space="preserve"> </v>
      </c>
      <c r="AH38" s="72" t="str">
        <f t="shared" ca="1" si="32"/>
        <v xml:space="preserve"> </v>
      </c>
      <c r="AI38" s="72" t="str">
        <f t="shared" ca="1" si="33"/>
        <v xml:space="preserve"> </v>
      </c>
      <c r="AJ38" s="72" t="str">
        <f t="shared" ca="1" si="34"/>
        <v xml:space="preserve"> </v>
      </c>
      <c r="AK38" s="72" t="str">
        <f t="shared" ca="1" si="35"/>
        <v xml:space="preserve"> </v>
      </c>
      <c r="AL38" s="72" t="str">
        <f t="shared" ca="1" si="36"/>
        <v xml:space="preserve"> </v>
      </c>
      <c r="AM38" s="72" t="str">
        <f t="shared" ca="1" si="37"/>
        <v xml:space="preserve"> </v>
      </c>
      <c r="AN38" s="72" t="str">
        <f t="shared" ca="1" si="38"/>
        <v xml:space="preserve"> </v>
      </c>
      <c r="AO38" s="72" t="str">
        <f t="shared" ca="1" si="39"/>
        <v xml:space="preserve"> </v>
      </c>
      <c r="AP38" s="72" t="str">
        <f t="shared" ca="1" si="40"/>
        <v xml:space="preserve"> </v>
      </c>
      <c r="AQ38" s="72" t="str">
        <f t="shared" ca="1" si="41"/>
        <v xml:space="preserve"> </v>
      </c>
      <c r="AR38" s="72" t="str">
        <f t="shared" ca="1" si="42"/>
        <v xml:space="preserve"> </v>
      </c>
      <c r="AS38" s="72" t="str">
        <f t="shared" ca="1" si="43"/>
        <v xml:space="preserve"> </v>
      </c>
      <c r="AT38" s="72" t="str">
        <f t="shared" ca="1" si="44"/>
        <v xml:space="preserve"> </v>
      </c>
      <c r="AU38" s="72" t="str">
        <f t="shared" ca="1" si="45"/>
        <v xml:space="preserve"> </v>
      </c>
      <c r="AV38" s="72" t="str">
        <f t="shared" ca="1" si="46"/>
        <v xml:space="preserve"> </v>
      </c>
      <c r="AW38" s="72" t="str">
        <f t="shared" ca="1" si="47"/>
        <v xml:space="preserve"> </v>
      </c>
      <c r="AX38" s="72" t="str">
        <f t="shared" ca="1" si="48"/>
        <v xml:space="preserve"> </v>
      </c>
      <c r="AY38" s="73" t="str">
        <f t="shared" ca="1" si="49"/>
        <v xml:space="preserve"> </v>
      </c>
      <c r="AZ38" s="71" t="str">
        <f t="shared" ca="1" si="50"/>
        <v xml:space="preserve"> </v>
      </c>
      <c r="BA38" s="71" t="str">
        <f t="shared" ca="1" si="51"/>
        <v xml:space="preserve"> </v>
      </c>
      <c r="BB38" s="71" t="str">
        <f t="shared" ca="1" si="52"/>
        <v xml:space="preserve"> </v>
      </c>
      <c r="BC38" s="71" t="str">
        <f ca="1">IF(COUNTIF(Conso!AI36,"*Insuffisant*"),"x"," ")</f>
        <v xml:space="preserve"> </v>
      </c>
      <c r="BD38" s="71" t="str">
        <f ca="1">IF(COUNTIF(Conso!AI36,"*Faible*"),"x"," ")</f>
        <v xml:space="preserve"> </v>
      </c>
      <c r="BE38" s="71" t="str">
        <f ca="1">IF(COUNTIF(Conso!AI36,"*Acceptable*"),"x"," ")</f>
        <v xml:space="preserve"> </v>
      </c>
      <c r="BF38" s="71" t="str">
        <f ca="1">IF(COUNTIF(Conso!AI36,"*Maîtrisé*"),"x"," ")</f>
        <v xml:space="preserve"> </v>
      </c>
      <c r="BG38" s="71" t="str">
        <f t="shared" ca="1" si="53"/>
        <v xml:space="preserve"> </v>
      </c>
      <c r="BH38" s="71" t="str">
        <f t="shared" ca="1" si="54"/>
        <v xml:space="preserve"> </v>
      </c>
      <c r="BI38" s="71" t="str">
        <f t="shared" ca="1" si="55"/>
        <v xml:space="preserve"> </v>
      </c>
      <c r="BJ38" s="71" t="str">
        <f t="shared" ca="1" si="56"/>
        <v xml:space="preserve"> </v>
      </c>
      <c r="BK38" s="71" t="str">
        <f t="shared" ca="1" si="57"/>
        <v xml:space="preserve"> </v>
      </c>
      <c r="BL38" s="71" t="str">
        <f t="shared" ca="1" si="58"/>
        <v xml:space="preserve"> </v>
      </c>
      <c r="BM38" s="71" t="str">
        <f t="shared" ca="1" si="59"/>
        <v xml:space="preserve"> </v>
      </c>
      <c r="BN38" s="71" t="str">
        <f t="shared" ca="1" si="60"/>
        <v xml:space="preserve"> </v>
      </c>
      <c r="BO38" s="71" t="str">
        <f t="shared" ca="1" si="61"/>
        <v xml:space="preserve"> </v>
      </c>
      <c r="BP38" s="71" t="str">
        <f t="shared" ca="1" si="62"/>
        <v xml:space="preserve"> </v>
      </c>
      <c r="BQ38" s="71" t="str">
        <f t="shared" ca="1" si="63"/>
        <v xml:space="preserve"> </v>
      </c>
      <c r="BR38" s="71" t="str">
        <f t="shared" ca="1" si="64"/>
        <v xml:space="preserve"> </v>
      </c>
      <c r="BS38" s="71" t="str">
        <f t="shared" ca="1" si="65"/>
        <v xml:space="preserve"> </v>
      </c>
      <c r="BT38" s="71" t="str">
        <f t="shared" ca="1" si="66"/>
        <v xml:space="preserve"> </v>
      </c>
      <c r="BU38" s="71" t="str">
        <f t="shared" ca="1" si="67"/>
        <v xml:space="preserve"> </v>
      </c>
      <c r="BV38" s="71" t="str">
        <f t="shared" ca="1" si="68"/>
        <v xml:space="preserve"> </v>
      </c>
      <c r="BW38" s="70" t="s">
        <v>906</v>
      </c>
    </row>
    <row r="39" spans="1:75" ht="43.5" customHeight="1" x14ac:dyDescent="0.2">
      <c r="A39" s="195" t="s">
        <v>866</v>
      </c>
      <c r="B39" s="70" t="e">
        <f>#REF!</f>
        <v>#REF!</v>
      </c>
      <c r="C39" s="71" t="str">
        <f ca="1">IF(COUNTIF(Conso!AK37,"*Marginal*"),"x"," ")</f>
        <v xml:space="preserve"> </v>
      </c>
      <c r="D39" s="71" t="str">
        <f ca="1">IF(COUNTIF(Conso!AK37,"*Faible*"),"x"," ")</f>
        <v xml:space="preserve"> </v>
      </c>
      <c r="E39" s="71" t="str">
        <f ca="1">IF(COUNTIF(Conso!AK37,"*Modéré*"),"x"," ")</f>
        <v xml:space="preserve"> </v>
      </c>
      <c r="F39" s="71" t="str">
        <f ca="1">IF(COUNTIF(Conso!AK37,"*Elevé*"),"x"," ")</f>
        <v xml:space="preserve"> </v>
      </c>
      <c r="G39" s="71" t="str">
        <f ca="1">IF(COUNTIF(Conso!AK37,"*Critique*"),"x"," ")</f>
        <v xml:space="preserve"> </v>
      </c>
      <c r="H39" s="71" t="str">
        <f ca="1">IF(COUNTIF(Conso!AK37,"*Catastrophique*"),"x"," ")</f>
        <v xml:space="preserve"> </v>
      </c>
      <c r="I39" s="71" t="str">
        <f ca="1">IF(COUNTIF(Conso!AJ37,"*Exceptionnelle*"),"x"," ")</f>
        <v xml:space="preserve"> </v>
      </c>
      <c r="J39" s="71" t="str">
        <f ca="1">IF(COUNTIF(Conso!AJ37,"*Rare*"),"x"," ")</f>
        <v xml:space="preserve"> </v>
      </c>
      <c r="K39" s="71" t="str">
        <f ca="1">IF(COUNTIF(Conso!AJ37,"*Modérée*"),"x"," ")</f>
        <v xml:space="preserve"> </v>
      </c>
      <c r="L39" s="71" t="str">
        <f ca="1">IF(COUNTIF(Conso!AJ37,"*Elevée*"),"x"," ")</f>
        <v xml:space="preserve"> </v>
      </c>
      <c r="M39" s="71" t="str">
        <f ca="1">IF(COUNTIF(Conso!AJ37,"*Récurrente*"),"x"," ")</f>
        <v xml:space="preserve"> </v>
      </c>
      <c r="N39" s="71" t="str">
        <f ca="1">IF(COUNTIF(Conso!AJ37,"*Permanente*"),"x"," ")</f>
        <v xml:space="preserve"> </v>
      </c>
      <c r="O39" s="72" t="str">
        <f t="shared" ca="1" si="13"/>
        <v xml:space="preserve"> </v>
      </c>
      <c r="P39" s="72" t="str">
        <f t="shared" ca="1" si="14"/>
        <v xml:space="preserve"> </v>
      </c>
      <c r="Q39" s="72" t="str">
        <f t="shared" ca="1" si="15"/>
        <v xml:space="preserve"> </v>
      </c>
      <c r="R39" s="72" t="str">
        <f t="shared" ca="1" si="16"/>
        <v xml:space="preserve"> </v>
      </c>
      <c r="S39" s="72" t="str">
        <f t="shared" ca="1" si="17"/>
        <v xml:space="preserve"> </v>
      </c>
      <c r="T39" s="72" t="str">
        <f t="shared" ca="1" si="18"/>
        <v xml:space="preserve"> </v>
      </c>
      <c r="U39" s="72" t="str">
        <f t="shared" ca="1" si="19"/>
        <v xml:space="preserve"> </v>
      </c>
      <c r="V39" s="72" t="str">
        <f t="shared" ca="1" si="20"/>
        <v xml:space="preserve"> </v>
      </c>
      <c r="W39" s="72" t="str">
        <f t="shared" ca="1" si="21"/>
        <v xml:space="preserve"> </v>
      </c>
      <c r="X39" s="72" t="str">
        <f t="shared" ca="1" si="22"/>
        <v xml:space="preserve"> </v>
      </c>
      <c r="Y39" s="72" t="str">
        <f t="shared" ca="1" si="23"/>
        <v xml:space="preserve"> </v>
      </c>
      <c r="Z39" s="72" t="str">
        <f t="shared" ca="1" si="24"/>
        <v xml:space="preserve"> </v>
      </c>
      <c r="AA39" s="72" t="str">
        <f t="shared" ca="1" si="25"/>
        <v xml:space="preserve"> </v>
      </c>
      <c r="AB39" s="72" t="str">
        <f t="shared" ca="1" si="26"/>
        <v xml:space="preserve"> </v>
      </c>
      <c r="AC39" s="72" t="str">
        <f t="shared" ca="1" si="27"/>
        <v xml:space="preserve"> </v>
      </c>
      <c r="AD39" s="72" t="str">
        <f t="shared" ca="1" si="28"/>
        <v xml:space="preserve"> </v>
      </c>
      <c r="AE39" s="72" t="str">
        <f t="shared" ca="1" si="29"/>
        <v xml:space="preserve"> </v>
      </c>
      <c r="AF39" s="72" t="str">
        <f t="shared" ca="1" si="30"/>
        <v xml:space="preserve"> </v>
      </c>
      <c r="AG39" s="72" t="str">
        <f t="shared" ca="1" si="31"/>
        <v xml:space="preserve"> </v>
      </c>
      <c r="AH39" s="72" t="str">
        <f t="shared" ca="1" si="32"/>
        <v xml:space="preserve"> </v>
      </c>
      <c r="AI39" s="72" t="str">
        <f t="shared" ca="1" si="33"/>
        <v xml:space="preserve"> </v>
      </c>
      <c r="AJ39" s="72" t="str">
        <f t="shared" ca="1" si="34"/>
        <v xml:space="preserve"> </v>
      </c>
      <c r="AK39" s="72" t="str">
        <f t="shared" ca="1" si="35"/>
        <v xml:space="preserve"> </v>
      </c>
      <c r="AL39" s="72" t="str">
        <f t="shared" ca="1" si="36"/>
        <v xml:space="preserve"> </v>
      </c>
      <c r="AM39" s="72" t="str">
        <f t="shared" ca="1" si="37"/>
        <v xml:space="preserve"> </v>
      </c>
      <c r="AN39" s="72" t="str">
        <f t="shared" ca="1" si="38"/>
        <v xml:space="preserve"> </v>
      </c>
      <c r="AO39" s="72" t="str">
        <f t="shared" ca="1" si="39"/>
        <v xml:space="preserve"> </v>
      </c>
      <c r="AP39" s="72" t="str">
        <f t="shared" ca="1" si="40"/>
        <v xml:space="preserve"> </v>
      </c>
      <c r="AQ39" s="72" t="str">
        <f t="shared" ca="1" si="41"/>
        <v xml:space="preserve"> </v>
      </c>
      <c r="AR39" s="72" t="str">
        <f t="shared" ca="1" si="42"/>
        <v xml:space="preserve"> </v>
      </c>
      <c r="AS39" s="72" t="str">
        <f t="shared" ca="1" si="43"/>
        <v xml:space="preserve"> </v>
      </c>
      <c r="AT39" s="72" t="str">
        <f t="shared" ca="1" si="44"/>
        <v xml:space="preserve"> </v>
      </c>
      <c r="AU39" s="72" t="str">
        <f t="shared" ca="1" si="45"/>
        <v xml:space="preserve"> </v>
      </c>
      <c r="AV39" s="72" t="str">
        <f t="shared" ca="1" si="46"/>
        <v xml:space="preserve"> </v>
      </c>
      <c r="AW39" s="72" t="str">
        <f t="shared" ca="1" si="47"/>
        <v xml:space="preserve"> </v>
      </c>
      <c r="AX39" s="72" t="str">
        <f t="shared" ca="1" si="48"/>
        <v xml:space="preserve"> </v>
      </c>
      <c r="AY39" s="73" t="str">
        <f t="shared" ca="1" si="49"/>
        <v xml:space="preserve"> </v>
      </c>
      <c r="AZ39" s="71" t="str">
        <f t="shared" ca="1" si="50"/>
        <v xml:space="preserve"> </v>
      </c>
      <c r="BA39" s="71" t="str">
        <f t="shared" ca="1" si="51"/>
        <v xml:space="preserve"> </v>
      </c>
      <c r="BB39" s="71" t="str">
        <f t="shared" ca="1" si="52"/>
        <v xml:space="preserve"> </v>
      </c>
      <c r="BC39" s="71" t="str">
        <f ca="1">IF(COUNTIF(Conso!AI37,"*Insuffisant*"),"x"," ")</f>
        <v xml:space="preserve"> </v>
      </c>
      <c r="BD39" s="71" t="str">
        <f ca="1">IF(COUNTIF(Conso!AI37,"*Faible*"),"x"," ")</f>
        <v xml:space="preserve"> </v>
      </c>
      <c r="BE39" s="71" t="str">
        <f ca="1">IF(COUNTIF(Conso!AI37,"*Acceptable*"),"x"," ")</f>
        <v xml:space="preserve"> </v>
      </c>
      <c r="BF39" s="71" t="str">
        <f ca="1">IF(COUNTIF(Conso!AI37,"*Maîtrisé*"),"x"," ")</f>
        <v xml:space="preserve"> </v>
      </c>
      <c r="BG39" s="71" t="str">
        <f t="shared" ca="1" si="53"/>
        <v xml:space="preserve"> </v>
      </c>
      <c r="BH39" s="71" t="str">
        <f t="shared" ca="1" si="54"/>
        <v xml:space="preserve"> </v>
      </c>
      <c r="BI39" s="71" t="str">
        <f t="shared" ca="1" si="55"/>
        <v xml:space="preserve"> </v>
      </c>
      <c r="BJ39" s="71" t="str">
        <f t="shared" ca="1" si="56"/>
        <v xml:space="preserve"> </v>
      </c>
      <c r="BK39" s="71" t="str">
        <f t="shared" ca="1" si="57"/>
        <v xml:space="preserve"> </v>
      </c>
      <c r="BL39" s="71" t="str">
        <f t="shared" ca="1" si="58"/>
        <v xml:space="preserve"> </v>
      </c>
      <c r="BM39" s="71" t="str">
        <f t="shared" ca="1" si="59"/>
        <v xml:space="preserve"> </v>
      </c>
      <c r="BN39" s="71" t="str">
        <f t="shared" ca="1" si="60"/>
        <v xml:space="preserve"> </v>
      </c>
      <c r="BO39" s="71" t="str">
        <f t="shared" ca="1" si="61"/>
        <v xml:space="preserve"> </v>
      </c>
      <c r="BP39" s="71" t="str">
        <f t="shared" ca="1" si="62"/>
        <v xml:space="preserve"> </v>
      </c>
      <c r="BQ39" s="71" t="str">
        <f t="shared" ca="1" si="63"/>
        <v xml:space="preserve"> </v>
      </c>
      <c r="BR39" s="71" t="str">
        <f t="shared" ca="1" si="64"/>
        <v xml:space="preserve"> </v>
      </c>
      <c r="BS39" s="71" t="str">
        <f t="shared" ca="1" si="65"/>
        <v xml:space="preserve"> </v>
      </c>
      <c r="BT39" s="71" t="str">
        <f t="shared" ca="1" si="66"/>
        <v xml:space="preserve"> </v>
      </c>
      <c r="BU39" s="71" t="str">
        <f t="shared" ca="1" si="67"/>
        <v xml:space="preserve"> </v>
      </c>
      <c r="BV39" s="71" t="str">
        <f t="shared" ca="1" si="68"/>
        <v xml:space="preserve"> </v>
      </c>
      <c r="BW39" s="70" t="s">
        <v>907</v>
      </c>
    </row>
    <row r="40" spans="1:75" ht="43.5" customHeight="1" x14ac:dyDescent="0.2">
      <c r="A40" s="195" t="s">
        <v>867</v>
      </c>
      <c r="B40" s="70" t="e">
        <f>#REF!</f>
        <v>#REF!</v>
      </c>
      <c r="C40" s="71" t="str">
        <f ca="1">IF(COUNTIF(Conso!AK38,"*Marginal*"),"x"," ")</f>
        <v xml:space="preserve"> </v>
      </c>
      <c r="D40" s="71" t="str">
        <f ca="1">IF(COUNTIF(Conso!AK38,"*Faible*"),"x"," ")</f>
        <v xml:space="preserve"> </v>
      </c>
      <c r="E40" s="71" t="str">
        <f ca="1">IF(COUNTIF(Conso!AK38,"*Modéré*"),"x"," ")</f>
        <v xml:space="preserve"> </v>
      </c>
      <c r="F40" s="71" t="str">
        <f ca="1">IF(COUNTIF(Conso!AK38,"*Elevé*"),"x"," ")</f>
        <v xml:space="preserve"> </v>
      </c>
      <c r="G40" s="71" t="str">
        <f ca="1">IF(COUNTIF(Conso!AK38,"*Critique*"),"x"," ")</f>
        <v xml:space="preserve"> </v>
      </c>
      <c r="H40" s="71" t="str">
        <f ca="1">IF(COUNTIF(Conso!AK38,"*Catastrophique*"),"x"," ")</f>
        <v xml:space="preserve"> </v>
      </c>
      <c r="I40" s="71" t="str">
        <f ca="1">IF(COUNTIF(Conso!AJ38,"*Exceptionnelle*"),"x"," ")</f>
        <v xml:space="preserve"> </v>
      </c>
      <c r="J40" s="71" t="str">
        <f ca="1">IF(COUNTIF(Conso!AJ38,"*Rare*"),"x"," ")</f>
        <v xml:space="preserve"> </v>
      </c>
      <c r="K40" s="71" t="str">
        <f ca="1">IF(COUNTIF(Conso!AJ38,"*Modérée*"),"x"," ")</f>
        <v xml:space="preserve"> </v>
      </c>
      <c r="L40" s="71" t="str">
        <f ca="1">IF(COUNTIF(Conso!AJ38,"*Elevée*"),"x"," ")</f>
        <v xml:space="preserve"> </v>
      </c>
      <c r="M40" s="71" t="str">
        <f ca="1">IF(COUNTIF(Conso!AJ38,"*Récurrente*"),"x"," ")</f>
        <v xml:space="preserve"> </v>
      </c>
      <c r="N40" s="71" t="str">
        <f ca="1">IF(COUNTIF(Conso!AJ38,"*Permanente*"),"x"," ")</f>
        <v xml:space="preserve"> </v>
      </c>
      <c r="O40" s="72" t="str">
        <f t="shared" ca="1" si="13"/>
        <v xml:space="preserve"> </v>
      </c>
      <c r="P40" s="72" t="str">
        <f t="shared" ca="1" si="14"/>
        <v xml:space="preserve"> </v>
      </c>
      <c r="Q40" s="72" t="str">
        <f t="shared" ca="1" si="15"/>
        <v xml:space="preserve"> </v>
      </c>
      <c r="R40" s="72" t="str">
        <f t="shared" ca="1" si="16"/>
        <v xml:space="preserve"> </v>
      </c>
      <c r="S40" s="72" t="str">
        <f t="shared" ca="1" si="17"/>
        <v xml:space="preserve"> </v>
      </c>
      <c r="T40" s="72" t="str">
        <f t="shared" ca="1" si="18"/>
        <v xml:space="preserve"> </v>
      </c>
      <c r="U40" s="72" t="str">
        <f t="shared" ca="1" si="19"/>
        <v xml:space="preserve"> </v>
      </c>
      <c r="V40" s="72" t="str">
        <f t="shared" ca="1" si="20"/>
        <v xml:space="preserve"> </v>
      </c>
      <c r="W40" s="72" t="str">
        <f t="shared" ca="1" si="21"/>
        <v xml:space="preserve"> </v>
      </c>
      <c r="X40" s="72" t="str">
        <f t="shared" ca="1" si="22"/>
        <v xml:space="preserve"> </v>
      </c>
      <c r="Y40" s="72" t="str">
        <f t="shared" ca="1" si="23"/>
        <v xml:space="preserve"> </v>
      </c>
      <c r="Z40" s="72" t="str">
        <f t="shared" ca="1" si="24"/>
        <v xml:space="preserve"> </v>
      </c>
      <c r="AA40" s="72" t="str">
        <f t="shared" ca="1" si="25"/>
        <v xml:space="preserve"> </v>
      </c>
      <c r="AB40" s="72" t="str">
        <f t="shared" ca="1" si="26"/>
        <v xml:space="preserve"> </v>
      </c>
      <c r="AC40" s="72" t="str">
        <f t="shared" ca="1" si="27"/>
        <v xml:space="preserve"> </v>
      </c>
      <c r="AD40" s="72" t="str">
        <f t="shared" ca="1" si="28"/>
        <v xml:space="preserve"> </v>
      </c>
      <c r="AE40" s="72" t="str">
        <f t="shared" ca="1" si="29"/>
        <v xml:space="preserve"> </v>
      </c>
      <c r="AF40" s="72" t="str">
        <f t="shared" ca="1" si="30"/>
        <v xml:space="preserve"> </v>
      </c>
      <c r="AG40" s="72" t="str">
        <f t="shared" ca="1" si="31"/>
        <v xml:space="preserve"> </v>
      </c>
      <c r="AH40" s="72" t="str">
        <f t="shared" ca="1" si="32"/>
        <v xml:space="preserve"> </v>
      </c>
      <c r="AI40" s="72" t="str">
        <f t="shared" ca="1" si="33"/>
        <v xml:space="preserve"> </v>
      </c>
      <c r="AJ40" s="72" t="str">
        <f t="shared" ca="1" si="34"/>
        <v xml:space="preserve"> </v>
      </c>
      <c r="AK40" s="72" t="str">
        <f t="shared" ca="1" si="35"/>
        <v xml:space="preserve"> </v>
      </c>
      <c r="AL40" s="72" t="str">
        <f t="shared" ca="1" si="36"/>
        <v xml:space="preserve"> </v>
      </c>
      <c r="AM40" s="72" t="str">
        <f t="shared" ca="1" si="37"/>
        <v xml:space="preserve"> </v>
      </c>
      <c r="AN40" s="72" t="str">
        <f t="shared" ca="1" si="38"/>
        <v xml:space="preserve"> </v>
      </c>
      <c r="AO40" s="72" t="str">
        <f t="shared" ca="1" si="39"/>
        <v xml:space="preserve"> </v>
      </c>
      <c r="AP40" s="72" t="str">
        <f t="shared" ca="1" si="40"/>
        <v xml:space="preserve"> </v>
      </c>
      <c r="AQ40" s="72" t="str">
        <f t="shared" ca="1" si="41"/>
        <v xml:space="preserve"> </v>
      </c>
      <c r="AR40" s="72" t="str">
        <f t="shared" ca="1" si="42"/>
        <v xml:space="preserve"> </v>
      </c>
      <c r="AS40" s="72" t="str">
        <f t="shared" ca="1" si="43"/>
        <v xml:space="preserve"> </v>
      </c>
      <c r="AT40" s="72" t="str">
        <f t="shared" ca="1" si="44"/>
        <v xml:space="preserve"> </v>
      </c>
      <c r="AU40" s="72" t="str">
        <f t="shared" ca="1" si="45"/>
        <v xml:space="preserve"> </v>
      </c>
      <c r="AV40" s="72" t="str">
        <f t="shared" ca="1" si="46"/>
        <v xml:space="preserve"> </v>
      </c>
      <c r="AW40" s="72" t="str">
        <f t="shared" ca="1" si="47"/>
        <v xml:space="preserve"> </v>
      </c>
      <c r="AX40" s="72" t="str">
        <f t="shared" ca="1" si="48"/>
        <v xml:space="preserve"> </v>
      </c>
      <c r="AY40" s="73" t="str">
        <f t="shared" ca="1" si="49"/>
        <v xml:space="preserve"> </v>
      </c>
      <c r="AZ40" s="71" t="str">
        <f t="shared" ca="1" si="50"/>
        <v xml:space="preserve"> </v>
      </c>
      <c r="BA40" s="71" t="str">
        <f t="shared" ca="1" si="51"/>
        <v xml:space="preserve"> </v>
      </c>
      <c r="BB40" s="71" t="str">
        <f t="shared" ca="1" si="52"/>
        <v xml:space="preserve"> </v>
      </c>
      <c r="BC40" s="71" t="str">
        <f ca="1">IF(COUNTIF(Conso!AI38,"*Insuffisant*"),"x"," ")</f>
        <v xml:space="preserve"> </v>
      </c>
      <c r="BD40" s="71" t="str">
        <f ca="1">IF(COUNTIF(Conso!AI38,"*Faible*"),"x"," ")</f>
        <v xml:space="preserve"> </v>
      </c>
      <c r="BE40" s="71" t="str">
        <f ca="1">IF(COUNTIF(Conso!AI38,"*Acceptable*"),"x"," ")</f>
        <v xml:space="preserve"> </v>
      </c>
      <c r="BF40" s="71" t="str">
        <f ca="1">IF(COUNTIF(Conso!AI38,"*Maîtrisé*"),"x"," ")</f>
        <v xml:space="preserve"> </v>
      </c>
      <c r="BG40" s="71" t="str">
        <f t="shared" ca="1" si="53"/>
        <v xml:space="preserve"> </v>
      </c>
      <c r="BH40" s="71" t="str">
        <f t="shared" ca="1" si="54"/>
        <v xml:space="preserve"> </v>
      </c>
      <c r="BI40" s="71" t="str">
        <f t="shared" ca="1" si="55"/>
        <v xml:space="preserve"> </v>
      </c>
      <c r="BJ40" s="71" t="str">
        <f t="shared" ca="1" si="56"/>
        <v xml:space="preserve"> </v>
      </c>
      <c r="BK40" s="71" t="str">
        <f t="shared" ca="1" si="57"/>
        <v xml:space="preserve"> </v>
      </c>
      <c r="BL40" s="71" t="str">
        <f t="shared" ca="1" si="58"/>
        <v xml:space="preserve"> </v>
      </c>
      <c r="BM40" s="71" t="str">
        <f t="shared" ca="1" si="59"/>
        <v xml:space="preserve"> </v>
      </c>
      <c r="BN40" s="71" t="str">
        <f t="shared" ca="1" si="60"/>
        <v xml:space="preserve"> </v>
      </c>
      <c r="BO40" s="71" t="str">
        <f t="shared" ca="1" si="61"/>
        <v xml:space="preserve"> </v>
      </c>
      <c r="BP40" s="71" t="str">
        <f t="shared" ca="1" si="62"/>
        <v xml:space="preserve"> </v>
      </c>
      <c r="BQ40" s="71" t="str">
        <f t="shared" ca="1" si="63"/>
        <v xml:space="preserve"> </v>
      </c>
      <c r="BR40" s="71" t="str">
        <f t="shared" ca="1" si="64"/>
        <v xml:space="preserve"> </v>
      </c>
      <c r="BS40" s="71" t="str">
        <f t="shared" ca="1" si="65"/>
        <v xml:space="preserve"> </v>
      </c>
      <c r="BT40" s="71" t="str">
        <f t="shared" ca="1" si="66"/>
        <v xml:space="preserve"> </v>
      </c>
      <c r="BU40" s="71" t="str">
        <f t="shared" ca="1" si="67"/>
        <v xml:space="preserve"> </v>
      </c>
      <c r="BV40" s="71" t="str">
        <f t="shared" ca="1" si="68"/>
        <v xml:space="preserve"> </v>
      </c>
      <c r="BW40" s="70" t="s">
        <v>908</v>
      </c>
    </row>
    <row r="41" spans="1:75" ht="43.5" customHeight="1" x14ac:dyDescent="0.2">
      <c r="A41" s="195" t="s">
        <v>868</v>
      </c>
      <c r="B41" s="70" t="e">
        <f>#REF!</f>
        <v>#REF!</v>
      </c>
      <c r="C41" s="71" t="str">
        <f ca="1">IF(COUNTIF(Conso!AK39,"*Marginal*"),"x"," ")</f>
        <v xml:space="preserve"> </v>
      </c>
      <c r="D41" s="71" t="str">
        <f ca="1">IF(COUNTIF(Conso!AK39,"*Faible*"),"x"," ")</f>
        <v xml:space="preserve"> </v>
      </c>
      <c r="E41" s="71" t="str">
        <f ca="1">IF(COUNTIF(Conso!AK39,"*Modéré*"),"x"," ")</f>
        <v xml:space="preserve"> </v>
      </c>
      <c r="F41" s="71" t="str">
        <f ca="1">IF(COUNTIF(Conso!AK39,"*Elevé*"),"x"," ")</f>
        <v xml:space="preserve"> </v>
      </c>
      <c r="G41" s="71" t="str">
        <f ca="1">IF(COUNTIF(Conso!AK39,"*Critique*"),"x"," ")</f>
        <v xml:space="preserve"> </v>
      </c>
      <c r="H41" s="71" t="str">
        <f ca="1">IF(COUNTIF(Conso!AK39,"*Catastrophique*"),"x"," ")</f>
        <v xml:space="preserve"> </v>
      </c>
      <c r="I41" s="71" t="str">
        <f ca="1">IF(COUNTIF(Conso!AJ39,"*Exceptionnelle*"),"x"," ")</f>
        <v xml:space="preserve"> </v>
      </c>
      <c r="J41" s="71" t="str">
        <f ca="1">IF(COUNTIF(Conso!AJ39,"*Rare*"),"x"," ")</f>
        <v xml:space="preserve"> </v>
      </c>
      <c r="K41" s="71" t="str">
        <f ca="1">IF(COUNTIF(Conso!AJ39,"*Modérée*"),"x"," ")</f>
        <v xml:space="preserve"> </v>
      </c>
      <c r="L41" s="71" t="str">
        <f ca="1">IF(COUNTIF(Conso!AJ39,"*Elevée*"),"x"," ")</f>
        <v xml:space="preserve"> </v>
      </c>
      <c r="M41" s="71" t="str">
        <f ca="1">IF(COUNTIF(Conso!AJ39,"*Récurrente*"),"x"," ")</f>
        <v xml:space="preserve"> </v>
      </c>
      <c r="N41" s="71" t="str">
        <f ca="1">IF(COUNTIF(Conso!AJ39,"*Permanente*"),"x"," ")</f>
        <v xml:space="preserve"> </v>
      </c>
      <c r="O41" s="72" t="str">
        <f t="shared" ca="1" si="13"/>
        <v xml:space="preserve"> </v>
      </c>
      <c r="P41" s="72" t="str">
        <f t="shared" ca="1" si="14"/>
        <v xml:space="preserve"> </v>
      </c>
      <c r="Q41" s="72" t="str">
        <f t="shared" ca="1" si="15"/>
        <v xml:space="preserve"> </v>
      </c>
      <c r="R41" s="72" t="str">
        <f t="shared" ca="1" si="16"/>
        <v xml:space="preserve"> </v>
      </c>
      <c r="S41" s="72" t="str">
        <f t="shared" ca="1" si="17"/>
        <v xml:space="preserve"> </v>
      </c>
      <c r="T41" s="72" t="str">
        <f t="shared" ca="1" si="18"/>
        <v xml:space="preserve"> </v>
      </c>
      <c r="U41" s="72" t="str">
        <f t="shared" ca="1" si="19"/>
        <v xml:space="preserve"> </v>
      </c>
      <c r="V41" s="72" t="str">
        <f t="shared" ca="1" si="20"/>
        <v xml:space="preserve"> </v>
      </c>
      <c r="W41" s="72" t="str">
        <f t="shared" ca="1" si="21"/>
        <v xml:space="preserve"> </v>
      </c>
      <c r="X41" s="72" t="str">
        <f t="shared" ca="1" si="22"/>
        <v xml:space="preserve"> </v>
      </c>
      <c r="Y41" s="72" t="str">
        <f t="shared" ca="1" si="23"/>
        <v xml:space="preserve"> </v>
      </c>
      <c r="Z41" s="72" t="str">
        <f t="shared" ca="1" si="24"/>
        <v xml:space="preserve"> </v>
      </c>
      <c r="AA41" s="72" t="str">
        <f t="shared" ca="1" si="25"/>
        <v xml:space="preserve"> </v>
      </c>
      <c r="AB41" s="72" t="str">
        <f t="shared" ca="1" si="26"/>
        <v xml:space="preserve"> </v>
      </c>
      <c r="AC41" s="72" t="str">
        <f t="shared" ca="1" si="27"/>
        <v xml:space="preserve"> </v>
      </c>
      <c r="AD41" s="72" t="str">
        <f t="shared" ca="1" si="28"/>
        <v xml:space="preserve"> </v>
      </c>
      <c r="AE41" s="72" t="str">
        <f t="shared" ca="1" si="29"/>
        <v xml:space="preserve"> </v>
      </c>
      <c r="AF41" s="72" t="str">
        <f t="shared" ca="1" si="30"/>
        <v xml:space="preserve"> </v>
      </c>
      <c r="AG41" s="72" t="str">
        <f t="shared" ca="1" si="31"/>
        <v xml:space="preserve"> </v>
      </c>
      <c r="AH41" s="72" t="str">
        <f t="shared" ca="1" si="32"/>
        <v xml:space="preserve"> </v>
      </c>
      <c r="AI41" s="72" t="str">
        <f t="shared" ca="1" si="33"/>
        <v xml:space="preserve"> </v>
      </c>
      <c r="AJ41" s="72" t="str">
        <f t="shared" ca="1" si="34"/>
        <v xml:space="preserve"> </v>
      </c>
      <c r="AK41" s="72" t="str">
        <f t="shared" ca="1" si="35"/>
        <v xml:space="preserve"> </v>
      </c>
      <c r="AL41" s="72" t="str">
        <f t="shared" ca="1" si="36"/>
        <v xml:space="preserve"> </v>
      </c>
      <c r="AM41" s="72" t="str">
        <f t="shared" ca="1" si="37"/>
        <v xml:space="preserve"> </v>
      </c>
      <c r="AN41" s="72" t="str">
        <f t="shared" ca="1" si="38"/>
        <v xml:space="preserve"> </v>
      </c>
      <c r="AO41" s="72" t="str">
        <f t="shared" ca="1" si="39"/>
        <v xml:space="preserve"> </v>
      </c>
      <c r="AP41" s="72" t="str">
        <f t="shared" ca="1" si="40"/>
        <v xml:space="preserve"> </v>
      </c>
      <c r="AQ41" s="72" t="str">
        <f t="shared" ca="1" si="41"/>
        <v xml:space="preserve"> </v>
      </c>
      <c r="AR41" s="72" t="str">
        <f t="shared" ca="1" si="42"/>
        <v xml:space="preserve"> </v>
      </c>
      <c r="AS41" s="72" t="str">
        <f t="shared" ca="1" si="43"/>
        <v xml:space="preserve"> </v>
      </c>
      <c r="AT41" s="72" t="str">
        <f t="shared" ca="1" si="44"/>
        <v xml:space="preserve"> </v>
      </c>
      <c r="AU41" s="72" t="str">
        <f t="shared" ca="1" si="45"/>
        <v xml:space="preserve"> </v>
      </c>
      <c r="AV41" s="72" t="str">
        <f t="shared" ca="1" si="46"/>
        <v xml:space="preserve"> </v>
      </c>
      <c r="AW41" s="72" t="str">
        <f t="shared" ca="1" si="47"/>
        <v xml:space="preserve"> </v>
      </c>
      <c r="AX41" s="72" t="str">
        <f t="shared" ca="1" si="48"/>
        <v xml:space="preserve"> </v>
      </c>
      <c r="AY41" s="73" t="str">
        <f t="shared" ca="1" si="49"/>
        <v xml:space="preserve"> </v>
      </c>
      <c r="AZ41" s="71" t="str">
        <f t="shared" ca="1" si="50"/>
        <v xml:space="preserve"> </v>
      </c>
      <c r="BA41" s="71" t="str">
        <f t="shared" ca="1" si="51"/>
        <v xml:space="preserve"> </v>
      </c>
      <c r="BB41" s="71" t="str">
        <f t="shared" ca="1" si="52"/>
        <v xml:space="preserve"> </v>
      </c>
      <c r="BC41" s="71" t="str">
        <f ca="1">IF(COUNTIF(Conso!AI39,"*Insuffisant*"),"x"," ")</f>
        <v xml:space="preserve"> </v>
      </c>
      <c r="BD41" s="71" t="str">
        <f ca="1">IF(COUNTIF(Conso!AI39,"*Faible*"),"x"," ")</f>
        <v xml:space="preserve"> </v>
      </c>
      <c r="BE41" s="71" t="str">
        <f ca="1">IF(COUNTIF(Conso!AI39,"*Acceptable*"),"x"," ")</f>
        <v xml:space="preserve"> </v>
      </c>
      <c r="BF41" s="71" t="str">
        <f ca="1">IF(COUNTIF(Conso!AI39,"*Maîtrisé*"),"x"," ")</f>
        <v xml:space="preserve"> </v>
      </c>
      <c r="BG41" s="71" t="str">
        <f t="shared" ca="1" si="53"/>
        <v xml:space="preserve"> </v>
      </c>
      <c r="BH41" s="71" t="str">
        <f t="shared" ca="1" si="54"/>
        <v xml:space="preserve"> </v>
      </c>
      <c r="BI41" s="71" t="str">
        <f t="shared" ca="1" si="55"/>
        <v xml:space="preserve"> </v>
      </c>
      <c r="BJ41" s="71" t="str">
        <f t="shared" ca="1" si="56"/>
        <v xml:space="preserve"> </v>
      </c>
      <c r="BK41" s="71" t="str">
        <f t="shared" ca="1" si="57"/>
        <v xml:space="preserve"> </v>
      </c>
      <c r="BL41" s="71" t="str">
        <f t="shared" ca="1" si="58"/>
        <v xml:space="preserve"> </v>
      </c>
      <c r="BM41" s="71" t="str">
        <f t="shared" ca="1" si="59"/>
        <v xml:space="preserve"> </v>
      </c>
      <c r="BN41" s="71" t="str">
        <f t="shared" ca="1" si="60"/>
        <v xml:space="preserve"> </v>
      </c>
      <c r="BO41" s="71" t="str">
        <f t="shared" ca="1" si="61"/>
        <v xml:space="preserve"> </v>
      </c>
      <c r="BP41" s="71" t="str">
        <f t="shared" ca="1" si="62"/>
        <v xml:space="preserve"> </v>
      </c>
      <c r="BQ41" s="71" t="str">
        <f t="shared" ca="1" si="63"/>
        <v xml:space="preserve"> </v>
      </c>
      <c r="BR41" s="71" t="str">
        <f t="shared" ca="1" si="64"/>
        <v xml:space="preserve"> </v>
      </c>
      <c r="BS41" s="71" t="str">
        <f t="shared" ca="1" si="65"/>
        <v xml:space="preserve"> </v>
      </c>
      <c r="BT41" s="71" t="str">
        <f t="shared" ca="1" si="66"/>
        <v xml:space="preserve"> </v>
      </c>
      <c r="BU41" s="71" t="str">
        <f t="shared" ca="1" si="67"/>
        <v xml:space="preserve"> </v>
      </c>
      <c r="BV41" s="71" t="str">
        <f t="shared" ca="1" si="68"/>
        <v xml:space="preserve"> </v>
      </c>
      <c r="BW41" s="70" t="s">
        <v>909</v>
      </c>
    </row>
    <row r="42" spans="1:75" ht="43.5" customHeight="1" x14ac:dyDescent="0.2">
      <c r="A42" s="195" t="s">
        <v>869</v>
      </c>
      <c r="B42" s="70" t="e">
        <f>#REF!</f>
        <v>#REF!</v>
      </c>
      <c r="C42" s="71" t="str">
        <f ca="1">IF(COUNTIF(Conso!AK40,"*Marginal*"),"x"," ")</f>
        <v xml:space="preserve"> </v>
      </c>
      <c r="D42" s="71" t="str">
        <f ca="1">IF(COUNTIF(Conso!AK40,"*Faible*"),"x"," ")</f>
        <v xml:space="preserve"> </v>
      </c>
      <c r="E42" s="71" t="str">
        <f ca="1">IF(COUNTIF(Conso!AK40,"*Modéré*"),"x"," ")</f>
        <v xml:space="preserve"> </v>
      </c>
      <c r="F42" s="71" t="str">
        <f ca="1">IF(COUNTIF(Conso!AK40,"*Elevé*"),"x"," ")</f>
        <v xml:space="preserve"> </v>
      </c>
      <c r="G42" s="71" t="str">
        <f ca="1">IF(COUNTIF(Conso!AK40,"*Critique*"),"x"," ")</f>
        <v xml:space="preserve"> </v>
      </c>
      <c r="H42" s="71" t="str">
        <f ca="1">IF(COUNTIF(Conso!AK40,"*Catastrophique*"),"x"," ")</f>
        <v xml:space="preserve"> </v>
      </c>
      <c r="I42" s="71" t="str">
        <f ca="1">IF(COUNTIF(Conso!AJ40,"*Exceptionnelle*"),"x"," ")</f>
        <v xml:space="preserve"> </v>
      </c>
      <c r="J42" s="71" t="str">
        <f ca="1">IF(COUNTIF(Conso!AJ40,"*Rare*"),"x"," ")</f>
        <v xml:space="preserve"> </v>
      </c>
      <c r="K42" s="71" t="str">
        <f ca="1">IF(COUNTIF(Conso!AJ40,"*Modérée*"),"x"," ")</f>
        <v xml:space="preserve"> </v>
      </c>
      <c r="L42" s="71" t="str">
        <f ca="1">IF(COUNTIF(Conso!AJ40,"*Elevée*"),"x"," ")</f>
        <v xml:space="preserve"> </v>
      </c>
      <c r="M42" s="71" t="str">
        <f ca="1">IF(COUNTIF(Conso!AJ40,"*Récurrente*"),"x"," ")</f>
        <v xml:space="preserve"> </v>
      </c>
      <c r="N42" s="71" t="str">
        <f ca="1">IF(COUNTIF(Conso!AJ40,"*Permanente*"),"x"," ")</f>
        <v xml:space="preserve"> </v>
      </c>
      <c r="O42" s="72" t="str">
        <f t="shared" ca="1" si="13"/>
        <v xml:space="preserve"> </v>
      </c>
      <c r="P42" s="72" t="str">
        <f t="shared" ca="1" si="14"/>
        <v xml:space="preserve"> </v>
      </c>
      <c r="Q42" s="72" t="str">
        <f t="shared" ca="1" si="15"/>
        <v xml:space="preserve"> </v>
      </c>
      <c r="R42" s="72" t="str">
        <f t="shared" ca="1" si="16"/>
        <v xml:space="preserve"> </v>
      </c>
      <c r="S42" s="72" t="str">
        <f t="shared" ca="1" si="17"/>
        <v xml:space="preserve"> </v>
      </c>
      <c r="T42" s="72" t="str">
        <f t="shared" ca="1" si="18"/>
        <v xml:space="preserve"> </v>
      </c>
      <c r="U42" s="72" t="str">
        <f t="shared" ca="1" si="19"/>
        <v xml:space="preserve"> </v>
      </c>
      <c r="V42" s="72" t="str">
        <f t="shared" ca="1" si="20"/>
        <v xml:space="preserve"> </v>
      </c>
      <c r="W42" s="72" t="str">
        <f t="shared" ca="1" si="21"/>
        <v xml:space="preserve"> </v>
      </c>
      <c r="X42" s="72" t="str">
        <f t="shared" ca="1" si="22"/>
        <v xml:space="preserve"> </v>
      </c>
      <c r="Y42" s="72" t="str">
        <f t="shared" ca="1" si="23"/>
        <v xml:space="preserve"> </v>
      </c>
      <c r="Z42" s="72" t="str">
        <f t="shared" ca="1" si="24"/>
        <v xml:space="preserve"> </v>
      </c>
      <c r="AA42" s="72" t="str">
        <f t="shared" ca="1" si="25"/>
        <v xml:space="preserve"> </v>
      </c>
      <c r="AB42" s="72" t="str">
        <f t="shared" ca="1" si="26"/>
        <v xml:space="preserve"> </v>
      </c>
      <c r="AC42" s="72" t="str">
        <f t="shared" ca="1" si="27"/>
        <v xml:space="preserve"> </v>
      </c>
      <c r="AD42" s="72" t="str">
        <f t="shared" ca="1" si="28"/>
        <v xml:space="preserve"> </v>
      </c>
      <c r="AE42" s="72" t="str">
        <f t="shared" ca="1" si="29"/>
        <v xml:space="preserve"> </v>
      </c>
      <c r="AF42" s="72" t="str">
        <f t="shared" ca="1" si="30"/>
        <v xml:space="preserve"> </v>
      </c>
      <c r="AG42" s="72" t="str">
        <f t="shared" ca="1" si="31"/>
        <v xml:space="preserve"> </v>
      </c>
      <c r="AH42" s="72" t="str">
        <f t="shared" ca="1" si="32"/>
        <v xml:space="preserve"> </v>
      </c>
      <c r="AI42" s="72" t="str">
        <f t="shared" ca="1" si="33"/>
        <v xml:space="preserve"> </v>
      </c>
      <c r="AJ42" s="72" t="str">
        <f t="shared" ca="1" si="34"/>
        <v xml:space="preserve"> </v>
      </c>
      <c r="AK42" s="72" t="str">
        <f t="shared" ca="1" si="35"/>
        <v xml:space="preserve"> </v>
      </c>
      <c r="AL42" s="72" t="str">
        <f t="shared" ca="1" si="36"/>
        <v xml:space="preserve"> </v>
      </c>
      <c r="AM42" s="72" t="str">
        <f t="shared" ca="1" si="37"/>
        <v xml:space="preserve"> </v>
      </c>
      <c r="AN42" s="72" t="str">
        <f t="shared" ca="1" si="38"/>
        <v xml:space="preserve"> </v>
      </c>
      <c r="AO42" s="72" t="str">
        <f t="shared" ca="1" si="39"/>
        <v xml:space="preserve"> </v>
      </c>
      <c r="AP42" s="72" t="str">
        <f t="shared" ca="1" si="40"/>
        <v xml:space="preserve"> </v>
      </c>
      <c r="AQ42" s="72" t="str">
        <f t="shared" ca="1" si="41"/>
        <v xml:space="preserve"> </v>
      </c>
      <c r="AR42" s="72" t="str">
        <f t="shared" ca="1" si="42"/>
        <v xml:space="preserve"> </v>
      </c>
      <c r="AS42" s="72" t="str">
        <f t="shared" ca="1" si="43"/>
        <v xml:space="preserve"> </v>
      </c>
      <c r="AT42" s="72" t="str">
        <f t="shared" ca="1" si="44"/>
        <v xml:space="preserve"> </v>
      </c>
      <c r="AU42" s="72" t="str">
        <f t="shared" ca="1" si="45"/>
        <v xml:space="preserve"> </v>
      </c>
      <c r="AV42" s="72" t="str">
        <f t="shared" ca="1" si="46"/>
        <v xml:space="preserve"> </v>
      </c>
      <c r="AW42" s="72" t="str">
        <f t="shared" ca="1" si="47"/>
        <v xml:space="preserve"> </v>
      </c>
      <c r="AX42" s="72" t="str">
        <f t="shared" ca="1" si="48"/>
        <v xml:space="preserve"> </v>
      </c>
      <c r="AY42" s="73" t="str">
        <f t="shared" ca="1" si="49"/>
        <v xml:space="preserve"> </v>
      </c>
      <c r="AZ42" s="71" t="str">
        <f t="shared" ca="1" si="50"/>
        <v xml:space="preserve"> </v>
      </c>
      <c r="BA42" s="71" t="str">
        <f t="shared" ca="1" si="51"/>
        <v xml:space="preserve"> </v>
      </c>
      <c r="BB42" s="71" t="str">
        <f t="shared" ca="1" si="52"/>
        <v xml:space="preserve"> </v>
      </c>
      <c r="BC42" s="71" t="str">
        <f ca="1">IF(COUNTIF(Conso!AI40,"*Insuffisant*"),"x"," ")</f>
        <v xml:space="preserve"> </v>
      </c>
      <c r="BD42" s="71" t="str">
        <f ca="1">IF(COUNTIF(Conso!AI40,"*Faible*"),"x"," ")</f>
        <v xml:space="preserve"> </v>
      </c>
      <c r="BE42" s="71" t="str">
        <f ca="1">IF(COUNTIF(Conso!AI40,"*Acceptable*"),"x"," ")</f>
        <v xml:space="preserve"> </v>
      </c>
      <c r="BF42" s="71" t="str">
        <f ca="1">IF(COUNTIF(Conso!AI40,"*Maîtrisé*"),"x"," ")</f>
        <v xml:space="preserve"> </v>
      </c>
      <c r="BG42" s="71" t="str">
        <f t="shared" ca="1" si="53"/>
        <v xml:space="preserve"> </v>
      </c>
      <c r="BH42" s="71" t="str">
        <f t="shared" ca="1" si="54"/>
        <v xml:space="preserve"> </v>
      </c>
      <c r="BI42" s="71" t="str">
        <f t="shared" ca="1" si="55"/>
        <v xml:space="preserve"> </v>
      </c>
      <c r="BJ42" s="71" t="str">
        <f t="shared" ca="1" si="56"/>
        <v xml:space="preserve"> </v>
      </c>
      <c r="BK42" s="71" t="str">
        <f t="shared" ca="1" si="57"/>
        <v xml:space="preserve"> </v>
      </c>
      <c r="BL42" s="71" t="str">
        <f t="shared" ca="1" si="58"/>
        <v xml:space="preserve"> </v>
      </c>
      <c r="BM42" s="71" t="str">
        <f t="shared" ca="1" si="59"/>
        <v xml:space="preserve"> </v>
      </c>
      <c r="BN42" s="71" t="str">
        <f t="shared" ca="1" si="60"/>
        <v xml:space="preserve"> </v>
      </c>
      <c r="BO42" s="71" t="str">
        <f t="shared" ca="1" si="61"/>
        <v xml:space="preserve"> </v>
      </c>
      <c r="BP42" s="71" t="str">
        <f t="shared" ca="1" si="62"/>
        <v xml:space="preserve"> </v>
      </c>
      <c r="BQ42" s="71" t="str">
        <f t="shared" ca="1" si="63"/>
        <v xml:space="preserve"> </v>
      </c>
      <c r="BR42" s="71" t="str">
        <f t="shared" ca="1" si="64"/>
        <v xml:space="preserve"> </v>
      </c>
      <c r="BS42" s="71" t="str">
        <f t="shared" ca="1" si="65"/>
        <v xml:space="preserve"> </v>
      </c>
      <c r="BT42" s="71" t="str">
        <f t="shared" ca="1" si="66"/>
        <v xml:space="preserve"> </v>
      </c>
      <c r="BU42" s="71" t="str">
        <f t="shared" ca="1" si="67"/>
        <v xml:space="preserve"> </v>
      </c>
      <c r="BV42" s="71" t="str">
        <f t="shared" ca="1" si="68"/>
        <v xml:space="preserve"> </v>
      </c>
      <c r="BW42" s="70" t="s">
        <v>910</v>
      </c>
    </row>
    <row r="63" ht="11.25" customHeight="1" x14ac:dyDescent="0.2"/>
  </sheetData>
  <sheetProtection password="EEE6" sheet="1" objects="1" scenarios="1"/>
  <autoFilter ref="A1:BW40">
    <filterColumn colId="2" showButton="0"/>
    <filterColumn colId="3" showButton="0"/>
    <filterColumn colId="4" showButton="0"/>
    <filterColumn colId="5" showButton="0"/>
    <filterColumn colId="6" showButton="0"/>
    <filterColumn colId="8" showButton="0"/>
    <filterColumn colId="9" showButton="0"/>
    <filterColumn colId="10" showButton="0"/>
    <filterColumn colId="11" showButton="0"/>
    <filterColumn colId="12" showButton="0"/>
    <filterColumn colId="14" showButton="0"/>
    <filterColumn colId="15" showButton="0"/>
    <filterColumn colId="16" showButton="0"/>
    <filterColumn colId="17" showButton="0"/>
    <filterColumn colId="18" showButton="0"/>
    <filterColumn colId="20" showButton="0"/>
    <filterColumn colId="21" showButton="0"/>
    <filterColumn colId="22" showButton="0"/>
    <filterColumn colId="23" showButton="0"/>
    <filterColumn colId="24" showButton="0"/>
    <filterColumn colId="26" showButton="0"/>
    <filterColumn colId="27" showButton="0"/>
    <filterColumn colId="28" showButton="0"/>
    <filterColumn colId="29" showButton="0"/>
    <filterColumn colId="30" showButton="0"/>
    <filterColumn colId="32" showButton="0"/>
    <filterColumn colId="33" showButton="0"/>
    <filterColumn colId="34" showButton="0"/>
    <filterColumn colId="35" showButton="0"/>
    <filterColumn colId="36" showButton="0"/>
    <filterColumn colId="38" showButton="0"/>
    <filterColumn colId="39" showButton="0"/>
    <filterColumn colId="40" showButton="0"/>
    <filterColumn colId="41" showButton="0"/>
    <filterColumn colId="42" showButton="0"/>
    <filterColumn colId="44" showButton="0"/>
    <filterColumn colId="45" showButton="0"/>
    <filterColumn colId="46" showButton="0"/>
    <filterColumn colId="47" showButton="0"/>
    <filterColumn colId="48" showButton="0"/>
  </autoFilter>
  <mergeCells count="14">
    <mergeCell ref="BT1:BV1"/>
    <mergeCell ref="BW1:BW2"/>
    <mergeCell ref="AS1:AX1"/>
    <mergeCell ref="AY1:BB1"/>
    <mergeCell ref="BG1:BH1"/>
    <mergeCell ref="BI1:BK1"/>
    <mergeCell ref="BO1:BQ1"/>
    <mergeCell ref="BR1:BS1"/>
    <mergeCell ref="U1:V1"/>
    <mergeCell ref="A1:A2"/>
    <mergeCell ref="B1:B2"/>
    <mergeCell ref="C1:H1"/>
    <mergeCell ref="I1:N1"/>
    <mergeCell ref="O1:Q1"/>
  </mergeCells>
  <pageMargins left="0.27" right="0.5" top="0.5" bottom="0.39" header="0.33" footer="0.21"/>
  <pageSetup paperSize="9" scale="38" orientation="landscape" r:id="rId1"/>
  <headerFooter alignWithMargins="0">
    <oddHeader>&amp;R&amp;"Arial,Italique"&amp;8&amp;D</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C24"/>
  <sheetViews>
    <sheetView showGridLines="0" zoomScaleNormal="100" workbookViewId="0">
      <selection activeCell="G32" sqref="G32"/>
    </sheetView>
  </sheetViews>
  <sheetFormatPr baseColWidth="10" defaultColWidth="11.5703125" defaultRowHeight="12.75" x14ac:dyDescent="0.2"/>
  <cols>
    <col min="1" max="1" width="13" style="108" customWidth="1"/>
    <col min="2" max="16384" width="11.5703125" style="108"/>
  </cols>
  <sheetData>
    <row r="1" spans="1:3" ht="16.149999999999999" customHeight="1" x14ac:dyDescent="0.2">
      <c r="A1" s="106" t="s">
        <v>306</v>
      </c>
      <c r="B1" s="107" t="s">
        <v>307</v>
      </c>
    </row>
    <row r="2" spans="1:3" ht="16.149999999999999" customHeight="1" x14ac:dyDescent="0.2">
      <c r="B2" s="108" t="s">
        <v>308</v>
      </c>
    </row>
    <row r="3" spans="1:3" ht="16.149999999999999" customHeight="1" x14ac:dyDescent="0.2"/>
    <row r="4" spans="1:3" ht="16.149999999999999" customHeight="1" x14ac:dyDescent="0.2"/>
    <row r="5" spans="1:3" ht="16.149999999999999" customHeight="1" x14ac:dyDescent="0.2">
      <c r="A5" s="109" t="s">
        <v>309</v>
      </c>
      <c r="B5" s="108" t="s">
        <v>310</v>
      </c>
    </row>
    <row r="6" spans="1:3" ht="16.149999999999999" customHeight="1" x14ac:dyDescent="0.2">
      <c r="B6" s="108" t="s">
        <v>311</v>
      </c>
    </row>
    <row r="7" spans="1:3" ht="16.149999999999999" customHeight="1" x14ac:dyDescent="0.2"/>
    <row r="8" spans="1:3" ht="16.149999999999999" customHeight="1" x14ac:dyDescent="0.2">
      <c r="B8" s="110"/>
      <c r="C8" s="108" t="s">
        <v>312</v>
      </c>
    </row>
    <row r="9" spans="1:3" ht="16.149999999999999" customHeight="1" x14ac:dyDescent="0.2"/>
    <row r="10" spans="1:3" ht="16.149999999999999" customHeight="1" x14ac:dyDescent="0.2">
      <c r="B10" s="111"/>
      <c r="C10" s="108" t="s">
        <v>313</v>
      </c>
    </row>
    <row r="11" spans="1:3" ht="16.149999999999999" customHeight="1" x14ac:dyDescent="0.2">
      <c r="C11" s="108" t="s">
        <v>314</v>
      </c>
    </row>
    <row r="12" spans="1:3" ht="16.149999999999999" customHeight="1" x14ac:dyDescent="0.2"/>
    <row r="13" spans="1:3" ht="16.149999999999999" customHeight="1" x14ac:dyDescent="0.2">
      <c r="B13" s="112"/>
      <c r="C13" s="108" t="s">
        <v>315</v>
      </c>
    </row>
    <row r="14" spans="1:3" ht="16.149999999999999" customHeight="1" x14ac:dyDescent="0.2"/>
    <row r="15" spans="1:3" ht="16.149999999999999" customHeight="1" x14ac:dyDescent="0.2">
      <c r="B15" s="113"/>
      <c r="C15" s="108" t="s">
        <v>316</v>
      </c>
    </row>
    <row r="16" spans="1:3" ht="16.149999999999999" customHeight="1" x14ac:dyDescent="0.2">
      <c r="C16" s="108" t="s">
        <v>317</v>
      </c>
    </row>
    <row r="17" spans="1:2" ht="16.149999999999999" customHeight="1" x14ac:dyDescent="0.2"/>
    <row r="18" spans="1:2" ht="16.149999999999999" customHeight="1" x14ac:dyDescent="0.2">
      <c r="A18" s="114" t="s">
        <v>318</v>
      </c>
      <c r="B18" s="108" t="s">
        <v>319</v>
      </c>
    </row>
    <row r="19" spans="1:2" ht="16.149999999999999" customHeight="1" x14ac:dyDescent="0.2">
      <c r="B19" s="108" t="s">
        <v>320</v>
      </c>
    </row>
    <row r="20" spans="1:2" ht="16.149999999999999" customHeight="1" x14ac:dyDescent="0.2"/>
    <row r="21" spans="1:2" ht="16.149999999999999" customHeight="1" x14ac:dyDescent="0.2"/>
    <row r="22" spans="1:2" ht="16.149999999999999" customHeight="1" x14ac:dyDescent="0.2">
      <c r="A22" s="115" t="s">
        <v>321</v>
      </c>
      <c r="B22" s="108" t="s">
        <v>322</v>
      </c>
    </row>
    <row r="23" spans="1:2" ht="16.149999999999999" customHeight="1" x14ac:dyDescent="0.2"/>
    <row r="24" spans="1:2" ht="16.149999999999999" customHeight="1" x14ac:dyDescent="0.2"/>
  </sheetData>
  <sheetProtection password="EEE6" sheet="1" objects="1" scenarios="1"/>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tint="-0.499984740745262"/>
  </sheetPr>
  <dimension ref="A3:I222"/>
  <sheetViews>
    <sheetView showGridLines="0" zoomScaleNormal="100" workbookViewId="0">
      <selection activeCell="G32" sqref="G32"/>
    </sheetView>
  </sheetViews>
  <sheetFormatPr baseColWidth="10" defaultRowHeight="15" x14ac:dyDescent="0.25"/>
  <cols>
    <col min="1" max="1" width="10.7109375" style="94" customWidth="1"/>
    <col min="2" max="8" width="18.28515625" style="94" customWidth="1"/>
    <col min="9" max="9" width="15.7109375" style="94" customWidth="1"/>
    <col min="10" max="16384" width="11.42578125" style="94"/>
  </cols>
  <sheetData>
    <row r="3" spans="2:9" ht="33.75" x14ac:dyDescent="0.25">
      <c r="B3" s="357" t="s">
        <v>323</v>
      </c>
      <c r="C3" s="357"/>
      <c r="D3" s="357"/>
      <c r="E3" s="357"/>
      <c r="F3" s="357"/>
      <c r="G3" s="357"/>
      <c r="H3" s="357"/>
      <c r="I3" s="116"/>
    </row>
    <row r="4" spans="2:9" x14ac:dyDescent="0.25">
      <c r="D4" s="117"/>
      <c r="E4" s="117"/>
      <c r="F4" s="117"/>
      <c r="G4" s="117"/>
      <c r="H4" s="117"/>
      <c r="I4" s="117"/>
    </row>
    <row r="5" spans="2:9" x14ac:dyDescent="0.25">
      <c r="D5" s="117"/>
      <c r="E5" s="117"/>
      <c r="F5" s="117"/>
      <c r="G5" s="117"/>
      <c r="H5" s="117"/>
      <c r="I5" s="117"/>
    </row>
    <row r="6" spans="2:9" ht="33.75" x14ac:dyDescent="0.25">
      <c r="B6" s="357" t="s">
        <v>324</v>
      </c>
      <c r="C6" s="357"/>
      <c r="D6" s="357"/>
      <c r="E6" s="357"/>
      <c r="F6" s="357"/>
      <c r="G6" s="357"/>
      <c r="H6" s="357"/>
      <c r="I6" s="116"/>
    </row>
    <row r="7" spans="2:9" x14ac:dyDescent="0.25">
      <c r="D7" s="117"/>
      <c r="E7" s="117"/>
      <c r="F7" s="117"/>
      <c r="G7" s="117"/>
      <c r="H7" s="117"/>
      <c r="I7" s="117"/>
    </row>
    <row r="8" spans="2:9" x14ac:dyDescent="0.25">
      <c r="D8" s="117"/>
      <c r="E8" s="117"/>
      <c r="F8" s="117"/>
      <c r="G8" s="117"/>
      <c r="H8" s="117"/>
      <c r="I8" s="117"/>
    </row>
    <row r="9" spans="2:9" ht="33.75" x14ac:dyDescent="0.25">
      <c r="B9" s="357" t="s">
        <v>325</v>
      </c>
      <c r="C9" s="357"/>
      <c r="D9" s="357"/>
      <c r="E9" s="357"/>
      <c r="F9" s="357"/>
      <c r="G9" s="357"/>
      <c r="H9" s="357"/>
      <c r="I9" s="116"/>
    </row>
    <row r="20" spans="2:9" ht="15.75" thickBot="1" x14ac:dyDescent="0.3"/>
    <row r="21" spans="2:9" ht="14.45" customHeight="1" x14ac:dyDescent="0.25">
      <c r="B21" s="358" t="s">
        <v>326</v>
      </c>
      <c r="C21" s="359"/>
      <c r="D21" s="359"/>
      <c r="E21" s="359"/>
      <c r="F21" s="359"/>
      <c r="G21" s="359"/>
      <c r="H21" s="360"/>
      <c r="I21" s="342" t="s">
        <v>327</v>
      </c>
    </row>
    <row r="22" spans="2:9" x14ac:dyDescent="0.25">
      <c r="B22" s="361"/>
      <c r="C22" s="362"/>
      <c r="D22" s="362"/>
      <c r="E22" s="362"/>
      <c r="F22" s="362"/>
      <c r="G22" s="362"/>
      <c r="H22" s="363"/>
      <c r="I22" s="342"/>
    </row>
    <row r="23" spans="2:9" x14ac:dyDescent="0.25">
      <c r="B23" s="118"/>
      <c r="C23" s="119"/>
      <c r="D23" s="119"/>
      <c r="E23" s="119"/>
      <c r="F23" s="120"/>
      <c r="G23" s="120"/>
      <c r="H23" s="121"/>
      <c r="I23" s="342"/>
    </row>
    <row r="24" spans="2:9" x14ac:dyDescent="0.25">
      <c r="B24" s="122"/>
      <c r="C24" s="364" t="s">
        <v>328</v>
      </c>
      <c r="D24" s="364"/>
      <c r="E24" s="364"/>
      <c r="F24" s="364"/>
      <c r="G24" s="364"/>
      <c r="H24" s="365"/>
      <c r="I24" s="342"/>
    </row>
    <row r="25" spans="2:9" x14ac:dyDescent="0.25">
      <c r="B25" s="123"/>
      <c r="C25" s="366" t="s">
        <v>8</v>
      </c>
      <c r="D25" s="368" t="s">
        <v>9</v>
      </c>
      <c r="E25" s="370" t="s">
        <v>10</v>
      </c>
      <c r="F25" s="372" t="s">
        <v>329</v>
      </c>
      <c r="G25" s="374" t="s">
        <v>12</v>
      </c>
      <c r="H25" s="376" t="s">
        <v>19</v>
      </c>
      <c r="I25" s="342"/>
    </row>
    <row r="26" spans="2:9" ht="15.75" thickBot="1" x14ac:dyDescent="0.3">
      <c r="B26" s="124"/>
      <c r="C26" s="367"/>
      <c r="D26" s="369"/>
      <c r="E26" s="371"/>
      <c r="F26" s="373"/>
      <c r="G26" s="375"/>
      <c r="H26" s="377"/>
      <c r="I26" s="342"/>
    </row>
    <row r="27" spans="2:9" ht="72" x14ac:dyDescent="0.25">
      <c r="B27" s="346" t="s">
        <v>78</v>
      </c>
      <c r="C27" s="125" t="s">
        <v>330</v>
      </c>
      <c r="D27" s="125" t="s">
        <v>331</v>
      </c>
      <c r="E27" s="126" t="s">
        <v>332</v>
      </c>
      <c r="F27" s="126" t="s">
        <v>333</v>
      </c>
      <c r="G27" s="125" t="s">
        <v>334</v>
      </c>
      <c r="H27" s="127" t="s">
        <v>335</v>
      </c>
      <c r="I27" s="342"/>
    </row>
    <row r="28" spans="2:9" ht="24" x14ac:dyDescent="0.25">
      <c r="B28" s="347"/>
      <c r="C28" s="128" t="s">
        <v>336</v>
      </c>
      <c r="D28" s="128" t="s">
        <v>337</v>
      </c>
      <c r="E28" s="129" t="s">
        <v>338</v>
      </c>
      <c r="F28" s="129" t="s">
        <v>339</v>
      </c>
      <c r="G28" s="128" t="s">
        <v>340</v>
      </c>
      <c r="H28" s="130" t="s">
        <v>341</v>
      </c>
      <c r="I28" s="342"/>
    </row>
    <row r="29" spans="2:9" ht="36" x14ac:dyDescent="0.25">
      <c r="B29" s="347"/>
      <c r="C29" s="128" t="s">
        <v>342</v>
      </c>
      <c r="D29" s="128" t="s">
        <v>343</v>
      </c>
      <c r="E29" s="129" t="s">
        <v>344</v>
      </c>
      <c r="F29" s="129" t="s">
        <v>345</v>
      </c>
      <c r="G29" s="128" t="s">
        <v>346</v>
      </c>
      <c r="H29" s="130" t="s">
        <v>347</v>
      </c>
      <c r="I29" s="342"/>
    </row>
    <row r="30" spans="2:9" ht="24" x14ac:dyDescent="0.25">
      <c r="B30" s="347"/>
      <c r="C30" s="131" t="s">
        <v>348</v>
      </c>
      <c r="D30" s="131" t="s">
        <v>349</v>
      </c>
      <c r="E30" s="132" t="s">
        <v>350</v>
      </c>
      <c r="F30" s="132" t="s">
        <v>351</v>
      </c>
      <c r="G30" s="131" t="s">
        <v>352</v>
      </c>
      <c r="H30" s="133" t="s">
        <v>353</v>
      </c>
      <c r="I30" s="342"/>
    </row>
    <row r="31" spans="2:9" ht="24" x14ac:dyDescent="0.25">
      <c r="B31" s="347"/>
      <c r="C31" s="134" t="s">
        <v>354</v>
      </c>
      <c r="D31" s="134" t="s">
        <v>355</v>
      </c>
      <c r="E31" s="135" t="s">
        <v>356</v>
      </c>
      <c r="F31" s="135" t="s">
        <v>357</v>
      </c>
      <c r="G31" s="135" t="s">
        <v>358</v>
      </c>
      <c r="H31" s="136" t="s">
        <v>359</v>
      </c>
      <c r="I31" s="342"/>
    </row>
    <row r="32" spans="2:9" ht="24.75" thickBot="1" x14ac:dyDescent="0.3">
      <c r="B32" s="347"/>
      <c r="C32" s="134" t="s">
        <v>360</v>
      </c>
      <c r="D32" s="134" t="s">
        <v>361</v>
      </c>
      <c r="E32" s="134" t="s">
        <v>362</v>
      </c>
      <c r="F32" s="134" t="s">
        <v>363</v>
      </c>
      <c r="G32" s="134" t="s">
        <v>364</v>
      </c>
      <c r="H32" s="137" t="s">
        <v>365</v>
      </c>
      <c r="I32" s="342"/>
    </row>
    <row r="33" spans="2:9" ht="36" x14ac:dyDescent="0.25">
      <c r="B33" s="346" t="s">
        <v>366</v>
      </c>
      <c r="C33" s="138" t="s">
        <v>367</v>
      </c>
      <c r="D33" s="138" t="s">
        <v>368</v>
      </c>
      <c r="E33" s="139" t="s">
        <v>369</v>
      </c>
      <c r="F33" s="139" t="s">
        <v>370</v>
      </c>
      <c r="G33" s="138" t="s">
        <v>371</v>
      </c>
      <c r="H33" s="140" t="s">
        <v>372</v>
      </c>
      <c r="I33" s="342"/>
    </row>
    <row r="34" spans="2:9" ht="84" x14ac:dyDescent="0.25">
      <c r="B34" s="347"/>
      <c r="C34" s="141" t="s">
        <v>373</v>
      </c>
      <c r="D34" s="141" t="s">
        <v>374</v>
      </c>
      <c r="E34" s="129" t="s">
        <v>375</v>
      </c>
      <c r="F34" s="129" t="s">
        <v>376</v>
      </c>
      <c r="G34" s="141" t="s">
        <v>377</v>
      </c>
      <c r="H34" s="136" t="s">
        <v>378</v>
      </c>
      <c r="I34" s="342"/>
    </row>
    <row r="35" spans="2:9" ht="36" x14ac:dyDescent="0.25">
      <c r="B35" s="347"/>
      <c r="C35" s="142" t="s">
        <v>379</v>
      </c>
      <c r="D35" s="142" t="s">
        <v>380</v>
      </c>
      <c r="E35" s="129" t="s">
        <v>381</v>
      </c>
      <c r="F35" s="129" t="s">
        <v>382</v>
      </c>
      <c r="G35" s="142" t="s">
        <v>383</v>
      </c>
      <c r="H35" s="143" t="s">
        <v>384</v>
      </c>
      <c r="I35" s="342"/>
    </row>
    <row r="36" spans="2:9" ht="36" x14ac:dyDescent="0.25">
      <c r="B36" s="347"/>
      <c r="C36" s="142" t="s">
        <v>385</v>
      </c>
      <c r="D36" s="142" t="s">
        <v>386</v>
      </c>
      <c r="E36" s="129" t="s">
        <v>387</v>
      </c>
      <c r="F36" s="129" t="s">
        <v>388</v>
      </c>
      <c r="G36" s="142" t="s">
        <v>389</v>
      </c>
      <c r="H36" s="143" t="s">
        <v>390</v>
      </c>
      <c r="I36" s="342"/>
    </row>
    <row r="37" spans="2:9" ht="72.75" thickBot="1" x14ac:dyDescent="0.3">
      <c r="B37" s="348"/>
      <c r="C37" s="144" t="s">
        <v>391</v>
      </c>
      <c r="D37" s="144" t="s">
        <v>392</v>
      </c>
      <c r="E37" s="145" t="s">
        <v>393</v>
      </c>
      <c r="F37" s="145" t="s">
        <v>394</v>
      </c>
      <c r="G37" s="146" t="s">
        <v>395</v>
      </c>
      <c r="H37" s="137" t="s">
        <v>396</v>
      </c>
      <c r="I37" s="342"/>
    </row>
    <row r="38" spans="2:9" ht="84" x14ac:dyDescent="0.25">
      <c r="B38" s="378" t="s">
        <v>397</v>
      </c>
      <c r="C38" s="138" t="s">
        <v>398</v>
      </c>
      <c r="D38" s="138" t="s">
        <v>399</v>
      </c>
      <c r="E38" s="138" t="s">
        <v>400</v>
      </c>
      <c r="F38" s="139" t="s">
        <v>401</v>
      </c>
      <c r="G38" s="381" t="s">
        <v>402</v>
      </c>
      <c r="H38" s="352" t="s">
        <v>403</v>
      </c>
      <c r="I38" s="342"/>
    </row>
    <row r="39" spans="2:9" x14ac:dyDescent="0.25">
      <c r="B39" s="379"/>
      <c r="C39" s="355" t="s">
        <v>404</v>
      </c>
      <c r="D39" s="355" t="s">
        <v>405</v>
      </c>
      <c r="E39" s="355" t="s">
        <v>406</v>
      </c>
      <c r="F39" s="355" t="s">
        <v>407</v>
      </c>
      <c r="G39" s="382"/>
      <c r="H39" s="353"/>
      <c r="I39" s="342"/>
    </row>
    <row r="40" spans="2:9" ht="51.6" customHeight="1" thickBot="1" x14ac:dyDescent="0.3">
      <c r="B40" s="380"/>
      <c r="C40" s="351"/>
      <c r="D40" s="351"/>
      <c r="E40" s="351"/>
      <c r="F40" s="351"/>
      <c r="G40" s="383"/>
      <c r="H40" s="354"/>
      <c r="I40" s="342"/>
    </row>
    <row r="41" spans="2:9" ht="60" x14ac:dyDescent="0.25">
      <c r="B41" s="346" t="s">
        <v>408</v>
      </c>
      <c r="C41" s="349" t="s">
        <v>409</v>
      </c>
      <c r="D41" s="138" t="s">
        <v>410</v>
      </c>
      <c r="E41" s="138" t="s">
        <v>411</v>
      </c>
      <c r="F41" s="138" t="s">
        <v>412</v>
      </c>
      <c r="G41" s="138" t="s">
        <v>413</v>
      </c>
      <c r="H41" s="352" t="s">
        <v>414</v>
      </c>
      <c r="I41" s="342"/>
    </row>
    <row r="42" spans="2:9" ht="60" x14ac:dyDescent="0.25">
      <c r="B42" s="347"/>
      <c r="C42" s="350"/>
      <c r="D42" s="355" t="s">
        <v>415</v>
      </c>
      <c r="E42" s="355" t="s">
        <v>416</v>
      </c>
      <c r="F42" s="355" t="s">
        <v>417</v>
      </c>
      <c r="G42" s="142" t="s">
        <v>418</v>
      </c>
      <c r="H42" s="353"/>
      <c r="I42" s="342"/>
    </row>
    <row r="43" spans="2:9" ht="24" x14ac:dyDescent="0.25">
      <c r="B43" s="347"/>
      <c r="C43" s="350"/>
      <c r="D43" s="350"/>
      <c r="E43" s="350"/>
      <c r="F43" s="356"/>
      <c r="G43" s="142" t="s">
        <v>419</v>
      </c>
      <c r="H43" s="353"/>
      <c r="I43" s="342"/>
    </row>
    <row r="44" spans="2:9" ht="60.75" thickBot="1" x14ac:dyDescent="0.3">
      <c r="B44" s="348"/>
      <c r="C44" s="351"/>
      <c r="D44" s="351"/>
      <c r="E44" s="351"/>
      <c r="F44" s="144" t="s">
        <v>420</v>
      </c>
      <c r="G44" s="144" t="s">
        <v>421</v>
      </c>
      <c r="H44" s="354"/>
      <c r="I44" s="342"/>
    </row>
    <row r="45" spans="2:9" x14ac:dyDescent="0.25">
      <c r="B45" s="147"/>
      <c r="C45" s="139"/>
      <c r="D45" s="139"/>
      <c r="E45" s="139"/>
      <c r="F45" s="139"/>
      <c r="G45" s="139"/>
      <c r="H45" s="140"/>
      <c r="I45" s="342"/>
    </row>
    <row r="46" spans="2:9" ht="24" x14ac:dyDescent="0.25">
      <c r="B46" s="148"/>
      <c r="C46" s="149" t="s">
        <v>422</v>
      </c>
      <c r="D46" s="150" t="s">
        <v>423</v>
      </c>
      <c r="E46" s="151" t="s">
        <v>424</v>
      </c>
      <c r="F46" s="152" t="s">
        <v>425</v>
      </c>
      <c r="G46" s="153" t="s">
        <v>426</v>
      </c>
      <c r="H46" s="154" t="s">
        <v>427</v>
      </c>
      <c r="I46" s="342"/>
    </row>
    <row r="47" spans="2:9" ht="211.9" customHeight="1" x14ac:dyDescent="0.25">
      <c r="B47" s="155" t="s">
        <v>428</v>
      </c>
      <c r="C47" s="156" t="s">
        <v>429</v>
      </c>
      <c r="D47" s="156" t="s">
        <v>430</v>
      </c>
      <c r="E47" s="156" t="s">
        <v>431</v>
      </c>
      <c r="F47" s="156" t="s">
        <v>432</v>
      </c>
      <c r="G47" s="156" t="s">
        <v>433</v>
      </c>
      <c r="H47" s="157" t="s">
        <v>434</v>
      </c>
      <c r="I47" s="342"/>
    </row>
    <row r="48" spans="2:9" ht="37.15" customHeight="1" x14ac:dyDescent="0.25">
      <c r="B48" s="343" t="s">
        <v>435</v>
      </c>
      <c r="C48" s="343"/>
      <c r="D48" s="343"/>
      <c r="E48" s="343"/>
      <c r="F48" s="343"/>
      <c r="G48" s="343"/>
      <c r="H48" s="343"/>
      <c r="I48" s="343"/>
    </row>
    <row r="53" spans="1:9" ht="3" customHeight="1" x14ac:dyDescent="0.25"/>
    <row r="54" spans="1:9" s="158" customFormat="1" ht="37.9" customHeight="1" x14ac:dyDescent="0.25">
      <c r="A54" s="344" t="s">
        <v>436</v>
      </c>
      <c r="B54" s="344"/>
      <c r="C54" s="344"/>
      <c r="D54" s="344" t="s">
        <v>437</v>
      </c>
      <c r="E54" s="344"/>
      <c r="F54" s="344" t="s">
        <v>438</v>
      </c>
      <c r="G54" s="344"/>
      <c r="H54" s="345"/>
      <c r="I54" s="342" t="s">
        <v>439</v>
      </c>
    </row>
    <row r="55" spans="1:9" ht="16.899999999999999" customHeight="1" x14ac:dyDescent="0.25">
      <c r="A55" s="159" t="s">
        <v>440</v>
      </c>
      <c r="B55" s="159"/>
      <c r="C55" s="159"/>
      <c r="D55" s="159" t="s">
        <v>441</v>
      </c>
      <c r="E55" s="159"/>
      <c r="F55" s="159" t="s">
        <v>442</v>
      </c>
      <c r="G55" s="159"/>
      <c r="H55" s="159"/>
      <c r="I55" s="342"/>
    </row>
    <row r="56" spans="1:9" ht="16.899999999999999" customHeight="1" x14ac:dyDescent="0.25">
      <c r="A56" s="159" t="s">
        <v>440</v>
      </c>
      <c r="B56" s="159"/>
      <c r="C56" s="159"/>
      <c r="D56" s="159" t="s">
        <v>443</v>
      </c>
      <c r="E56" s="159"/>
      <c r="F56" s="159" t="s">
        <v>444</v>
      </c>
      <c r="G56" s="159"/>
      <c r="H56" s="159"/>
      <c r="I56" s="342"/>
    </row>
    <row r="57" spans="1:9" ht="16.899999999999999" customHeight="1" x14ac:dyDescent="0.25">
      <c r="A57" s="159" t="s">
        <v>440</v>
      </c>
      <c r="B57" s="159"/>
      <c r="C57" s="159"/>
      <c r="D57" s="159" t="s">
        <v>443</v>
      </c>
      <c r="E57" s="159"/>
      <c r="F57" s="159" t="s">
        <v>445</v>
      </c>
      <c r="G57" s="159"/>
      <c r="H57" s="159"/>
      <c r="I57" s="342"/>
    </row>
    <row r="58" spans="1:9" ht="16.899999999999999" customHeight="1" x14ac:dyDescent="0.25">
      <c r="A58" s="159" t="s">
        <v>440</v>
      </c>
      <c r="B58" s="159"/>
      <c r="C58" s="159"/>
      <c r="D58" s="159" t="s">
        <v>446</v>
      </c>
      <c r="E58" s="159"/>
      <c r="F58" s="159" t="s">
        <v>447</v>
      </c>
      <c r="G58" s="159"/>
      <c r="H58" s="159"/>
      <c r="I58" s="342"/>
    </row>
    <row r="59" spans="1:9" ht="16.899999999999999" customHeight="1" x14ac:dyDescent="0.25">
      <c r="A59" s="159" t="s">
        <v>440</v>
      </c>
      <c r="B59" s="159"/>
      <c r="C59" s="159"/>
      <c r="D59" s="159" t="s">
        <v>446</v>
      </c>
      <c r="E59" s="159"/>
      <c r="F59" s="159" t="s">
        <v>448</v>
      </c>
      <c r="G59" s="159"/>
      <c r="H59" s="159"/>
      <c r="I59" s="342"/>
    </row>
    <row r="60" spans="1:9" ht="16.899999999999999" customHeight="1" x14ac:dyDescent="0.25">
      <c r="A60" s="159" t="s">
        <v>440</v>
      </c>
      <c r="B60" s="159"/>
      <c r="C60" s="159"/>
      <c r="D60" s="159" t="s">
        <v>446</v>
      </c>
      <c r="E60" s="159"/>
      <c r="F60" s="159" t="s">
        <v>449</v>
      </c>
      <c r="G60" s="159"/>
      <c r="H60" s="159"/>
      <c r="I60" s="342"/>
    </row>
    <row r="61" spans="1:9" ht="16.899999999999999" customHeight="1" x14ac:dyDescent="0.25">
      <c r="A61" s="159" t="s">
        <v>440</v>
      </c>
      <c r="B61" s="159"/>
      <c r="C61" s="159"/>
      <c r="D61" s="159" t="s">
        <v>450</v>
      </c>
      <c r="E61" s="159"/>
      <c r="F61" s="159" t="s">
        <v>451</v>
      </c>
      <c r="G61" s="159"/>
      <c r="H61" s="159"/>
      <c r="I61" s="342"/>
    </row>
    <row r="62" spans="1:9" ht="16.899999999999999" customHeight="1" x14ac:dyDescent="0.25">
      <c r="A62" s="159" t="s">
        <v>440</v>
      </c>
      <c r="B62" s="159"/>
      <c r="C62" s="159"/>
      <c r="D62" s="159" t="s">
        <v>452</v>
      </c>
      <c r="E62" s="159"/>
      <c r="F62" s="159" t="s">
        <v>453</v>
      </c>
      <c r="G62" s="159"/>
      <c r="H62" s="159"/>
      <c r="I62" s="342"/>
    </row>
    <row r="63" spans="1:9" ht="16.899999999999999" customHeight="1" x14ac:dyDescent="0.25">
      <c r="A63" s="159" t="s">
        <v>440</v>
      </c>
      <c r="B63" s="159"/>
      <c r="C63" s="159"/>
      <c r="D63" s="159" t="s">
        <v>452</v>
      </c>
      <c r="E63" s="159"/>
      <c r="F63" s="159" t="s">
        <v>454</v>
      </c>
      <c r="G63" s="159"/>
      <c r="H63" s="159"/>
      <c r="I63" s="342"/>
    </row>
    <row r="64" spans="1:9" ht="16.899999999999999" customHeight="1" x14ac:dyDescent="0.25">
      <c r="A64" s="159" t="s">
        <v>455</v>
      </c>
      <c r="B64" s="159"/>
      <c r="C64" s="159"/>
      <c r="D64" s="159" t="s">
        <v>456</v>
      </c>
      <c r="E64" s="159"/>
      <c r="F64" s="159" t="s">
        <v>457</v>
      </c>
      <c r="G64" s="159"/>
      <c r="H64" s="159"/>
      <c r="I64" s="342"/>
    </row>
    <row r="65" spans="1:9" ht="16.899999999999999" customHeight="1" x14ac:dyDescent="0.25">
      <c r="A65" s="159" t="s">
        <v>455</v>
      </c>
      <c r="B65" s="159"/>
      <c r="C65" s="159"/>
      <c r="D65" s="159" t="s">
        <v>458</v>
      </c>
      <c r="E65" s="159"/>
      <c r="F65" s="159" t="s">
        <v>459</v>
      </c>
      <c r="G65" s="159"/>
      <c r="H65" s="159"/>
      <c r="I65" s="342"/>
    </row>
    <row r="66" spans="1:9" ht="16.899999999999999" customHeight="1" x14ac:dyDescent="0.25">
      <c r="A66" s="159" t="s">
        <v>455</v>
      </c>
      <c r="B66" s="159"/>
      <c r="C66" s="159"/>
      <c r="D66" s="159" t="s">
        <v>460</v>
      </c>
      <c r="E66" s="159"/>
      <c r="F66" s="159" t="s">
        <v>461</v>
      </c>
      <c r="G66" s="159"/>
      <c r="H66" s="159"/>
      <c r="I66" s="342"/>
    </row>
    <row r="67" spans="1:9" ht="16.899999999999999" customHeight="1" x14ac:dyDescent="0.25">
      <c r="A67" s="159" t="s">
        <v>455</v>
      </c>
      <c r="B67" s="159"/>
      <c r="C67" s="159"/>
      <c r="D67" s="159" t="s">
        <v>462</v>
      </c>
      <c r="E67" s="159"/>
      <c r="F67" s="159" t="s">
        <v>463</v>
      </c>
      <c r="G67" s="159"/>
      <c r="H67" s="159"/>
      <c r="I67" s="342"/>
    </row>
    <row r="68" spans="1:9" ht="16.899999999999999" customHeight="1" x14ac:dyDescent="0.25">
      <c r="A68" s="159" t="s">
        <v>455</v>
      </c>
      <c r="B68" s="159"/>
      <c r="C68" s="159"/>
      <c r="D68" s="159" t="s">
        <v>462</v>
      </c>
      <c r="E68" s="159"/>
      <c r="F68" s="159" t="s">
        <v>464</v>
      </c>
      <c r="G68" s="159"/>
      <c r="H68" s="159"/>
      <c r="I68" s="342"/>
    </row>
    <row r="69" spans="1:9" ht="16.899999999999999" customHeight="1" x14ac:dyDescent="0.25">
      <c r="A69" s="159" t="s">
        <v>455</v>
      </c>
      <c r="B69" s="159"/>
      <c r="C69" s="159"/>
      <c r="D69" s="159" t="s">
        <v>462</v>
      </c>
      <c r="E69" s="159"/>
      <c r="F69" s="159" t="s">
        <v>465</v>
      </c>
      <c r="G69" s="159"/>
      <c r="H69" s="159"/>
      <c r="I69" s="342"/>
    </row>
    <row r="70" spans="1:9" ht="16.899999999999999" customHeight="1" x14ac:dyDescent="0.25">
      <c r="A70" s="159" t="s">
        <v>466</v>
      </c>
      <c r="B70" s="159"/>
      <c r="C70" s="159"/>
      <c r="D70" s="159" t="s">
        <v>467</v>
      </c>
      <c r="E70" s="159"/>
      <c r="F70" s="159" t="s">
        <v>468</v>
      </c>
      <c r="G70" s="159"/>
      <c r="H70" s="159"/>
      <c r="I70" s="342"/>
    </row>
    <row r="71" spans="1:9" ht="16.899999999999999" customHeight="1" x14ac:dyDescent="0.25">
      <c r="A71" s="159" t="s">
        <v>466</v>
      </c>
      <c r="B71" s="159"/>
      <c r="C71" s="159"/>
      <c r="D71" s="159" t="s">
        <v>467</v>
      </c>
      <c r="E71" s="159"/>
      <c r="F71" s="159" t="s">
        <v>469</v>
      </c>
      <c r="G71" s="159"/>
      <c r="H71" s="159"/>
      <c r="I71" s="342"/>
    </row>
    <row r="72" spans="1:9" ht="16.899999999999999" customHeight="1" x14ac:dyDescent="0.25">
      <c r="A72" s="159" t="s">
        <v>466</v>
      </c>
      <c r="B72" s="159"/>
      <c r="C72" s="159"/>
      <c r="D72" s="159" t="s">
        <v>467</v>
      </c>
      <c r="E72" s="159"/>
      <c r="F72" s="159" t="s">
        <v>470</v>
      </c>
      <c r="G72" s="159"/>
      <c r="H72" s="159"/>
      <c r="I72" s="342"/>
    </row>
    <row r="73" spans="1:9" ht="16.899999999999999" customHeight="1" x14ac:dyDescent="0.25">
      <c r="A73" s="159" t="s">
        <v>466</v>
      </c>
      <c r="B73" s="159"/>
      <c r="C73" s="159"/>
      <c r="D73" s="159" t="s">
        <v>467</v>
      </c>
      <c r="E73" s="159"/>
      <c r="F73" s="159" t="s">
        <v>471</v>
      </c>
      <c r="G73" s="159"/>
      <c r="H73" s="159"/>
      <c r="I73" s="342"/>
    </row>
    <row r="74" spans="1:9" ht="16.899999999999999" customHeight="1" x14ac:dyDescent="0.25">
      <c r="A74" s="159" t="s">
        <v>472</v>
      </c>
      <c r="B74" s="159"/>
      <c r="C74" s="159"/>
      <c r="D74" s="159" t="s">
        <v>473</v>
      </c>
      <c r="E74" s="159"/>
      <c r="F74" s="159" t="s">
        <v>474</v>
      </c>
      <c r="G74" s="159"/>
      <c r="H74" s="159"/>
      <c r="I74" s="342"/>
    </row>
    <row r="75" spans="1:9" ht="16.899999999999999" customHeight="1" x14ac:dyDescent="0.25">
      <c r="A75" s="159" t="s">
        <v>472</v>
      </c>
      <c r="B75" s="159"/>
      <c r="C75" s="159"/>
      <c r="D75" s="159" t="s">
        <v>475</v>
      </c>
      <c r="E75" s="159"/>
      <c r="F75" s="159" t="s">
        <v>476</v>
      </c>
      <c r="G75" s="159"/>
      <c r="H75" s="159"/>
      <c r="I75" s="342"/>
    </row>
    <row r="76" spans="1:9" ht="16.899999999999999" customHeight="1" x14ac:dyDescent="0.25">
      <c r="A76" s="159" t="s">
        <v>472</v>
      </c>
      <c r="B76" s="159"/>
      <c r="C76" s="159"/>
      <c r="D76" s="159" t="s">
        <v>475</v>
      </c>
      <c r="E76" s="159"/>
      <c r="F76" s="159" t="s">
        <v>477</v>
      </c>
      <c r="G76" s="159"/>
      <c r="H76" s="159"/>
      <c r="I76" s="342"/>
    </row>
    <row r="77" spans="1:9" ht="16.899999999999999" customHeight="1" x14ac:dyDescent="0.25">
      <c r="A77" s="159" t="s">
        <v>472</v>
      </c>
      <c r="B77" s="159"/>
      <c r="C77" s="159"/>
      <c r="D77" s="159" t="s">
        <v>475</v>
      </c>
      <c r="E77" s="159"/>
      <c r="F77" s="159" t="s">
        <v>478</v>
      </c>
      <c r="G77" s="159"/>
      <c r="H77" s="159"/>
      <c r="I77" s="342"/>
    </row>
    <row r="78" spans="1:9" ht="16.899999999999999" customHeight="1" x14ac:dyDescent="0.25">
      <c r="A78" s="159" t="s">
        <v>479</v>
      </c>
      <c r="B78" s="159"/>
      <c r="C78" s="159"/>
      <c r="D78" s="159" t="s">
        <v>480</v>
      </c>
      <c r="E78" s="159"/>
      <c r="F78" s="159" t="s">
        <v>481</v>
      </c>
      <c r="G78" s="159"/>
      <c r="H78" s="159"/>
      <c r="I78" s="342"/>
    </row>
    <row r="79" spans="1:9" ht="16.899999999999999" customHeight="1" x14ac:dyDescent="0.25">
      <c r="A79" s="159" t="s">
        <v>479</v>
      </c>
      <c r="B79" s="159"/>
      <c r="C79" s="159"/>
      <c r="D79" s="159" t="s">
        <v>482</v>
      </c>
      <c r="E79" s="159"/>
      <c r="F79" s="159" t="s">
        <v>483</v>
      </c>
      <c r="G79" s="159"/>
      <c r="H79" s="159"/>
      <c r="I79" s="342"/>
    </row>
    <row r="80" spans="1:9" ht="16.899999999999999" customHeight="1" x14ac:dyDescent="0.25">
      <c r="A80" s="159" t="s">
        <v>479</v>
      </c>
      <c r="B80" s="159"/>
      <c r="C80" s="159"/>
      <c r="D80" s="159" t="s">
        <v>482</v>
      </c>
      <c r="E80" s="159"/>
      <c r="F80" s="159" t="s">
        <v>484</v>
      </c>
      <c r="G80" s="159"/>
      <c r="H80" s="159"/>
      <c r="I80" s="342"/>
    </row>
    <row r="81" spans="1:9" ht="16.899999999999999" customHeight="1" x14ac:dyDescent="0.25">
      <c r="A81" s="159" t="s">
        <v>479</v>
      </c>
      <c r="B81" s="159"/>
      <c r="C81" s="159"/>
      <c r="D81" s="159" t="s">
        <v>482</v>
      </c>
      <c r="E81" s="159"/>
      <c r="F81" s="159" t="s">
        <v>485</v>
      </c>
      <c r="G81" s="159"/>
      <c r="H81" s="159"/>
      <c r="I81" s="342"/>
    </row>
    <row r="82" spans="1:9" ht="16.899999999999999" customHeight="1" x14ac:dyDescent="0.25">
      <c r="A82" s="159" t="s">
        <v>479</v>
      </c>
      <c r="B82" s="159"/>
      <c r="C82" s="159"/>
      <c r="D82" s="159" t="s">
        <v>486</v>
      </c>
      <c r="E82" s="159"/>
      <c r="F82" s="159" t="s">
        <v>487</v>
      </c>
      <c r="G82" s="159"/>
      <c r="H82" s="159"/>
      <c r="I82" s="342"/>
    </row>
    <row r="83" spans="1:9" ht="16.899999999999999" customHeight="1" x14ac:dyDescent="0.25">
      <c r="A83" s="159" t="s">
        <v>488</v>
      </c>
      <c r="B83" s="159"/>
      <c r="C83" s="159"/>
      <c r="D83" s="159" t="s">
        <v>489</v>
      </c>
      <c r="E83" s="159"/>
      <c r="F83" s="159" t="s">
        <v>490</v>
      </c>
      <c r="G83" s="159"/>
      <c r="H83" s="159"/>
      <c r="I83" s="342"/>
    </row>
    <row r="84" spans="1:9" ht="16.899999999999999" customHeight="1" x14ac:dyDescent="0.25">
      <c r="A84" s="159" t="s">
        <v>488</v>
      </c>
      <c r="B84" s="159"/>
      <c r="C84" s="159"/>
      <c r="D84" s="159" t="s">
        <v>489</v>
      </c>
      <c r="E84" s="159"/>
      <c r="F84" s="159" t="s">
        <v>491</v>
      </c>
      <c r="G84" s="159"/>
      <c r="H84" s="159"/>
      <c r="I84" s="342"/>
    </row>
    <row r="85" spans="1:9" ht="16.899999999999999" customHeight="1" x14ac:dyDescent="0.25">
      <c r="A85" s="159" t="s">
        <v>488</v>
      </c>
      <c r="B85" s="159"/>
      <c r="C85" s="159"/>
      <c r="D85" s="159" t="s">
        <v>492</v>
      </c>
      <c r="E85" s="159"/>
      <c r="F85" s="159" t="s">
        <v>493</v>
      </c>
      <c r="G85" s="159"/>
      <c r="H85" s="159"/>
      <c r="I85" s="342"/>
    </row>
    <row r="86" spans="1:9" ht="16.899999999999999" customHeight="1" x14ac:dyDescent="0.25">
      <c r="A86" s="159" t="s">
        <v>488</v>
      </c>
      <c r="B86" s="159"/>
      <c r="C86" s="159"/>
      <c r="D86" s="159" t="s">
        <v>494</v>
      </c>
      <c r="E86" s="159"/>
      <c r="F86" s="159" t="s">
        <v>495</v>
      </c>
      <c r="G86" s="159"/>
      <c r="H86" s="159"/>
      <c r="I86" s="342"/>
    </row>
    <row r="87" spans="1:9" ht="16.899999999999999" customHeight="1" x14ac:dyDescent="0.25">
      <c r="A87" s="159" t="s">
        <v>488</v>
      </c>
      <c r="B87" s="159"/>
      <c r="C87" s="159"/>
      <c r="D87" s="159" t="s">
        <v>494</v>
      </c>
      <c r="E87" s="159"/>
      <c r="F87" s="159" t="s">
        <v>496</v>
      </c>
      <c r="G87" s="159"/>
      <c r="H87" s="159"/>
      <c r="I87" s="342"/>
    </row>
    <row r="88" spans="1:9" ht="16.899999999999999" customHeight="1" x14ac:dyDescent="0.25">
      <c r="A88" s="159" t="s">
        <v>488</v>
      </c>
      <c r="B88" s="159"/>
      <c r="C88" s="159"/>
      <c r="D88" s="159" t="s">
        <v>494</v>
      </c>
      <c r="E88" s="159"/>
      <c r="F88" s="159" t="s">
        <v>497</v>
      </c>
      <c r="G88" s="159"/>
      <c r="H88" s="159"/>
      <c r="I88" s="342"/>
    </row>
    <row r="89" spans="1:9" ht="16.899999999999999" customHeight="1" x14ac:dyDescent="0.25">
      <c r="A89" s="159" t="s">
        <v>488</v>
      </c>
      <c r="B89" s="159"/>
      <c r="C89" s="159"/>
      <c r="D89" s="159" t="s">
        <v>498</v>
      </c>
      <c r="E89" s="159"/>
      <c r="F89" s="159" t="s">
        <v>499</v>
      </c>
      <c r="G89" s="159"/>
      <c r="H89" s="159"/>
      <c r="I89" s="342"/>
    </row>
    <row r="90" spans="1:9" ht="16.899999999999999" customHeight="1" x14ac:dyDescent="0.25">
      <c r="A90" s="159" t="s">
        <v>488</v>
      </c>
      <c r="B90" s="159"/>
      <c r="C90" s="159"/>
      <c r="D90" s="159" t="s">
        <v>498</v>
      </c>
      <c r="E90" s="159"/>
      <c r="F90" s="159" t="s">
        <v>500</v>
      </c>
      <c r="G90" s="159"/>
      <c r="H90" s="159"/>
      <c r="I90" s="342"/>
    </row>
    <row r="91" spans="1:9" ht="16.899999999999999" customHeight="1" x14ac:dyDescent="0.25">
      <c r="A91" s="159" t="s">
        <v>488</v>
      </c>
      <c r="B91" s="159"/>
      <c r="C91" s="159"/>
      <c r="D91" s="159" t="s">
        <v>498</v>
      </c>
      <c r="E91" s="159"/>
      <c r="F91" s="159" t="s">
        <v>501</v>
      </c>
      <c r="G91" s="159"/>
      <c r="H91" s="159"/>
      <c r="I91" s="342"/>
    </row>
    <row r="92" spans="1:9" ht="16.899999999999999" customHeight="1" x14ac:dyDescent="0.25">
      <c r="A92" s="159" t="s">
        <v>488</v>
      </c>
      <c r="B92" s="159"/>
      <c r="C92" s="159"/>
      <c r="D92" s="159" t="s">
        <v>498</v>
      </c>
      <c r="E92" s="159"/>
      <c r="F92" s="159" t="s">
        <v>502</v>
      </c>
      <c r="G92" s="159"/>
      <c r="H92" s="159"/>
      <c r="I92" s="342"/>
    </row>
    <row r="93" spans="1:9" ht="16.899999999999999" customHeight="1" x14ac:dyDescent="0.25">
      <c r="A93" s="159" t="s">
        <v>488</v>
      </c>
      <c r="B93" s="159"/>
      <c r="C93" s="159"/>
      <c r="D93" s="159" t="s">
        <v>503</v>
      </c>
      <c r="E93" s="159"/>
      <c r="F93" s="159" t="s">
        <v>504</v>
      </c>
      <c r="G93" s="159"/>
      <c r="H93" s="159"/>
      <c r="I93" s="342"/>
    </row>
    <row r="94" spans="1:9" ht="16.899999999999999" customHeight="1" x14ac:dyDescent="0.25">
      <c r="A94" s="159" t="s">
        <v>488</v>
      </c>
      <c r="B94" s="159"/>
      <c r="C94" s="159"/>
      <c r="D94" s="159" t="s">
        <v>503</v>
      </c>
      <c r="E94" s="159"/>
      <c r="F94" s="159" t="s">
        <v>505</v>
      </c>
      <c r="G94" s="159"/>
      <c r="H94" s="159"/>
      <c r="I94" s="342"/>
    </row>
    <row r="95" spans="1:9" ht="16.899999999999999" customHeight="1" x14ac:dyDescent="0.25">
      <c r="A95" s="159" t="s">
        <v>488</v>
      </c>
      <c r="B95" s="159"/>
      <c r="C95" s="159"/>
      <c r="D95" s="159" t="s">
        <v>506</v>
      </c>
      <c r="E95" s="159"/>
      <c r="F95" s="159" t="s">
        <v>507</v>
      </c>
      <c r="G95" s="159"/>
      <c r="H95" s="159"/>
      <c r="I95" s="342"/>
    </row>
    <row r="96" spans="1:9" ht="16.899999999999999" customHeight="1" x14ac:dyDescent="0.25">
      <c r="A96" s="159" t="s">
        <v>508</v>
      </c>
      <c r="B96" s="159"/>
      <c r="C96" s="159"/>
      <c r="D96" s="159" t="s">
        <v>509</v>
      </c>
      <c r="E96" s="159"/>
      <c r="F96" s="159" t="s">
        <v>510</v>
      </c>
      <c r="G96" s="159"/>
      <c r="H96" s="159"/>
      <c r="I96" s="342"/>
    </row>
    <row r="97" spans="1:9" ht="16.899999999999999" customHeight="1" x14ac:dyDescent="0.25">
      <c r="A97" s="159" t="s">
        <v>508</v>
      </c>
      <c r="B97" s="159"/>
      <c r="C97" s="159"/>
      <c r="D97" s="159" t="s">
        <v>509</v>
      </c>
      <c r="E97" s="159"/>
      <c r="F97" s="159" t="s">
        <v>290</v>
      </c>
      <c r="G97" s="159"/>
      <c r="H97" s="159"/>
      <c r="I97" s="342"/>
    </row>
    <row r="98" spans="1:9" ht="16.899999999999999" customHeight="1" x14ac:dyDescent="0.25">
      <c r="A98" s="159" t="s">
        <v>508</v>
      </c>
      <c r="B98" s="159"/>
      <c r="C98" s="159"/>
      <c r="D98" s="159" t="s">
        <v>511</v>
      </c>
      <c r="E98" s="159"/>
      <c r="F98" s="159" t="s">
        <v>512</v>
      </c>
      <c r="G98" s="159"/>
      <c r="H98" s="159"/>
      <c r="I98" s="342"/>
    </row>
    <row r="99" spans="1:9" ht="16.899999999999999" customHeight="1" x14ac:dyDescent="0.25">
      <c r="A99" s="159" t="s">
        <v>508</v>
      </c>
      <c r="B99" s="159"/>
      <c r="C99" s="159"/>
      <c r="D99" s="159" t="s">
        <v>511</v>
      </c>
      <c r="E99" s="159"/>
      <c r="F99" s="159" t="s">
        <v>513</v>
      </c>
      <c r="G99" s="159"/>
      <c r="H99" s="159"/>
      <c r="I99" s="342"/>
    </row>
    <row r="100" spans="1:9" ht="16.899999999999999" customHeight="1" x14ac:dyDescent="0.25">
      <c r="A100" s="159" t="s">
        <v>508</v>
      </c>
      <c r="B100" s="159"/>
      <c r="C100" s="159"/>
      <c r="D100" s="159" t="s">
        <v>511</v>
      </c>
      <c r="E100" s="159"/>
      <c r="F100" s="159" t="s">
        <v>514</v>
      </c>
      <c r="G100" s="159"/>
      <c r="H100" s="159"/>
      <c r="I100" s="342"/>
    </row>
    <row r="101" spans="1:9" ht="16.899999999999999" customHeight="1" x14ac:dyDescent="0.25">
      <c r="A101" s="159" t="s">
        <v>508</v>
      </c>
      <c r="B101" s="159"/>
      <c r="C101" s="159"/>
      <c r="D101" s="159" t="s">
        <v>511</v>
      </c>
      <c r="E101" s="159"/>
      <c r="F101" s="159" t="s">
        <v>291</v>
      </c>
      <c r="G101" s="159"/>
      <c r="H101" s="159"/>
      <c r="I101" s="342"/>
    </row>
    <row r="102" spans="1:9" ht="16.899999999999999" customHeight="1" x14ac:dyDescent="0.25">
      <c r="A102" s="159" t="s">
        <v>508</v>
      </c>
      <c r="B102" s="159"/>
      <c r="C102" s="159"/>
      <c r="D102" s="159" t="s">
        <v>511</v>
      </c>
      <c r="E102" s="159"/>
      <c r="F102" s="159" t="s">
        <v>293</v>
      </c>
      <c r="G102" s="159"/>
      <c r="H102" s="159"/>
      <c r="I102" s="342"/>
    </row>
    <row r="103" spans="1:9" ht="16.899999999999999" customHeight="1" x14ac:dyDescent="0.25">
      <c r="A103" s="159" t="s">
        <v>508</v>
      </c>
      <c r="B103" s="159"/>
      <c r="C103" s="159"/>
      <c r="D103" s="159" t="s">
        <v>511</v>
      </c>
      <c r="E103" s="159"/>
      <c r="F103" s="159" t="s">
        <v>515</v>
      </c>
      <c r="G103" s="159"/>
      <c r="H103" s="159"/>
      <c r="I103" s="342"/>
    </row>
    <row r="104" spans="1:9" ht="16.899999999999999" customHeight="1" x14ac:dyDescent="0.25">
      <c r="A104" s="159" t="s">
        <v>508</v>
      </c>
      <c r="B104" s="159"/>
      <c r="C104" s="159"/>
      <c r="D104" s="159" t="s">
        <v>516</v>
      </c>
      <c r="E104" s="159"/>
      <c r="F104" s="159" t="s">
        <v>292</v>
      </c>
      <c r="G104" s="159"/>
      <c r="H104" s="159"/>
      <c r="I104" s="342"/>
    </row>
    <row r="105" spans="1:9" ht="16.899999999999999" customHeight="1" x14ac:dyDescent="0.25">
      <c r="A105" s="159" t="s">
        <v>508</v>
      </c>
      <c r="B105" s="159"/>
      <c r="C105" s="159"/>
      <c r="D105" s="159" t="s">
        <v>516</v>
      </c>
      <c r="E105" s="159"/>
      <c r="F105" s="159" t="s">
        <v>294</v>
      </c>
      <c r="G105" s="159"/>
      <c r="H105" s="159"/>
      <c r="I105" s="342"/>
    </row>
    <row r="106" spans="1:9" ht="16.899999999999999" customHeight="1" x14ac:dyDescent="0.25">
      <c r="A106" s="159" t="s">
        <v>517</v>
      </c>
      <c r="B106" s="159"/>
      <c r="C106" s="159"/>
      <c r="D106" s="159" t="s">
        <v>518</v>
      </c>
      <c r="E106" s="159"/>
      <c r="F106" s="159" t="s">
        <v>519</v>
      </c>
      <c r="G106" s="159"/>
      <c r="H106" s="159"/>
      <c r="I106" s="342"/>
    </row>
    <row r="107" spans="1:9" ht="16.899999999999999" customHeight="1" x14ac:dyDescent="0.25">
      <c r="A107" s="159" t="s">
        <v>517</v>
      </c>
      <c r="B107" s="159"/>
      <c r="C107" s="159"/>
      <c r="D107" s="159" t="s">
        <v>518</v>
      </c>
      <c r="E107" s="159"/>
      <c r="F107" s="159" t="s">
        <v>520</v>
      </c>
      <c r="G107" s="159"/>
      <c r="H107" s="159"/>
      <c r="I107" s="342"/>
    </row>
    <row r="108" spans="1:9" ht="16.899999999999999" customHeight="1" x14ac:dyDescent="0.25">
      <c r="A108" s="159" t="s">
        <v>517</v>
      </c>
      <c r="B108" s="159"/>
      <c r="C108" s="159"/>
      <c r="D108" s="159" t="s">
        <v>518</v>
      </c>
      <c r="E108" s="159"/>
      <c r="F108" s="159" t="s">
        <v>521</v>
      </c>
      <c r="G108" s="159"/>
      <c r="H108" s="159"/>
      <c r="I108" s="342"/>
    </row>
    <row r="109" spans="1:9" ht="16.899999999999999" customHeight="1" x14ac:dyDescent="0.25">
      <c r="A109" s="159" t="s">
        <v>517</v>
      </c>
      <c r="B109" s="159"/>
      <c r="C109" s="159"/>
      <c r="D109" s="159" t="s">
        <v>518</v>
      </c>
      <c r="E109" s="159"/>
      <c r="F109" s="159" t="s">
        <v>522</v>
      </c>
      <c r="G109" s="159"/>
      <c r="H109" s="159"/>
      <c r="I109" s="342"/>
    </row>
    <row r="110" spans="1:9" ht="16.899999999999999" customHeight="1" x14ac:dyDescent="0.25">
      <c r="A110" s="159" t="s">
        <v>517</v>
      </c>
      <c r="B110" s="159"/>
      <c r="C110" s="159"/>
      <c r="D110" s="159" t="s">
        <v>523</v>
      </c>
      <c r="E110" s="159"/>
      <c r="F110" s="159" t="s">
        <v>524</v>
      </c>
      <c r="G110" s="159"/>
      <c r="H110" s="159"/>
      <c r="I110" s="342"/>
    </row>
    <row r="111" spans="1:9" ht="16.899999999999999" customHeight="1" x14ac:dyDescent="0.25">
      <c r="A111" s="159" t="s">
        <v>517</v>
      </c>
      <c r="B111" s="159"/>
      <c r="C111" s="159"/>
      <c r="D111" s="159" t="s">
        <v>523</v>
      </c>
      <c r="E111" s="159"/>
      <c r="F111" s="159" t="s">
        <v>525</v>
      </c>
      <c r="G111" s="159"/>
      <c r="H111" s="159"/>
      <c r="I111" s="342"/>
    </row>
    <row r="112" spans="1:9" ht="16.899999999999999" customHeight="1" x14ac:dyDescent="0.25">
      <c r="A112" s="159" t="s">
        <v>517</v>
      </c>
      <c r="B112" s="159"/>
      <c r="C112" s="159"/>
      <c r="D112" s="159" t="s">
        <v>523</v>
      </c>
      <c r="E112" s="159"/>
      <c r="F112" s="159" t="s">
        <v>526</v>
      </c>
      <c r="G112" s="159"/>
      <c r="H112" s="159"/>
      <c r="I112" s="342"/>
    </row>
    <row r="113" spans="1:9" ht="16.899999999999999" customHeight="1" x14ac:dyDescent="0.25">
      <c r="A113" s="159" t="s">
        <v>517</v>
      </c>
      <c r="B113" s="159"/>
      <c r="C113" s="159"/>
      <c r="D113" s="159" t="s">
        <v>523</v>
      </c>
      <c r="E113" s="159"/>
      <c r="F113" s="159" t="s">
        <v>527</v>
      </c>
      <c r="G113" s="159"/>
      <c r="H113" s="159"/>
      <c r="I113" s="342"/>
    </row>
    <row r="114" spans="1:9" ht="16.899999999999999" customHeight="1" x14ac:dyDescent="0.25">
      <c r="A114" s="159" t="s">
        <v>517</v>
      </c>
      <c r="B114" s="159"/>
      <c r="C114" s="159"/>
      <c r="D114" s="159" t="s">
        <v>528</v>
      </c>
      <c r="E114" s="159"/>
      <c r="F114" s="159" t="s">
        <v>529</v>
      </c>
      <c r="G114" s="159"/>
      <c r="H114" s="159"/>
      <c r="I114" s="342"/>
    </row>
    <row r="115" spans="1:9" ht="16.899999999999999" customHeight="1" x14ac:dyDescent="0.25">
      <c r="A115" s="159" t="s">
        <v>530</v>
      </c>
      <c r="B115" s="159"/>
      <c r="C115" s="159"/>
      <c r="D115" s="159" t="s">
        <v>531</v>
      </c>
      <c r="E115" s="159"/>
      <c r="F115" s="159" t="s">
        <v>532</v>
      </c>
      <c r="G115" s="159"/>
      <c r="H115" s="159"/>
      <c r="I115" s="342"/>
    </row>
    <row r="116" spans="1:9" ht="16.899999999999999" customHeight="1" x14ac:dyDescent="0.25">
      <c r="A116" s="159" t="s">
        <v>530</v>
      </c>
      <c r="B116" s="159"/>
      <c r="C116" s="159"/>
      <c r="D116" s="159" t="s">
        <v>531</v>
      </c>
      <c r="E116" s="159"/>
      <c r="F116" s="159" t="s">
        <v>533</v>
      </c>
      <c r="G116" s="159"/>
      <c r="H116" s="159"/>
      <c r="I116" s="342"/>
    </row>
    <row r="117" spans="1:9" ht="16.899999999999999" customHeight="1" x14ac:dyDescent="0.25">
      <c r="A117" s="159" t="s">
        <v>530</v>
      </c>
      <c r="B117" s="159"/>
      <c r="C117" s="159"/>
      <c r="D117" s="159" t="s">
        <v>531</v>
      </c>
      <c r="E117" s="159"/>
      <c r="F117" s="159" t="s">
        <v>534</v>
      </c>
      <c r="G117" s="159"/>
      <c r="H117" s="159"/>
      <c r="I117" s="342"/>
    </row>
    <row r="118" spans="1:9" ht="16.899999999999999" customHeight="1" x14ac:dyDescent="0.25">
      <c r="A118" s="159" t="s">
        <v>530</v>
      </c>
      <c r="B118" s="159"/>
      <c r="C118" s="159"/>
      <c r="D118" s="159" t="s">
        <v>528</v>
      </c>
      <c r="E118" s="159"/>
      <c r="F118" s="159" t="s">
        <v>535</v>
      </c>
      <c r="G118" s="159"/>
      <c r="H118" s="159"/>
      <c r="I118" s="342"/>
    </row>
    <row r="119" spans="1:9" ht="16.899999999999999" customHeight="1" x14ac:dyDescent="0.25">
      <c r="A119" s="159" t="s">
        <v>530</v>
      </c>
      <c r="B119" s="159"/>
      <c r="C119" s="159"/>
      <c r="D119" s="159" t="s">
        <v>528</v>
      </c>
      <c r="E119" s="159"/>
      <c r="F119" s="159" t="s">
        <v>536</v>
      </c>
      <c r="G119" s="159"/>
      <c r="H119" s="159"/>
      <c r="I119" s="342"/>
    </row>
    <row r="120" spans="1:9" ht="16.899999999999999" customHeight="1" x14ac:dyDescent="0.25">
      <c r="A120" s="159" t="s">
        <v>530</v>
      </c>
      <c r="B120" s="159"/>
      <c r="C120" s="159"/>
      <c r="D120" s="159" t="s">
        <v>528</v>
      </c>
      <c r="E120" s="159"/>
      <c r="F120" s="159" t="s">
        <v>537</v>
      </c>
      <c r="G120" s="159"/>
      <c r="H120" s="159"/>
      <c r="I120" s="342"/>
    </row>
    <row r="121" spans="1:9" ht="16.899999999999999" customHeight="1" x14ac:dyDescent="0.25">
      <c r="A121" s="159" t="s">
        <v>530</v>
      </c>
      <c r="B121" s="159"/>
      <c r="C121" s="159"/>
      <c r="D121" s="159" t="s">
        <v>528</v>
      </c>
      <c r="E121" s="159"/>
      <c r="F121" s="159" t="s">
        <v>538</v>
      </c>
      <c r="G121" s="159"/>
      <c r="H121" s="159"/>
      <c r="I121" s="342"/>
    </row>
    <row r="122" spans="1:9" ht="16.899999999999999" customHeight="1" x14ac:dyDescent="0.25">
      <c r="A122" s="159" t="s">
        <v>530</v>
      </c>
      <c r="B122" s="159"/>
      <c r="C122" s="159"/>
      <c r="D122" s="159" t="s">
        <v>528</v>
      </c>
      <c r="E122" s="159"/>
      <c r="F122" s="159" t="s">
        <v>539</v>
      </c>
      <c r="G122" s="159"/>
      <c r="H122" s="159"/>
      <c r="I122" s="342"/>
    </row>
    <row r="123" spans="1:9" ht="16.899999999999999" customHeight="1" x14ac:dyDescent="0.25">
      <c r="A123" s="159" t="s">
        <v>530</v>
      </c>
      <c r="B123" s="159"/>
      <c r="C123" s="159"/>
      <c r="D123" s="159" t="s">
        <v>540</v>
      </c>
      <c r="E123" s="159"/>
      <c r="F123" s="159" t="s">
        <v>541</v>
      </c>
      <c r="G123" s="159"/>
      <c r="H123" s="159"/>
      <c r="I123" s="342"/>
    </row>
    <row r="124" spans="1:9" ht="16.899999999999999" customHeight="1" x14ac:dyDescent="0.25">
      <c r="A124" s="159" t="s">
        <v>530</v>
      </c>
      <c r="B124" s="159"/>
      <c r="C124" s="159"/>
      <c r="D124" s="159" t="s">
        <v>540</v>
      </c>
      <c r="E124" s="159"/>
      <c r="F124" s="159" t="s">
        <v>542</v>
      </c>
      <c r="G124" s="159"/>
      <c r="H124" s="159"/>
      <c r="I124" s="342"/>
    </row>
    <row r="125" spans="1:9" ht="16.899999999999999" customHeight="1" x14ac:dyDescent="0.25">
      <c r="A125" s="159" t="s">
        <v>530</v>
      </c>
      <c r="B125" s="159"/>
      <c r="C125" s="159"/>
      <c r="D125" s="159" t="s">
        <v>543</v>
      </c>
      <c r="E125" s="159"/>
      <c r="F125" s="159" t="s">
        <v>544</v>
      </c>
      <c r="G125" s="159"/>
      <c r="H125" s="159"/>
      <c r="I125" s="342"/>
    </row>
    <row r="126" spans="1:9" ht="16.899999999999999" customHeight="1" x14ac:dyDescent="0.25">
      <c r="A126" s="159" t="s">
        <v>530</v>
      </c>
      <c r="B126" s="159"/>
      <c r="C126" s="159"/>
      <c r="D126" s="159" t="s">
        <v>543</v>
      </c>
      <c r="E126" s="159"/>
      <c r="F126" s="159" t="s">
        <v>545</v>
      </c>
      <c r="G126" s="159"/>
      <c r="H126" s="159"/>
      <c r="I126" s="342"/>
    </row>
    <row r="127" spans="1:9" ht="16.899999999999999" customHeight="1" x14ac:dyDescent="0.25">
      <c r="A127" s="159" t="s">
        <v>546</v>
      </c>
      <c r="B127" s="159"/>
      <c r="C127" s="159"/>
      <c r="D127" s="159" t="s">
        <v>547</v>
      </c>
      <c r="E127" s="159"/>
      <c r="F127" s="159" t="s">
        <v>548</v>
      </c>
      <c r="G127" s="159"/>
      <c r="H127" s="159"/>
      <c r="I127" s="342"/>
    </row>
    <row r="128" spans="1:9" ht="16.899999999999999" customHeight="1" x14ac:dyDescent="0.25">
      <c r="A128" s="159" t="s">
        <v>546</v>
      </c>
      <c r="B128" s="159"/>
      <c r="C128" s="159"/>
      <c r="D128" s="159" t="s">
        <v>547</v>
      </c>
      <c r="E128" s="159"/>
      <c r="F128" s="159" t="s">
        <v>549</v>
      </c>
      <c r="G128" s="159"/>
      <c r="H128" s="159"/>
      <c r="I128" s="342"/>
    </row>
    <row r="129" spans="1:9" ht="16.899999999999999" customHeight="1" x14ac:dyDescent="0.25">
      <c r="A129" s="159" t="s">
        <v>546</v>
      </c>
      <c r="B129" s="159"/>
      <c r="C129" s="159"/>
      <c r="D129" s="159" t="s">
        <v>550</v>
      </c>
      <c r="E129" s="159"/>
      <c r="F129" s="159" t="s">
        <v>551</v>
      </c>
      <c r="G129" s="159"/>
      <c r="H129" s="159"/>
      <c r="I129" s="342"/>
    </row>
    <row r="134" spans="1:9" ht="31.15" customHeight="1" x14ac:dyDescent="0.25">
      <c r="A134" s="344" t="s">
        <v>552</v>
      </c>
      <c r="B134" s="344"/>
      <c r="C134" s="344"/>
    </row>
    <row r="135" spans="1:9" ht="14.45" customHeight="1" x14ac:dyDescent="0.25">
      <c r="A135" s="341" t="s">
        <v>553</v>
      </c>
      <c r="B135" s="341"/>
      <c r="C135" s="341" t="s">
        <v>554</v>
      </c>
      <c r="D135" s="341"/>
      <c r="E135" s="341"/>
      <c r="F135" s="341"/>
      <c r="G135" s="341"/>
      <c r="H135" s="341"/>
      <c r="I135" s="342" t="s">
        <v>555</v>
      </c>
    </row>
    <row r="136" spans="1:9" x14ac:dyDescent="0.25">
      <c r="A136" s="159" t="s">
        <v>556</v>
      </c>
      <c r="B136" s="159"/>
      <c r="C136" s="159" t="s">
        <v>557</v>
      </c>
      <c r="D136" s="159"/>
      <c r="E136" s="159"/>
      <c r="F136" s="159"/>
      <c r="G136" s="159"/>
      <c r="H136" s="159"/>
      <c r="I136" s="342"/>
    </row>
    <row r="137" spans="1:9" x14ac:dyDescent="0.25">
      <c r="A137" s="159" t="s">
        <v>558</v>
      </c>
      <c r="B137" s="159"/>
      <c r="C137" s="159" t="s">
        <v>559</v>
      </c>
      <c r="D137" s="159"/>
      <c r="E137" s="159"/>
      <c r="F137" s="159"/>
      <c r="G137" s="159"/>
      <c r="H137" s="159"/>
      <c r="I137" s="342"/>
    </row>
    <row r="138" spans="1:9" x14ac:dyDescent="0.25">
      <c r="A138" s="159" t="s">
        <v>560</v>
      </c>
      <c r="B138" s="159"/>
      <c r="C138" s="159" t="s">
        <v>561</v>
      </c>
      <c r="D138" s="159"/>
      <c r="E138" s="159"/>
      <c r="F138" s="159"/>
      <c r="G138" s="159"/>
      <c r="H138" s="159"/>
      <c r="I138" s="342"/>
    </row>
    <row r="139" spans="1:9" x14ac:dyDescent="0.25">
      <c r="A139" s="159" t="s">
        <v>562</v>
      </c>
      <c r="B139" s="159"/>
      <c r="C139" s="159" t="s">
        <v>563</v>
      </c>
      <c r="D139" s="159"/>
      <c r="E139" s="159"/>
      <c r="F139" s="159"/>
      <c r="G139" s="159"/>
      <c r="H139" s="159"/>
      <c r="I139" s="342"/>
    </row>
    <row r="140" spans="1:9" x14ac:dyDescent="0.25">
      <c r="A140" s="159" t="s">
        <v>564</v>
      </c>
      <c r="B140" s="159"/>
      <c r="C140" s="159" t="s">
        <v>565</v>
      </c>
      <c r="D140" s="159"/>
      <c r="E140" s="159"/>
      <c r="F140" s="159"/>
      <c r="G140" s="159"/>
      <c r="H140" s="159"/>
      <c r="I140" s="342"/>
    </row>
    <row r="141" spans="1:9" x14ac:dyDescent="0.25">
      <c r="A141" s="159" t="s">
        <v>566</v>
      </c>
      <c r="B141" s="159"/>
      <c r="C141" s="159" t="s">
        <v>567</v>
      </c>
      <c r="D141" s="159"/>
      <c r="E141" s="159"/>
      <c r="F141" s="159"/>
      <c r="G141" s="159"/>
      <c r="H141" s="159"/>
      <c r="I141" s="342"/>
    </row>
    <row r="142" spans="1:9" x14ac:dyDescent="0.25">
      <c r="A142" s="159" t="s">
        <v>568</v>
      </c>
      <c r="B142" s="159"/>
      <c r="C142" s="159" t="s">
        <v>569</v>
      </c>
      <c r="D142" s="159"/>
      <c r="E142" s="159"/>
      <c r="F142" s="159"/>
      <c r="G142" s="159"/>
      <c r="H142" s="159"/>
      <c r="I142" s="342"/>
    </row>
    <row r="143" spans="1:9" x14ac:dyDescent="0.25">
      <c r="A143" s="159" t="s">
        <v>570</v>
      </c>
      <c r="B143" s="159"/>
      <c r="C143" s="159" t="s">
        <v>571</v>
      </c>
      <c r="D143" s="159"/>
      <c r="E143" s="159"/>
      <c r="F143" s="159"/>
      <c r="G143" s="159"/>
      <c r="H143" s="159"/>
      <c r="I143" s="342"/>
    </row>
    <row r="144" spans="1:9" x14ac:dyDescent="0.25">
      <c r="A144" s="159" t="s">
        <v>572</v>
      </c>
      <c r="B144" s="159"/>
      <c r="C144" s="159" t="s">
        <v>573</v>
      </c>
      <c r="D144" s="159"/>
      <c r="E144" s="159"/>
      <c r="F144" s="159"/>
      <c r="G144" s="159"/>
      <c r="H144" s="159"/>
      <c r="I144" s="342"/>
    </row>
    <row r="145" spans="1:9" x14ac:dyDescent="0.25">
      <c r="A145" s="159" t="s">
        <v>574</v>
      </c>
      <c r="B145" s="159"/>
      <c r="C145" s="159" t="s">
        <v>575</v>
      </c>
      <c r="D145" s="159"/>
      <c r="E145" s="159"/>
      <c r="F145" s="159"/>
      <c r="G145" s="159"/>
      <c r="H145" s="159"/>
      <c r="I145" s="342"/>
    </row>
    <row r="146" spans="1:9" x14ac:dyDescent="0.25">
      <c r="A146" s="159" t="s">
        <v>576</v>
      </c>
      <c r="B146" s="159"/>
      <c r="C146" s="159" t="s">
        <v>268</v>
      </c>
      <c r="D146" s="159"/>
      <c r="E146" s="159"/>
      <c r="F146" s="159"/>
      <c r="G146" s="159"/>
      <c r="H146" s="159"/>
      <c r="I146" s="342"/>
    </row>
    <row r="147" spans="1:9" x14ac:dyDescent="0.25">
      <c r="A147" s="159" t="s">
        <v>577</v>
      </c>
      <c r="B147" s="159"/>
      <c r="C147" s="159" t="s">
        <v>578</v>
      </c>
      <c r="D147" s="159"/>
      <c r="E147" s="159"/>
      <c r="F147" s="159"/>
      <c r="G147" s="159"/>
      <c r="H147" s="159"/>
      <c r="I147" s="342"/>
    </row>
    <row r="148" spans="1:9" x14ac:dyDescent="0.25">
      <c r="A148" s="159" t="s">
        <v>579</v>
      </c>
      <c r="B148" s="159"/>
      <c r="C148" s="159" t="s">
        <v>580</v>
      </c>
      <c r="D148" s="159"/>
      <c r="E148" s="159"/>
      <c r="F148" s="159"/>
      <c r="G148" s="159"/>
      <c r="H148" s="159"/>
      <c r="I148" s="342"/>
    </row>
    <row r="149" spans="1:9" x14ac:dyDescent="0.25">
      <c r="A149" s="159" t="s">
        <v>581</v>
      </c>
      <c r="B149" s="159"/>
      <c r="C149" s="159" t="s">
        <v>582</v>
      </c>
      <c r="D149" s="159"/>
      <c r="E149" s="159"/>
      <c r="F149" s="159"/>
      <c r="G149" s="159"/>
      <c r="H149" s="159"/>
      <c r="I149" s="342"/>
    </row>
    <row r="150" spans="1:9" x14ac:dyDescent="0.25">
      <c r="A150" s="159" t="s">
        <v>583</v>
      </c>
      <c r="B150" s="159"/>
      <c r="C150" s="159" t="s">
        <v>584</v>
      </c>
      <c r="D150" s="159"/>
      <c r="E150" s="159"/>
      <c r="F150" s="159"/>
      <c r="G150" s="159"/>
      <c r="H150" s="159"/>
      <c r="I150" s="342"/>
    </row>
    <row r="151" spans="1:9" x14ac:dyDescent="0.25">
      <c r="A151" s="159" t="s">
        <v>585</v>
      </c>
      <c r="B151" s="159"/>
      <c r="C151" s="159" t="s">
        <v>586</v>
      </c>
      <c r="D151" s="159"/>
      <c r="E151" s="159"/>
      <c r="F151" s="159"/>
      <c r="G151" s="159"/>
      <c r="H151" s="159"/>
      <c r="I151" s="342"/>
    </row>
    <row r="152" spans="1:9" x14ac:dyDescent="0.25">
      <c r="A152" s="159" t="s">
        <v>587</v>
      </c>
      <c r="B152" s="159"/>
      <c r="C152" s="159" t="s">
        <v>588</v>
      </c>
      <c r="D152" s="159"/>
      <c r="E152" s="159"/>
      <c r="F152" s="159"/>
      <c r="G152" s="159"/>
      <c r="H152" s="159"/>
      <c r="I152" s="342"/>
    </row>
    <row r="153" spans="1:9" x14ac:dyDescent="0.25">
      <c r="A153" s="159" t="s">
        <v>589</v>
      </c>
      <c r="B153" s="159"/>
      <c r="C153" s="159" t="s">
        <v>590</v>
      </c>
      <c r="D153" s="159"/>
      <c r="E153" s="159"/>
      <c r="F153" s="159"/>
      <c r="G153" s="159"/>
      <c r="H153" s="159"/>
      <c r="I153" s="342"/>
    </row>
    <row r="154" spans="1:9" x14ac:dyDescent="0.25">
      <c r="A154" s="159" t="s">
        <v>591</v>
      </c>
      <c r="B154" s="159"/>
      <c r="C154" s="159" t="s">
        <v>592</v>
      </c>
      <c r="D154" s="159"/>
      <c r="E154" s="159"/>
      <c r="F154" s="159"/>
      <c r="G154" s="159"/>
      <c r="H154" s="159"/>
      <c r="I154" s="342"/>
    </row>
    <row r="155" spans="1:9" x14ac:dyDescent="0.25">
      <c r="A155" s="159" t="s">
        <v>593</v>
      </c>
      <c r="B155" s="159"/>
      <c r="C155" s="159" t="s">
        <v>594</v>
      </c>
      <c r="D155" s="159"/>
      <c r="E155" s="159"/>
      <c r="F155" s="159"/>
      <c r="G155" s="159"/>
      <c r="H155" s="159"/>
      <c r="I155" s="342"/>
    </row>
    <row r="156" spans="1:9" x14ac:dyDescent="0.25">
      <c r="A156" s="159" t="s">
        <v>595</v>
      </c>
      <c r="B156" s="159"/>
      <c r="C156" s="159" t="s">
        <v>596</v>
      </c>
      <c r="D156" s="159"/>
      <c r="E156" s="159"/>
      <c r="F156" s="159"/>
      <c r="G156" s="159"/>
      <c r="H156" s="159"/>
      <c r="I156" s="342"/>
    </row>
    <row r="157" spans="1:9" x14ac:dyDescent="0.25">
      <c r="A157" s="159" t="s">
        <v>597</v>
      </c>
      <c r="B157" s="159"/>
      <c r="C157" s="159" t="s">
        <v>598</v>
      </c>
      <c r="D157" s="159"/>
      <c r="E157" s="159"/>
      <c r="F157" s="159"/>
      <c r="G157" s="159"/>
      <c r="H157" s="159"/>
      <c r="I157" s="342"/>
    </row>
    <row r="158" spans="1:9" x14ac:dyDescent="0.25">
      <c r="A158" s="159" t="s">
        <v>599</v>
      </c>
      <c r="B158" s="159"/>
      <c r="C158" s="159" t="s">
        <v>600</v>
      </c>
      <c r="D158" s="159"/>
      <c r="E158" s="159"/>
      <c r="F158" s="159"/>
      <c r="G158" s="159"/>
      <c r="H158" s="159"/>
      <c r="I158" s="342"/>
    </row>
    <row r="159" spans="1:9" x14ac:dyDescent="0.25">
      <c r="A159" s="159" t="s">
        <v>601</v>
      </c>
      <c r="B159" s="159"/>
      <c r="C159" s="159" t="s">
        <v>602</v>
      </c>
      <c r="D159" s="159"/>
      <c r="E159" s="159"/>
      <c r="F159" s="159"/>
      <c r="G159" s="159"/>
      <c r="H159" s="159"/>
      <c r="I159" s="342"/>
    </row>
    <row r="160" spans="1:9" x14ac:dyDescent="0.25">
      <c r="A160" s="159" t="s">
        <v>603</v>
      </c>
      <c r="B160" s="159"/>
      <c r="C160" s="159" t="s">
        <v>604</v>
      </c>
      <c r="D160" s="159"/>
      <c r="E160" s="159"/>
      <c r="F160" s="159"/>
      <c r="G160" s="159"/>
      <c r="H160" s="159"/>
      <c r="I160" s="342"/>
    </row>
    <row r="161" spans="1:9" x14ac:dyDescent="0.25">
      <c r="A161" s="159" t="s">
        <v>605</v>
      </c>
      <c r="B161" s="159"/>
      <c r="C161" s="159" t="s">
        <v>606</v>
      </c>
      <c r="D161" s="159"/>
      <c r="E161" s="159"/>
      <c r="F161" s="159"/>
      <c r="G161" s="159"/>
      <c r="H161" s="159"/>
      <c r="I161" s="342"/>
    </row>
    <row r="162" spans="1:9" x14ac:dyDescent="0.25">
      <c r="A162" s="159" t="s">
        <v>607</v>
      </c>
      <c r="B162" s="159"/>
      <c r="C162" s="159" t="s">
        <v>608</v>
      </c>
      <c r="D162" s="159"/>
      <c r="E162" s="159"/>
      <c r="F162" s="159"/>
      <c r="G162" s="159"/>
      <c r="H162" s="159"/>
      <c r="I162" s="342"/>
    </row>
    <row r="163" spans="1:9" x14ac:dyDescent="0.25">
      <c r="A163" s="159" t="s">
        <v>609</v>
      </c>
      <c r="B163" s="159"/>
      <c r="C163" s="159" t="s">
        <v>610</v>
      </c>
      <c r="D163" s="159"/>
      <c r="E163" s="159"/>
      <c r="F163" s="159"/>
      <c r="G163" s="159"/>
      <c r="H163" s="159"/>
      <c r="I163" s="342"/>
    </row>
    <row r="164" spans="1:9" x14ac:dyDescent="0.25">
      <c r="A164" s="159" t="s">
        <v>611</v>
      </c>
      <c r="B164" s="159"/>
      <c r="C164" s="159" t="s">
        <v>612</v>
      </c>
      <c r="D164" s="159"/>
      <c r="E164" s="159"/>
      <c r="F164" s="159"/>
      <c r="G164" s="159"/>
      <c r="H164" s="159"/>
      <c r="I164" s="342"/>
    </row>
    <row r="165" spans="1:9" x14ac:dyDescent="0.25">
      <c r="A165" s="159" t="s">
        <v>613</v>
      </c>
      <c r="B165" s="159"/>
      <c r="C165" s="159" t="s">
        <v>614</v>
      </c>
      <c r="D165" s="159"/>
      <c r="E165" s="159"/>
      <c r="F165" s="159"/>
      <c r="G165" s="159"/>
      <c r="H165" s="159"/>
      <c r="I165" s="342"/>
    </row>
    <row r="166" spans="1:9" x14ac:dyDescent="0.25">
      <c r="A166" s="159" t="s">
        <v>615</v>
      </c>
      <c r="B166" s="159"/>
      <c r="C166" s="159" t="s">
        <v>616</v>
      </c>
      <c r="D166" s="159"/>
      <c r="E166" s="159"/>
      <c r="F166" s="159"/>
      <c r="G166" s="159"/>
      <c r="H166" s="159"/>
      <c r="I166" s="342"/>
    </row>
    <row r="167" spans="1:9" x14ac:dyDescent="0.25">
      <c r="A167" s="159" t="s">
        <v>617</v>
      </c>
      <c r="B167" s="159"/>
      <c r="C167" s="159" t="s">
        <v>618</v>
      </c>
      <c r="D167" s="159"/>
      <c r="E167" s="159"/>
      <c r="F167" s="159"/>
      <c r="G167" s="159"/>
      <c r="H167" s="159"/>
      <c r="I167" s="342"/>
    </row>
    <row r="168" spans="1:9" x14ac:dyDescent="0.25">
      <c r="A168" s="159" t="s">
        <v>619</v>
      </c>
      <c r="B168" s="159"/>
      <c r="C168" s="159" t="s">
        <v>620</v>
      </c>
      <c r="D168" s="159"/>
      <c r="E168" s="159"/>
      <c r="F168" s="159"/>
      <c r="G168" s="159"/>
      <c r="H168" s="159"/>
      <c r="I168" s="342"/>
    </row>
    <row r="169" spans="1:9" x14ac:dyDescent="0.25">
      <c r="A169" s="159" t="s">
        <v>621</v>
      </c>
      <c r="B169" s="159"/>
      <c r="C169" s="159" t="s">
        <v>622</v>
      </c>
      <c r="D169" s="159"/>
      <c r="E169" s="159"/>
      <c r="F169" s="159"/>
      <c r="G169" s="159"/>
      <c r="H169" s="159"/>
      <c r="I169" s="342"/>
    </row>
    <row r="170" spans="1:9" x14ac:dyDescent="0.25">
      <c r="A170" s="159" t="s">
        <v>623</v>
      </c>
      <c r="B170" s="159"/>
      <c r="C170" s="159" t="s">
        <v>624</v>
      </c>
      <c r="D170" s="159"/>
      <c r="E170" s="159"/>
      <c r="F170" s="159"/>
      <c r="G170" s="159"/>
      <c r="H170" s="159"/>
      <c r="I170" s="342"/>
    </row>
    <row r="171" spans="1:9" x14ac:dyDescent="0.25">
      <c r="A171" s="159" t="s">
        <v>625</v>
      </c>
      <c r="B171" s="159"/>
      <c r="C171" s="159" t="s">
        <v>626</v>
      </c>
      <c r="D171" s="159"/>
      <c r="E171" s="159"/>
      <c r="F171" s="159"/>
      <c r="G171" s="159"/>
      <c r="H171" s="159"/>
      <c r="I171" s="342"/>
    </row>
    <row r="172" spans="1:9" x14ac:dyDescent="0.25">
      <c r="A172" s="159" t="s">
        <v>627</v>
      </c>
      <c r="B172" s="159"/>
      <c r="C172" s="159" t="s">
        <v>628</v>
      </c>
      <c r="D172" s="159"/>
      <c r="E172" s="159"/>
      <c r="F172" s="159"/>
      <c r="G172" s="159"/>
      <c r="H172" s="159"/>
      <c r="I172" s="342"/>
    </row>
    <row r="173" spans="1:9" x14ac:dyDescent="0.25">
      <c r="A173" s="159" t="s">
        <v>629</v>
      </c>
      <c r="B173" s="159"/>
      <c r="C173" s="159" t="s">
        <v>630</v>
      </c>
      <c r="D173" s="159"/>
      <c r="E173" s="159"/>
      <c r="F173" s="159"/>
      <c r="G173" s="159"/>
      <c r="H173" s="159"/>
      <c r="I173" s="342"/>
    </row>
    <row r="174" spans="1:9" x14ac:dyDescent="0.25">
      <c r="A174" s="159" t="s">
        <v>631</v>
      </c>
      <c r="B174" s="159"/>
      <c r="C174" s="159" t="s">
        <v>632</v>
      </c>
      <c r="D174" s="159"/>
      <c r="E174" s="159"/>
      <c r="F174" s="159"/>
      <c r="G174" s="159"/>
      <c r="H174" s="159"/>
      <c r="I174" s="342"/>
    </row>
    <row r="175" spans="1:9" x14ac:dyDescent="0.25">
      <c r="A175" s="159" t="s">
        <v>633</v>
      </c>
      <c r="B175" s="159"/>
      <c r="C175" s="159" t="s">
        <v>634</v>
      </c>
      <c r="D175" s="159"/>
      <c r="E175" s="159"/>
      <c r="F175" s="159"/>
      <c r="G175" s="159"/>
      <c r="H175" s="159"/>
      <c r="I175" s="342"/>
    </row>
    <row r="176" spans="1:9" x14ac:dyDescent="0.25">
      <c r="A176" s="159" t="s">
        <v>635</v>
      </c>
      <c r="B176" s="159"/>
      <c r="C176" s="159" t="s">
        <v>636</v>
      </c>
      <c r="D176" s="159"/>
      <c r="E176" s="159"/>
      <c r="F176" s="159"/>
      <c r="G176" s="159"/>
      <c r="H176" s="159"/>
      <c r="I176" s="342"/>
    </row>
    <row r="177" spans="1:9" x14ac:dyDescent="0.25">
      <c r="A177" s="159" t="s">
        <v>637</v>
      </c>
      <c r="B177" s="159"/>
      <c r="C177" s="159" t="s">
        <v>638</v>
      </c>
      <c r="D177" s="159"/>
      <c r="E177" s="159"/>
      <c r="F177" s="159"/>
      <c r="G177" s="159"/>
      <c r="H177" s="159"/>
      <c r="I177" s="342"/>
    </row>
    <row r="178" spans="1:9" x14ac:dyDescent="0.25">
      <c r="A178" s="159" t="s">
        <v>639</v>
      </c>
      <c r="B178" s="159"/>
      <c r="C178" s="159" t="s">
        <v>640</v>
      </c>
      <c r="D178" s="159"/>
      <c r="E178" s="159"/>
      <c r="F178" s="159"/>
      <c r="G178" s="159"/>
      <c r="H178" s="159"/>
      <c r="I178" s="342"/>
    </row>
    <row r="179" spans="1:9" x14ac:dyDescent="0.25">
      <c r="A179" s="159" t="s">
        <v>641</v>
      </c>
      <c r="B179" s="159"/>
      <c r="C179" s="159" t="s">
        <v>642</v>
      </c>
      <c r="D179" s="159"/>
      <c r="E179" s="159"/>
      <c r="F179" s="159"/>
      <c r="G179" s="159"/>
      <c r="H179" s="159"/>
      <c r="I179" s="342"/>
    </row>
    <row r="180" spans="1:9" x14ac:dyDescent="0.25">
      <c r="A180" s="159" t="s">
        <v>643</v>
      </c>
      <c r="B180" s="159"/>
      <c r="C180" s="159" t="s">
        <v>644</v>
      </c>
      <c r="D180" s="159"/>
      <c r="E180" s="159"/>
      <c r="F180" s="159"/>
      <c r="G180" s="159"/>
      <c r="H180" s="159"/>
      <c r="I180" s="342"/>
    </row>
    <row r="181" spans="1:9" x14ac:dyDescent="0.25">
      <c r="A181" s="159" t="s">
        <v>645</v>
      </c>
      <c r="B181" s="159"/>
      <c r="C181" s="159" t="s">
        <v>646</v>
      </c>
      <c r="D181" s="159"/>
      <c r="E181" s="159"/>
      <c r="F181" s="159"/>
      <c r="G181" s="159"/>
      <c r="H181" s="159"/>
      <c r="I181" s="342"/>
    </row>
    <row r="182" spans="1:9" x14ac:dyDescent="0.25">
      <c r="A182" s="159" t="s">
        <v>647</v>
      </c>
      <c r="B182" s="159"/>
      <c r="C182" s="159" t="s">
        <v>648</v>
      </c>
      <c r="D182" s="159"/>
      <c r="E182" s="159"/>
      <c r="F182" s="159"/>
      <c r="G182" s="159"/>
      <c r="H182" s="159"/>
      <c r="I182" s="342"/>
    </row>
    <row r="183" spans="1:9" x14ac:dyDescent="0.25">
      <c r="A183" s="159" t="s">
        <v>649</v>
      </c>
      <c r="B183" s="159"/>
      <c r="C183" s="159" t="s">
        <v>650</v>
      </c>
      <c r="D183" s="159"/>
      <c r="E183" s="159"/>
      <c r="F183" s="159"/>
      <c r="G183" s="159"/>
      <c r="H183" s="159"/>
      <c r="I183" s="342"/>
    </row>
    <row r="184" spans="1:9" x14ac:dyDescent="0.25">
      <c r="A184" s="159" t="s">
        <v>651</v>
      </c>
      <c r="B184" s="159"/>
      <c r="C184" s="159" t="s">
        <v>652</v>
      </c>
      <c r="D184" s="159"/>
      <c r="E184" s="159"/>
      <c r="F184" s="159"/>
      <c r="G184" s="159"/>
      <c r="H184" s="159"/>
      <c r="I184" s="342"/>
    </row>
    <row r="185" spans="1:9" x14ac:dyDescent="0.25">
      <c r="A185" s="159" t="s">
        <v>653</v>
      </c>
      <c r="B185" s="159"/>
      <c r="C185" s="159" t="s">
        <v>654</v>
      </c>
      <c r="D185" s="159"/>
      <c r="E185" s="159"/>
      <c r="F185" s="159"/>
      <c r="G185" s="159"/>
      <c r="H185" s="159"/>
      <c r="I185" s="342"/>
    </row>
    <row r="186" spans="1:9" x14ac:dyDescent="0.25">
      <c r="A186" s="159" t="s">
        <v>655</v>
      </c>
      <c r="B186" s="159"/>
      <c r="C186" s="159" t="s">
        <v>656</v>
      </c>
      <c r="D186" s="159"/>
      <c r="E186" s="159"/>
      <c r="F186" s="159"/>
      <c r="G186" s="159"/>
      <c r="H186" s="159"/>
      <c r="I186" s="342"/>
    </row>
    <row r="187" spans="1:9" x14ac:dyDescent="0.25">
      <c r="A187" s="159" t="s">
        <v>657</v>
      </c>
      <c r="B187" s="159"/>
      <c r="C187" s="159" t="s">
        <v>658</v>
      </c>
      <c r="D187" s="159"/>
      <c r="E187" s="159"/>
      <c r="F187" s="159"/>
      <c r="G187" s="159"/>
      <c r="H187" s="159"/>
      <c r="I187" s="342"/>
    </row>
    <row r="188" spans="1:9" x14ac:dyDescent="0.25">
      <c r="A188" s="159" t="s">
        <v>659</v>
      </c>
      <c r="B188" s="159"/>
      <c r="C188" s="159" t="s">
        <v>660</v>
      </c>
      <c r="D188" s="159"/>
      <c r="E188" s="159"/>
      <c r="F188" s="159"/>
      <c r="G188" s="159"/>
      <c r="H188" s="159"/>
      <c r="I188" s="342"/>
    </row>
    <row r="189" spans="1:9" x14ac:dyDescent="0.25">
      <c r="A189" s="159" t="s">
        <v>661</v>
      </c>
      <c r="B189" s="159"/>
      <c r="C189" s="159" t="s">
        <v>662</v>
      </c>
      <c r="D189" s="159"/>
      <c r="E189" s="159"/>
      <c r="F189" s="159"/>
      <c r="G189" s="159"/>
      <c r="H189" s="159"/>
      <c r="I189" s="342"/>
    </row>
    <row r="190" spans="1:9" x14ac:dyDescent="0.25">
      <c r="A190" s="159" t="s">
        <v>663</v>
      </c>
      <c r="B190" s="159"/>
      <c r="C190" s="159" t="s">
        <v>664</v>
      </c>
      <c r="D190" s="159"/>
      <c r="E190" s="159"/>
      <c r="F190" s="159"/>
      <c r="G190" s="159"/>
      <c r="H190" s="159"/>
      <c r="I190" s="342"/>
    </row>
    <row r="191" spans="1:9" x14ac:dyDescent="0.25">
      <c r="A191" s="159" t="s">
        <v>665</v>
      </c>
      <c r="B191" s="159"/>
      <c r="C191" s="159" t="s">
        <v>666</v>
      </c>
      <c r="D191" s="159"/>
      <c r="E191" s="159"/>
      <c r="F191" s="159"/>
      <c r="G191" s="159"/>
      <c r="H191" s="159"/>
      <c r="I191" s="342"/>
    </row>
    <row r="192" spans="1:9" x14ac:dyDescent="0.25">
      <c r="A192" s="159" t="s">
        <v>667</v>
      </c>
      <c r="B192" s="159"/>
      <c r="C192" s="159" t="s">
        <v>668</v>
      </c>
      <c r="D192" s="159"/>
      <c r="E192" s="159"/>
      <c r="F192" s="159"/>
      <c r="G192" s="159"/>
      <c r="H192" s="159"/>
      <c r="I192" s="342"/>
    </row>
    <row r="193" spans="1:9" x14ac:dyDescent="0.25">
      <c r="A193" s="159" t="s">
        <v>669</v>
      </c>
      <c r="B193" s="159"/>
      <c r="C193" s="159" t="s">
        <v>670</v>
      </c>
      <c r="D193" s="159"/>
      <c r="E193" s="159"/>
      <c r="F193" s="159"/>
      <c r="G193" s="159"/>
      <c r="H193" s="159"/>
      <c r="I193" s="342"/>
    </row>
    <row r="194" spans="1:9" x14ac:dyDescent="0.25">
      <c r="A194" s="159" t="s">
        <v>671</v>
      </c>
      <c r="B194" s="159"/>
      <c r="C194" s="159" t="s">
        <v>672</v>
      </c>
      <c r="D194" s="159"/>
      <c r="E194" s="159"/>
      <c r="F194" s="159"/>
      <c r="G194" s="159"/>
      <c r="H194" s="159"/>
      <c r="I194" s="342"/>
    </row>
    <row r="195" spans="1:9" x14ac:dyDescent="0.25">
      <c r="A195" s="159" t="s">
        <v>673</v>
      </c>
      <c r="B195" s="159"/>
      <c r="C195" s="159" t="s">
        <v>674</v>
      </c>
      <c r="D195" s="159"/>
      <c r="E195" s="159"/>
      <c r="F195" s="159"/>
      <c r="G195" s="159"/>
      <c r="H195" s="159"/>
      <c r="I195" s="342"/>
    </row>
    <row r="196" spans="1:9" x14ac:dyDescent="0.25">
      <c r="A196" s="159" t="s">
        <v>675</v>
      </c>
      <c r="B196" s="159"/>
      <c r="C196" s="159" t="s">
        <v>676</v>
      </c>
      <c r="D196" s="159"/>
      <c r="E196" s="159"/>
      <c r="F196" s="159"/>
      <c r="G196" s="159"/>
      <c r="H196" s="159"/>
      <c r="I196" s="342"/>
    </row>
    <row r="197" spans="1:9" x14ac:dyDescent="0.25">
      <c r="A197" s="159" t="s">
        <v>677</v>
      </c>
      <c r="B197" s="159"/>
      <c r="C197" s="159" t="s">
        <v>678</v>
      </c>
      <c r="D197" s="159"/>
      <c r="E197" s="159"/>
      <c r="F197" s="159"/>
      <c r="G197" s="159"/>
      <c r="H197" s="159"/>
      <c r="I197" s="342"/>
    </row>
    <row r="198" spans="1:9" x14ac:dyDescent="0.25">
      <c r="A198" s="159" t="s">
        <v>679</v>
      </c>
      <c r="B198" s="159"/>
      <c r="C198" s="159" t="s">
        <v>680</v>
      </c>
      <c r="D198" s="159"/>
      <c r="E198" s="159"/>
      <c r="F198" s="159"/>
      <c r="G198" s="159"/>
      <c r="H198" s="159"/>
      <c r="I198" s="342"/>
    </row>
    <row r="199" spans="1:9" x14ac:dyDescent="0.25">
      <c r="A199" s="159" t="s">
        <v>681</v>
      </c>
      <c r="B199" s="159"/>
      <c r="C199" s="159" t="s">
        <v>682</v>
      </c>
      <c r="D199" s="159"/>
      <c r="E199" s="159"/>
      <c r="F199" s="159"/>
      <c r="G199" s="159"/>
      <c r="H199" s="159"/>
      <c r="I199" s="342"/>
    </row>
    <row r="200" spans="1:9" x14ac:dyDescent="0.25">
      <c r="A200" s="159" t="s">
        <v>683</v>
      </c>
      <c r="B200" s="159"/>
      <c r="C200" s="159" t="s">
        <v>684</v>
      </c>
      <c r="D200" s="159"/>
      <c r="E200" s="159"/>
      <c r="F200" s="159"/>
      <c r="G200" s="159"/>
      <c r="H200" s="159"/>
      <c r="I200" s="342"/>
    </row>
    <row r="201" spans="1:9" x14ac:dyDescent="0.25">
      <c r="A201" s="159" t="s">
        <v>685</v>
      </c>
      <c r="B201" s="159"/>
      <c r="C201" s="159" t="s">
        <v>686</v>
      </c>
      <c r="D201" s="159"/>
      <c r="E201" s="159"/>
      <c r="F201" s="159"/>
      <c r="G201" s="159"/>
      <c r="H201" s="159"/>
      <c r="I201" s="342"/>
    </row>
    <row r="202" spans="1:9" x14ac:dyDescent="0.25">
      <c r="A202" s="159" t="s">
        <v>687</v>
      </c>
      <c r="B202" s="159"/>
      <c r="C202" s="159" t="s">
        <v>688</v>
      </c>
      <c r="D202" s="159"/>
      <c r="E202" s="159"/>
      <c r="F202" s="159"/>
      <c r="G202" s="159"/>
      <c r="H202" s="159"/>
      <c r="I202" s="342"/>
    </row>
    <row r="203" spans="1:9" x14ac:dyDescent="0.25">
      <c r="A203" s="159" t="s">
        <v>689</v>
      </c>
      <c r="B203" s="159"/>
      <c r="C203" s="159" t="s">
        <v>690</v>
      </c>
      <c r="D203" s="159"/>
      <c r="E203" s="159"/>
      <c r="F203" s="159"/>
      <c r="G203" s="159"/>
      <c r="H203" s="159"/>
      <c r="I203" s="342"/>
    </row>
    <row r="204" spans="1:9" x14ac:dyDescent="0.25">
      <c r="A204" s="159" t="s">
        <v>691</v>
      </c>
      <c r="B204" s="159"/>
      <c r="C204" s="159" t="s">
        <v>692</v>
      </c>
      <c r="D204" s="159"/>
      <c r="E204" s="159"/>
      <c r="F204" s="159"/>
      <c r="G204" s="159"/>
      <c r="H204" s="159"/>
      <c r="I204" s="342"/>
    </row>
    <row r="205" spans="1:9" x14ac:dyDescent="0.25">
      <c r="A205" s="159" t="s">
        <v>693</v>
      </c>
      <c r="B205" s="159"/>
      <c r="C205" s="159" t="s">
        <v>694</v>
      </c>
      <c r="D205" s="159"/>
      <c r="E205" s="159"/>
      <c r="F205" s="159"/>
      <c r="G205" s="159"/>
      <c r="H205" s="159"/>
      <c r="I205" s="342"/>
    </row>
    <row r="206" spans="1:9" x14ac:dyDescent="0.25">
      <c r="A206" s="159" t="s">
        <v>695</v>
      </c>
      <c r="B206" s="159"/>
      <c r="C206" s="159" t="s">
        <v>696</v>
      </c>
      <c r="D206" s="159"/>
      <c r="E206" s="159"/>
      <c r="F206" s="159"/>
      <c r="G206" s="159"/>
      <c r="H206" s="159"/>
      <c r="I206" s="342"/>
    </row>
    <row r="207" spans="1:9" x14ac:dyDescent="0.25">
      <c r="A207" s="159" t="s">
        <v>697</v>
      </c>
      <c r="B207" s="159"/>
      <c r="C207" s="159" t="s">
        <v>698</v>
      </c>
      <c r="D207" s="159"/>
      <c r="E207" s="159"/>
      <c r="F207" s="159"/>
      <c r="G207" s="159"/>
      <c r="H207" s="159"/>
      <c r="I207" s="342"/>
    </row>
    <row r="208" spans="1:9" x14ac:dyDescent="0.25">
      <c r="A208" s="159" t="s">
        <v>699</v>
      </c>
      <c r="B208" s="159"/>
      <c r="C208" s="159" t="s">
        <v>700</v>
      </c>
      <c r="D208" s="159"/>
      <c r="E208" s="159"/>
      <c r="F208" s="159"/>
      <c r="G208" s="159"/>
      <c r="H208" s="159"/>
      <c r="I208" s="342"/>
    </row>
    <row r="209" spans="1:9" x14ac:dyDescent="0.25">
      <c r="A209" s="159" t="s">
        <v>701</v>
      </c>
      <c r="B209" s="159"/>
      <c r="C209" s="159" t="s">
        <v>702</v>
      </c>
      <c r="D209" s="159"/>
      <c r="E209" s="159"/>
      <c r="F209" s="159"/>
      <c r="G209" s="159"/>
      <c r="H209" s="159"/>
      <c r="I209" s="342"/>
    </row>
    <row r="210" spans="1:9" x14ac:dyDescent="0.25">
      <c r="A210" s="159" t="s">
        <v>703</v>
      </c>
      <c r="B210" s="159"/>
      <c r="C210" s="159" t="s">
        <v>704</v>
      </c>
      <c r="D210" s="159"/>
      <c r="E210" s="159"/>
      <c r="F210" s="159"/>
      <c r="G210" s="159"/>
      <c r="H210" s="159"/>
      <c r="I210" s="342"/>
    </row>
    <row r="211" spans="1:9" x14ac:dyDescent="0.25">
      <c r="A211" s="159" t="s">
        <v>705</v>
      </c>
      <c r="B211" s="159"/>
      <c r="C211" s="159" t="s">
        <v>706</v>
      </c>
      <c r="D211" s="159"/>
      <c r="E211" s="159"/>
      <c r="F211" s="159"/>
      <c r="G211" s="159"/>
      <c r="H211" s="159"/>
      <c r="I211" s="342"/>
    </row>
    <row r="212" spans="1:9" x14ac:dyDescent="0.25">
      <c r="A212" s="159" t="s">
        <v>707</v>
      </c>
      <c r="B212" s="159"/>
      <c r="C212" s="159" t="s">
        <v>708</v>
      </c>
      <c r="D212" s="159"/>
      <c r="E212" s="159"/>
      <c r="F212" s="159"/>
      <c r="G212" s="159"/>
      <c r="H212" s="159"/>
      <c r="I212" s="342"/>
    </row>
    <row r="213" spans="1:9" x14ac:dyDescent="0.25">
      <c r="A213" s="159" t="s">
        <v>709</v>
      </c>
      <c r="B213" s="159"/>
      <c r="C213" s="159" t="s">
        <v>710</v>
      </c>
      <c r="D213" s="159"/>
      <c r="E213" s="159"/>
      <c r="F213" s="159"/>
      <c r="G213" s="159"/>
      <c r="H213" s="159"/>
      <c r="I213" s="342"/>
    </row>
    <row r="214" spans="1:9" x14ac:dyDescent="0.25">
      <c r="A214" s="159" t="s">
        <v>711</v>
      </c>
      <c r="B214" s="159"/>
      <c r="C214" s="159" t="s">
        <v>712</v>
      </c>
      <c r="D214" s="159"/>
      <c r="E214" s="159"/>
      <c r="F214" s="159"/>
      <c r="G214" s="159"/>
      <c r="H214" s="159"/>
      <c r="I214" s="342"/>
    </row>
    <row r="215" spans="1:9" x14ac:dyDescent="0.25">
      <c r="A215" s="159" t="s">
        <v>713</v>
      </c>
      <c r="B215" s="159"/>
      <c r="C215" s="159" t="s">
        <v>714</v>
      </c>
      <c r="D215" s="159"/>
      <c r="E215" s="159"/>
      <c r="F215" s="159"/>
      <c r="G215" s="159"/>
      <c r="H215" s="159"/>
      <c r="I215" s="342"/>
    </row>
    <row r="216" spans="1:9" x14ac:dyDescent="0.25">
      <c r="A216" s="159" t="s">
        <v>715</v>
      </c>
      <c r="B216" s="159"/>
      <c r="C216" s="159" t="s">
        <v>716</v>
      </c>
      <c r="D216" s="159"/>
      <c r="E216" s="159"/>
      <c r="F216" s="159"/>
      <c r="G216" s="159"/>
      <c r="H216" s="159"/>
      <c r="I216" s="342"/>
    </row>
    <row r="217" spans="1:9" x14ac:dyDescent="0.25">
      <c r="A217" s="159" t="s">
        <v>717</v>
      </c>
      <c r="B217" s="159"/>
      <c r="C217" s="159" t="s">
        <v>718</v>
      </c>
      <c r="D217" s="159"/>
      <c r="E217" s="159"/>
      <c r="F217" s="159"/>
      <c r="G217" s="159"/>
      <c r="H217" s="159"/>
      <c r="I217" s="342"/>
    </row>
    <row r="218" spans="1:9" x14ac:dyDescent="0.25">
      <c r="A218" s="159" t="s">
        <v>719</v>
      </c>
      <c r="B218" s="159"/>
      <c r="C218" s="159" t="s">
        <v>720</v>
      </c>
      <c r="D218" s="159"/>
      <c r="E218" s="159"/>
      <c r="F218" s="159"/>
      <c r="G218" s="159"/>
      <c r="H218" s="159"/>
      <c r="I218" s="342"/>
    </row>
    <row r="219" spans="1:9" x14ac:dyDescent="0.25">
      <c r="A219" s="159" t="s">
        <v>721</v>
      </c>
      <c r="B219" s="159"/>
      <c r="C219" s="159" t="s">
        <v>722</v>
      </c>
      <c r="D219" s="159"/>
      <c r="E219" s="159"/>
      <c r="F219" s="159"/>
      <c r="G219" s="159"/>
      <c r="H219" s="159"/>
      <c r="I219" s="342"/>
    </row>
    <row r="220" spans="1:9" x14ac:dyDescent="0.25">
      <c r="A220" s="159" t="s">
        <v>723</v>
      </c>
      <c r="B220" s="159"/>
      <c r="C220" s="159" t="s">
        <v>724</v>
      </c>
      <c r="D220" s="159"/>
      <c r="E220" s="159"/>
      <c r="F220" s="159"/>
      <c r="G220" s="159"/>
      <c r="H220" s="159"/>
      <c r="I220" s="342"/>
    </row>
    <row r="221" spans="1:9" x14ac:dyDescent="0.25">
      <c r="A221" s="159" t="s">
        <v>725</v>
      </c>
      <c r="B221" s="159"/>
      <c r="C221" s="159" t="s">
        <v>269</v>
      </c>
      <c r="D221" s="159"/>
      <c r="E221" s="159"/>
      <c r="F221" s="159"/>
      <c r="G221" s="159"/>
      <c r="H221" s="159"/>
      <c r="I221" s="342"/>
    </row>
    <row r="222" spans="1:9" x14ac:dyDescent="0.25">
      <c r="A222" s="159" t="s">
        <v>726</v>
      </c>
      <c r="B222" s="159"/>
      <c r="C222" s="159" t="s">
        <v>271</v>
      </c>
      <c r="D222" s="159"/>
      <c r="E222" s="159"/>
      <c r="F222" s="159"/>
      <c r="G222" s="159"/>
      <c r="H222" s="159"/>
      <c r="I222" s="342"/>
    </row>
  </sheetData>
  <autoFilter ref="A54:H54">
    <filterColumn colId="0" showButton="0"/>
    <filterColumn colId="1" showButton="0"/>
    <filterColumn colId="3" showButton="0"/>
    <filterColumn colId="5" showButton="0"/>
    <filterColumn colId="6" showButton="0"/>
  </autoFilter>
  <mergeCells count="36">
    <mergeCell ref="B3:H3"/>
    <mergeCell ref="B6:H6"/>
    <mergeCell ref="B9:H9"/>
    <mergeCell ref="B21:H22"/>
    <mergeCell ref="I21:I47"/>
    <mergeCell ref="C24:H24"/>
    <mergeCell ref="C25:C26"/>
    <mergeCell ref="D25:D26"/>
    <mergeCell ref="E25:E26"/>
    <mergeCell ref="F25:F26"/>
    <mergeCell ref="G25:G26"/>
    <mergeCell ref="H25:H26"/>
    <mergeCell ref="B27:B32"/>
    <mergeCell ref="B33:B37"/>
    <mergeCell ref="B38:B40"/>
    <mergeCell ref="G38:G40"/>
    <mergeCell ref="H38:H40"/>
    <mergeCell ref="C39:C40"/>
    <mergeCell ref="D39:D40"/>
    <mergeCell ref="E39:E40"/>
    <mergeCell ref="F39:F40"/>
    <mergeCell ref="B41:B44"/>
    <mergeCell ref="C41:C44"/>
    <mergeCell ref="H41:H44"/>
    <mergeCell ref="D42:D44"/>
    <mergeCell ref="E42:E44"/>
    <mergeCell ref="F42:F43"/>
    <mergeCell ref="A135:B135"/>
    <mergeCell ref="C135:H135"/>
    <mergeCell ref="I135:I222"/>
    <mergeCell ref="B48:I48"/>
    <mergeCell ref="A54:C54"/>
    <mergeCell ref="D54:E54"/>
    <mergeCell ref="F54:H54"/>
    <mergeCell ref="I54:I129"/>
    <mergeCell ref="A134:C134"/>
  </mergeCells>
  <hyperlinks>
    <hyperlink ref="B3:H3" location="Scoring" display="GRILLE DE SCORING DES IMPACTS DES INCIDENTS"/>
    <hyperlink ref="I21:I47" location="Annexes!A1" display="RETOUR MENU          RETOUR MENU            RETOUR MENU"/>
    <hyperlink ref="B48:I48" location="Annexes!A1" display="RETOUR MENU"/>
    <hyperlink ref="I54:I65" location="Annexes!A1" display="RETOUR MENU"/>
    <hyperlink ref="B6:H6" location="Annexes!A74" display="LISTE DES PROCESSUS MÉTIER NIVEAU 1, 2 et 3"/>
    <hyperlink ref="I135:I172" location="Annexes!A1" display="RETOUR MENU"/>
    <hyperlink ref="B9:H9" location="Annexes!A158" display="LISTE DES RISQUES"/>
  </hyperlink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2:J102"/>
  <sheetViews>
    <sheetView topLeftCell="A44" zoomScale="73" zoomScaleNormal="73" workbookViewId="0">
      <selection activeCell="E102" sqref="E102"/>
    </sheetView>
  </sheetViews>
  <sheetFormatPr baseColWidth="10" defaultRowHeight="15" x14ac:dyDescent="0.25"/>
  <cols>
    <col min="1" max="1" width="11.42578125" style="181"/>
    <col min="2" max="2" width="20.7109375" style="181" customWidth="1"/>
    <col min="3" max="3" width="42.28515625" style="181" customWidth="1"/>
    <col min="4" max="8" width="40.7109375" style="181" customWidth="1"/>
    <col min="9" max="16384" width="11.42578125" style="181"/>
  </cols>
  <sheetData>
    <row r="2" spans="2:7" ht="39" customHeight="1" x14ac:dyDescent="0.25">
      <c r="B2" s="183" t="s">
        <v>955</v>
      </c>
      <c r="D2" s="184"/>
    </row>
    <row r="3" spans="2:7" x14ac:dyDescent="0.25">
      <c r="B3" s="185" t="s">
        <v>64</v>
      </c>
      <c r="C3" s="234" t="s">
        <v>929</v>
      </c>
      <c r="D3" s="186" t="s">
        <v>64</v>
      </c>
      <c r="E3" s="187">
        <v>1</v>
      </c>
      <c r="F3" s="186"/>
      <c r="G3" s="182"/>
    </row>
    <row r="4" spans="2:7" ht="24" x14ac:dyDescent="0.25">
      <c r="B4" s="188" t="s">
        <v>4</v>
      </c>
      <c r="C4" s="234" t="s">
        <v>930</v>
      </c>
      <c r="D4" s="186" t="s">
        <v>4</v>
      </c>
      <c r="E4" s="187">
        <v>2</v>
      </c>
      <c r="F4" s="186"/>
      <c r="G4" s="182"/>
    </row>
    <row r="5" spans="2:7" ht="24" x14ac:dyDescent="0.25">
      <c r="B5" s="189" t="s">
        <v>5</v>
      </c>
      <c r="C5" s="234" t="s">
        <v>931</v>
      </c>
      <c r="D5" s="186" t="s">
        <v>5</v>
      </c>
      <c r="E5" s="187">
        <v>3</v>
      </c>
      <c r="F5" s="186"/>
      <c r="G5" s="182"/>
    </row>
    <row r="6" spans="2:7" ht="24" x14ac:dyDescent="0.25">
      <c r="B6" s="190" t="s">
        <v>6</v>
      </c>
      <c r="C6" s="234" t="s">
        <v>932</v>
      </c>
      <c r="D6" s="186" t="s">
        <v>6</v>
      </c>
      <c r="E6" s="187">
        <v>4</v>
      </c>
      <c r="F6" s="186"/>
      <c r="G6" s="182"/>
    </row>
    <row r="7" spans="2:7" ht="24" x14ac:dyDescent="0.25">
      <c r="B7" s="191" t="s">
        <v>21</v>
      </c>
      <c r="C7" s="234" t="s">
        <v>933</v>
      </c>
      <c r="D7" s="186" t="s">
        <v>21</v>
      </c>
      <c r="E7" s="187">
        <v>5</v>
      </c>
      <c r="F7" s="186"/>
      <c r="G7" s="182"/>
    </row>
    <row r="8" spans="2:7" ht="24" x14ac:dyDescent="0.25">
      <c r="B8" s="192" t="s">
        <v>7</v>
      </c>
      <c r="C8" s="234" t="s">
        <v>934</v>
      </c>
      <c r="D8" s="186" t="s">
        <v>7</v>
      </c>
      <c r="E8" s="187">
        <v>6</v>
      </c>
      <c r="F8" s="186"/>
      <c r="G8" s="182"/>
    </row>
    <row r="9" spans="2:7" x14ac:dyDescent="0.25">
      <c r="F9" s="193"/>
      <c r="G9" s="182"/>
    </row>
    <row r="10" spans="2:7" ht="32.25" customHeight="1" x14ac:dyDescent="0.25">
      <c r="B10" s="183" t="s">
        <v>956</v>
      </c>
      <c r="D10" s="184"/>
    </row>
    <row r="11" spans="2:7" ht="48" x14ac:dyDescent="0.25">
      <c r="B11" s="185" t="s">
        <v>8</v>
      </c>
      <c r="C11" s="234" t="s">
        <v>429</v>
      </c>
      <c r="D11" s="186" t="s">
        <v>8</v>
      </c>
      <c r="E11" s="187">
        <v>1</v>
      </c>
    </row>
    <row r="12" spans="2:7" ht="48" x14ac:dyDescent="0.25">
      <c r="B12" s="188" t="s">
        <v>9</v>
      </c>
      <c r="C12" s="234" t="s">
        <v>430</v>
      </c>
      <c r="D12" s="186" t="s">
        <v>9</v>
      </c>
      <c r="E12" s="187">
        <v>2</v>
      </c>
    </row>
    <row r="13" spans="2:7" ht="60" x14ac:dyDescent="0.25">
      <c r="B13" s="189" t="s">
        <v>10</v>
      </c>
      <c r="C13" s="234" t="s">
        <v>431</v>
      </c>
      <c r="D13" s="186" t="s">
        <v>10</v>
      </c>
      <c r="E13" s="187">
        <v>3</v>
      </c>
    </row>
    <row r="14" spans="2:7" ht="72" x14ac:dyDescent="0.25">
      <c r="B14" s="190" t="s">
        <v>11</v>
      </c>
      <c r="C14" s="234" t="s">
        <v>432</v>
      </c>
      <c r="D14" s="186" t="s">
        <v>11</v>
      </c>
      <c r="E14" s="187">
        <v>4</v>
      </c>
    </row>
    <row r="15" spans="2:7" ht="72" x14ac:dyDescent="0.25">
      <c r="B15" s="191" t="s">
        <v>12</v>
      </c>
      <c r="C15" s="234" t="s">
        <v>756</v>
      </c>
      <c r="D15" s="186" t="s">
        <v>12</v>
      </c>
      <c r="E15" s="187">
        <v>5</v>
      </c>
    </row>
    <row r="16" spans="2:7" ht="24" x14ac:dyDescent="0.25">
      <c r="B16" s="192" t="s">
        <v>19</v>
      </c>
      <c r="C16" s="234" t="s">
        <v>434</v>
      </c>
      <c r="D16" s="186" t="s">
        <v>19</v>
      </c>
      <c r="E16" s="187">
        <v>6</v>
      </c>
    </row>
    <row r="19" spans="2:5" x14ac:dyDescent="0.25">
      <c r="B19" s="183" t="s">
        <v>969</v>
      </c>
      <c r="D19" s="184"/>
    </row>
    <row r="20" spans="2:5" ht="24" x14ac:dyDescent="0.25">
      <c r="B20" s="185" t="s">
        <v>8</v>
      </c>
      <c r="C20" s="234" t="s">
        <v>935</v>
      </c>
      <c r="D20" s="186" t="s">
        <v>8</v>
      </c>
      <c r="E20" s="187">
        <v>1</v>
      </c>
    </row>
    <row r="21" spans="2:5" ht="24" x14ac:dyDescent="0.25">
      <c r="B21" s="188" t="s">
        <v>9</v>
      </c>
      <c r="C21" s="234" t="s">
        <v>936</v>
      </c>
      <c r="D21" s="186" t="s">
        <v>9</v>
      </c>
      <c r="E21" s="187">
        <v>2</v>
      </c>
    </row>
    <row r="22" spans="2:5" x14ac:dyDescent="0.25">
      <c r="B22" s="189" t="s">
        <v>10</v>
      </c>
      <c r="C22" s="234" t="s">
        <v>937</v>
      </c>
      <c r="D22" s="186" t="s">
        <v>10</v>
      </c>
      <c r="E22" s="187">
        <v>3</v>
      </c>
    </row>
    <row r="23" spans="2:5" ht="24" x14ac:dyDescent="0.25">
      <c r="B23" s="190" t="s">
        <v>11</v>
      </c>
      <c r="C23" s="234" t="s">
        <v>938</v>
      </c>
      <c r="D23" s="186" t="s">
        <v>11</v>
      </c>
      <c r="E23" s="187">
        <v>4</v>
      </c>
    </row>
    <row r="24" spans="2:5" ht="24" x14ac:dyDescent="0.25">
      <c r="B24" s="191" t="s">
        <v>12</v>
      </c>
      <c r="C24" s="234" t="s">
        <v>939</v>
      </c>
      <c r="D24" s="186" t="s">
        <v>12</v>
      </c>
      <c r="E24" s="187">
        <v>5</v>
      </c>
    </row>
    <row r="25" spans="2:5" x14ac:dyDescent="0.25">
      <c r="B25" s="192" t="s">
        <v>19</v>
      </c>
      <c r="C25" s="234" t="s">
        <v>940</v>
      </c>
      <c r="D25" s="186" t="s">
        <v>19</v>
      </c>
      <c r="E25" s="187">
        <v>6</v>
      </c>
    </row>
    <row r="27" spans="2:5" x14ac:dyDescent="0.25">
      <c r="B27" s="183" t="s">
        <v>970</v>
      </c>
      <c r="D27" s="184"/>
    </row>
    <row r="28" spans="2:5" ht="96" x14ac:dyDescent="0.25">
      <c r="B28" s="185" t="s">
        <v>8</v>
      </c>
      <c r="C28" s="234" t="s">
        <v>971</v>
      </c>
      <c r="D28" s="186" t="s">
        <v>8</v>
      </c>
      <c r="E28" s="187">
        <v>1</v>
      </c>
    </row>
    <row r="29" spans="2:5" ht="72" x14ac:dyDescent="0.25">
      <c r="B29" s="188" t="s">
        <v>9</v>
      </c>
      <c r="C29" s="234" t="s">
        <v>747</v>
      </c>
      <c r="D29" s="186" t="s">
        <v>9</v>
      </c>
      <c r="E29" s="187">
        <v>2</v>
      </c>
    </row>
    <row r="30" spans="2:5" ht="108" x14ac:dyDescent="0.25">
      <c r="B30" s="189" t="s">
        <v>10</v>
      </c>
      <c r="C30" s="234" t="s">
        <v>972</v>
      </c>
      <c r="D30" s="186" t="s">
        <v>10</v>
      </c>
      <c r="E30" s="187">
        <v>3</v>
      </c>
    </row>
    <row r="31" spans="2:5" ht="115.5" customHeight="1" x14ac:dyDescent="0.25">
      <c r="B31" s="190" t="s">
        <v>11</v>
      </c>
      <c r="C31" s="234" t="s">
        <v>974</v>
      </c>
      <c r="D31" s="186" t="s">
        <v>11</v>
      </c>
      <c r="E31" s="187">
        <v>4</v>
      </c>
    </row>
    <row r="32" spans="2:5" ht="96" x14ac:dyDescent="0.25">
      <c r="B32" s="191" t="s">
        <v>12</v>
      </c>
      <c r="C32" s="234" t="s">
        <v>973</v>
      </c>
      <c r="D32" s="186" t="s">
        <v>12</v>
      </c>
      <c r="E32" s="187">
        <v>5</v>
      </c>
    </row>
    <row r="33" spans="2:5" ht="96" x14ac:dyDescent="0.25">
      <c r="B33" s="192" t="s">
        <v>19</v>
      </c>
      <c r="C33" s="234" t="s">
        <v>975</v>
      </c>
      <c r="D33" s="186" t="s">
        <v>19</v>
      </c>
      <c r="E33" s="187">
        <v>6</v>
      </c>
    </row>
    <row r="36" spans="2:5" x14ac:dyDescent="0.25">
      <c r="B36" s="183" t="s">
        <v>976</v>
      </c>
      <c r="D36" s="184"/>
    </row>
    <row r="37" spans="2:5" ht="24" x14ac:dyDescent="0.25">
      <c r="B37" s="185" t="s">
        <v>8</v>
      </c>
      <c r="C37" s="234" t="s">
        <v>748</v>
      </c>
      <c r="D37" s="186" t="s">
        <v>8</v>
      </c>
      <c r="E37" s="187">
        <v>1</v>
      </c>
    </row>
    <row r="38" spans="2:5" ht="24" x14ac:dyDescent="0.25">
      <c r="B38" s="188" t="s">
        <v>9</v>
      </c>
      <c r="C38" s="234" t="s">
        <v>749</v>
      </c>
      <c r="D38" s="186" t="s">
        <v>9</v>
      </c>
      <c r="E38" s="187">
        <v>2</v>
      </c>
    </row>
    <row r="39" spans="2:5" ht="48" x14ac:dyDescent="0.25">
      <c r="B39" s="189" t="s">
        <v>10</v>
      </c>
      <c r="C39" s="234" t="s">
        <v>750</v>
      </c>
      <c r="D39" s="186" t="s">
        <v>10</v>
      </c>
      <c r="E39" s="187">
        <v>3</v>
      </c>
    </row>
    <row r="40" spans="2:5" ht="48" x14ac:dyDescent="0.25">
      <c r="B40" s="190" t="s">
        <v>11</v>
      </c>
      <c r="C40" s="234" t="s">
        <v>751</v>
      </c>
      <c r="D40" s="186" t="s">
        <v>11</v>
      </c>
      <c r="E40" s="187">
        <v>4</v>
      </c>
    </row>
    <row r="41" spans="2:5" ht="24" x14ac:dyDescent="0.25">
      <c r="B41" s="191" t="s">
        <v>12</v>
      </c>
      <c r="C41" s="234" t="s">
        <v>402</v>
      </c>
      <c r="D41" s="186" t="s">
        <v>12</v>
      </c>
      <c r="E41" s="187">
        <v>5</v>
      </c>
    </row>
    <row r="42" spans="2:5" x14ac:dyDescent="0.25">
      <c r="B42" s="192" t="s">
        <v>19</v>
      </c>
      <c r="C42" s="234" t="s">
        <v>403</v>
      </c>
      <c r="D42" s="186" t="s">
        <v>19</v>
      </c>
      <c r="E42" s="187">
        <v>6</v>
      </c>
    </row>
    <row r="45" spans="2:5" x14ac:dyDescent="0.25">
      <c r="B45" s="183" t="s">
        <v>977</v>
      </c>
      <c r="D45" s="184"/>
    </row>
    <row r="46" spans="2:5" ht="24" x14ac:dyDescent="0.25">
      <c r="B46" s="185" t="s">
        <v>8</v>
      </c>
      <c r="C46" s="234" t="s">
        <v>409</v>
      </c>
      <c r="D46" s="186" t="s">
        <v>8</v>
      </c>
      <c r="E46" s="187">
        <v>1</v>
      </c>
    </row>
    <row r="47" spans="2:5" ht="36" x14ac:dyDescent="0.25">
      <c r="B47" s="188" t="s">
        <v>9</v>
      </c>
      <c r="C47" s="234" t="s">
        <v>752</v>
      </c>
      <c r="D47" s="186" t="s">
        <v>9</v>
      </c>
      <c r="E47" s="187">
        <v>2</v>
      </c>
    </row>
    <row r="48" spans="2:5" ht="48" x14ac:dyDescent="0.25">
      <c r="B48" s="189" t="s">
        <v>10</v>
      </c>
      <c r="C48" s="234" t="s">
        <v>753</v>
      </c>
      <c r="D48" s="186" t="s">
        <v>10</v>
      </c>
      <c r="E48" s="187">
        <v>3</v>
      </c>
    </row>
    <row r="49" spans="2:10" ht="72" x14ac:dyDescent="0.25">
      <c r="B49" s="190" t="s">
        <v>11</v>
      </c>
      <c r="C49" s="234" t="s">
        <v>754</v>
      </c>
      <c r="D49" s="186" t="s">
        <v>11</v>
      </c>
      <c r="E49" s="187">
        <v>4</v>
      </c>
    </row>
    <row r="50" spans="2:10" ht="80.25" customHeight="1" x14ac:dyDescent="0.25">
      <c r="B50" s="191" t="s">
        <v>12</v>
      </c>
      <c r="C50" s="234" t="s">
        <v>978</v>
      </c>
      <c r="D50" s="186" t="s">
        <v>12</v>
      </c>
      <c r="E50" s="187">
        <v>5</v>
      </c>
    </row>
    <row r="51" spans="2:10" ht="24" x14ac:dyDescent="0.25">
      <c r="B51" s="192" t="s">
        <v>19</v>
      </c>
      <c r="C51" s="234" t="s">
        <v>414</v>
      </c>
      <c r="D51" s="186" t="s">
        <v>19</v>
      </c>
      <c r="E51" s="187">
        <v>6</v>
      </c>
    </row>
    <row r="55" spans="2:10" x14ac:dyDescent="0.25">
      <c r="B55" s="183" t="s">
        <v>954</v>
      </c>
      <c r="D55" s="184"/>
    </row>
    <row r="56" spans="2:10" ht="48" x14ac:dyDescent="0.25">
      <c r="B56" s="191" t="s">
        <v>34</v>
      </c>
      <c r="C56" s="234" t="s">
        <v>950</v>
      </c>
      <c r="D56" s="186" t="s">
        <v>34</v>
      </c>
      <c r="E56" s="187">
        <v>1</v>
      </c>
    </row>
    <row r="57" spans="2:10" ht="60" x14ac:dyDescent="0.25">
      <c r="B57" s="190" t="s">
        <v>9</v>
      </c>
      <c r="C57" s="234" t="s">
        <v>951</v>
      </c>
      <c r="D57" s="186" t="s">
        <v>9</v>
      </c>
      <c r="E57" s="187">
        <v>2</v>
      </c>
    </row>
    <row r="58" spans="2:10" ht="60" x14ac:dyDescent="0.25">
      <c r="B58" s="189" t="s">
        <v>32</v>
      </c>
      <c r="C58" s="234" t="s">
        <v>952</v>
      </c>
      <c r="D58" s="186" t="s">
        <v>32</v>
      </c>
      <c r="E58" s="187">
        <v>3</v>
      </c>
    </row>
    <row r="59" spans="2:10" ht="60" x14ac:dyDescent="0.25">
      <c r="B59" s="185" t="s">
        <v>88</v>
      </c>
      <c r="C59" s="234" t="s">
        <v>953</v>
      </c>
      <c r="D59" s="186" t="s">
        <v>88</v>
      </c>
      <c r="E59" s="187">
        <v>4</v>
      </c>
    </row>
    <row r="62" spans="2:10" x14ac:dyDescent="0.25">
      <c r="B62" s="226"/>
      <c r="C62" s="225"/>
      <c r="D62" s="225"/>
      <c r="E62" s="225"/>
      <c r="F62" s="225"/>
      <c r="G62" s="225"/>
      <c r="H62" s="225"/>
      <c r="I62" s="223"/>
      <c r="J62" s="223"/>
    </row>
    <row r="63" spans="2:10" x14ac:dyDescent="0.25">
      <c r="B63" s="183" t="s">
        <v>957</v>
      </c>
      <c r="D63" s="184"/>
      <c r="F63" s="225"/>
      <c r="G63" s="225"/>
      <c r="H63" s="225"/>
      <c r="I63" s="223"/>
      <c r="J63" s="223"/>
    </row>
    <row r="64" spans="2:10" ht="24" x14ac:dyDescent="0.25">
      <c r="B64" s="191" t="s">
        <v>34</v>
      </c>
      <c r="C64" s="234" t="s">
        <v>941</v>
      </c>
      <c r="D64" s="186" t="s">
        <v>34</v>
      </c>
      <c r="E64" s="187">
        <v>1</v>
      </c>
      <c r="F64" s="225"/>
      <c r="G64" s="225"/>
      <c r="H64" s="225"/>
      <c r="I64" s="223"/>
      <c r="J64" s="223"/>
    </row>
    <row r="65" spans="2:10" ht="24" x14ac:dyDescent="0.25">
      <c r="B65" s="190" t="s">
        <v>9</v>
      </c>
      <c r="C65" s="234" t="s">
        <v>942</v>
      </c>
      <c r="D65" s="186" t="s">
        <v>9</v>
      </c>
      <c r="E65" s="187">
        <v>2</v>
      </c>
      <c r="F65" s="225"/>
      <c r="G65" s="225"/>
      <c r="H65" s="225"/>
      <c r="I65" s="223"/>
      <c r="J65" s="223"/>
    </row>
    <row r="66" spans="2:10" ht="24" x14ac:dyDescent="0.25">
      <c r="B66" s="189" t="s">
        <v>32</v>
      </c>
      <c r="C66" s="234" t="s">
        <v>958</v>
      </c>
      <c r="D66" s="186" t="s">
        <v>32</v>
      </c>
      <c r="E66" s="187">
        <v>3</v>
      </c>
      <c r="F66" s="225"/>
      <c r="G66" s="225"/>
      <c r="H66" s="225"/>
      <c r="I66" s="223"/>
      <c r="J66" s="223"/>
    </row>
    <row r="67" spans="2:10" ht="24" x14ac:dyDescent="0.25">
      <c r="B67" s="185" t="s">
        <v>88</v>
      </c>
      <c r="C67" s="234" t="s">
        <v>943</v>
      </c>
      <c r="D67" s="186" t="s">
        <v>88</v>
      </c>
      <c r="E67" s="187">
        <v>4</v>
      </c>
      <c r="F67" s="225"/>
      <c r="G67" s="225"/>
      <c r="H67" s="225"/>
      <c r="I67" s="223"/>
      <c r="J67" s="223"/>
    </row>
    <row r="68" spans="2:10" x14ac:dyDescent="0.25">
      <c r="B68" s="226"/>
      <c r="C68" s="225"/>
      <c r="D68" s="225"/>
      <c r="E68" s="225"/>
      <c r="F68" s="225"/>
      <c r="G68" s="225"/>
      <c r="H68" s="225"/>
      <c r="I68" s="223"/>
      <c r="J68" s="223"/>
    </row>
    <row r="69" spans="2:10" x14ac:dyDescent="0.25">
      <c r="B69" s="183" t="s">
        <v>959</v>
      </c>
      <c r="D69" s="184"/>
      <c r="F69" s="225"/>
      <c r="G69" s="225"/>
      <c r="H69" s="225"/>
      <c r="I69" s="223"/>
      <c r="J69" s="223"/>
    </row>
    <row r="70" spans="2:10" ht="36" x14ac:dyDescent="0.25">
      <c r="B70" s="191" t="s">
        <v>34</v>
      </c>
      <c r="C70" s="234" t="s">
        <v>960</v>
      </c>
      <c r="D70" s="186" t="s">
        <v>34</v>
      </c>
      <c r="E70" s="187">
        <v>1</v>
      </c>
      <c r="F70" s="225"/>
      <c r="G70" s="225"/>
      <c r="H70" s="225"/>
      <c r="I70" s="223"/>
      <c r="J70" s="223"/>
    </row>
    <row r="71" spans="2:10" ht="24" x14ac:dyDescent="0.25">
      <c r="B71" s="190" t="s">
        <v>9</v>
      </c>
      <c r="C71" s="234" t="s">
        <v>944</v>
      </c>
      <c r="D71" s="186" t="s">
        <v>9</v>
      </c>
      <c r="E71" s="187">
        <v>2</v>
      </c>
      <c r="F71" s="225"/>
      <c r="G71" s="225"/>
      <c r="H71" s="225"/>
      <c r="I71" s="223"/>
      <c r="J71" s="223"/>
    </row>
    <row r="72" spans="2:10" ht="24" x14ac:dyDescent="0.25">
      <c r="B72" s="189" t="s">
        <v>32</v>
      </c>
      <c r="C72" s="234" t="s">
        <v>961</v>
      </c>
      <c r="D72" s="186" t="s">
        <v>32</v>
      </c>
      <c r="E72" s="187">
        <v>3</v>
      </c>
      <c r="F72" s="225"/>
      <c r="G72" s="225"/>
      <c r="H72" s="225"/>
      <c r="I72" s="223"/>
      <c r="J72" s="223"/>
    </row>
    <row r="73" spans="2:10" ht="27.75" customHeight="1" x14ac:dyDescent="0.25">
      <c r="B73" s="185" t="s">
        <v>88</v>
      </c>
      <c r="C73" s="234" t="s">
        <v>945</v>
      </c>
      <c r="D73" s="186" t="s">
        <v>88</v>
      </c>
      <c r="E73" s="187">
        <v>4</v>
      </c>
      <c r="F73" s="225"/>
      <c r="G73" s="225"/>
      <c r="H73" s="225"/>
      <c r="I73" s="223"/>
      <c r="J73" s="223"/>
    </row>
    <row r="74" spans="2:10" ht="27.75" customHeight="1" x14ac:dyDescent="0.25">
      <c r="B74" s="232"/>
      <c r="C74" s="231"/>
      <c r="D74" s="186"/>
      <c r="E74" s="187"/>
      <c r="F74" s="225"/>
      <c r="G74" s="225"/>
      <c r="H74" s="225"/>
      <c r="I74" s="223"/>
      <c r="J74" s="223"/>
    </row>
    <row r="75" spans="2:10" ht="27.75" customHeight="1" x14ac:dyDescent="0.25">
      <c r="B75" s="183" t="s">
        <v>962</v>
      </c>
      <c r="D75" s="184"/>
      <c r="F75" s="225"/>
      <c r="G75" s="225"/>
      <c r="H75" s="225"/>
      <c r="I75" s="223"/>
      <c r="J75" s="223"/>
    </row>
    <row r="76" spans="2:10" ht="27.75" customHeight="1" x14ac:dyDescent="0.25">
      <c r="B76" s="191" t="s">
        <v>34</v>
      </c>
      <c r="C76" s="233" t="s">
        <v>963</v>
      </c>
      <c r="D76" s="186" t="s">
        <v>34</v>
      </c>
      <c r="E76" s="187">
        <v>1</v>
      </c>
      <c r="F76" s="225"/>
      <c r="G76" s="225"/>
      <c r="H76" s="225"/>
      <c r="I76" s="223"/>
      <c r="J76" s="223"/>
    </row>
    <row r="77" spans="2:10" ht="48" x14ac:dyDescent="0.25">
      <c r="B77" s="190" t="s">
        <v>9</v>
      </c>
      <c r="C77" s="233" t="s">
        <v>964</v>
      </c>
      <c r="D77" s="186" t="s">
        <v>9</v>
      </c>
      <c r="E77" s="187">
        <v>2</v>
      </c>
      <c r="F77" s="225"/>
      <c r="G77" s="225"/>
      <c r="H77" s="225"/>
      <c r="I77" s="223"/>
      <c r="J77" s="223"/>
    </row>
    <row r="78" spans="2:10" ht="36" x14ac:dyDescent="0.25">
      <c r="B78" s="189" t="s">
        <v>32</v>
      </c>
      <c r="C78" s="233" t="s">
        <v>965</v>
      </c>
      <c r="D78" s="186" t="s">
        <v>32</v>
      </c>
      <c r="E78" s="187">
        <v>3</v>
      </c>
      <c r="F78" s="225"/>
      <c r="G78" s="225"/>
      <c r="H78" s="225"/>
      <c r="I78" s="223"/>
      <c r="J78" s="223"/>
    </row>
    <row r="79" spans="2:10" ht="39" customHeight="1" x14ac:dyDescent="0.25">
      <c r="B79" s="185" t="s">
        <v>88</v>
      </c>
      <c r="C79" s="233" t="s">
        <v>966</v>
      </c>
      <c r="D79" s="186" t="s">
        <v>88</v>
      </c>
      <c r="E79" s="187">
        <v>4</v>
      </c>
      <c r="F79" s="225"/>
      <c r="G79" s="225"/>
      <c r="H79" s="225"/>
      <c r="I79" s="223"/>
      <c r="J79" s="223"/>
    </row>
    <row r="80" spans="2:10" ht="27.75" customHeight="1" x14ac:dyDescent="0.25">
      <c r="B80" s="232"/>
      <c r="C80" s="231"/>
      <c r="D80" s="186"/>
      <c r="E80" s="187"/>
      <c r="F80" s="225"/>
      <c r="G80" s="225"/>
      <c r="H80" s="225"/>
      <c r="I80" s="223"/>
      <c r="J80" s="223"/>
    </row>
    <row r="81" spans="2:10" ht="27.75" customHeight="1" x14ac:dyDescent="0.25">
      <c r="B81" s="232"/>
      <c r="C81" s="231"/>
      <c r="D81" s="186"/>
      <c r="E81" s="187"/>
      <c r="F81" s="225"/>
      <c r="G81" s="225"/>
      <c r="H81" s="225"/>
      <c r="I81" s="223"/>
      <c r="J81" s="223"/>
    </row>
    <row r="82" spans="2:10" ht="27.75" customHeight="1" x14ac:dyDescent="0.25">
      <c r="B82" s="183" t="s">
        <v>967</v>
      </c>
      <c r="D82" s="184"/>
      <c r="F82" s="225"/>
      <c r="G82" s="225"/>
      <c r="H82" s="225"/>
      <c r="I82" s="223"/>
      <c r="J82" s="223"/>
    </row>
    <row r="83" spans="2:10" ht="36" x14ac:dyDescent="0.25">
      <c r="B83" s="191" t="s">
        <v>34</v>
      </c>
      <c r="C83" s="233" t="s">
        <v>946</v>
      </c>
      <c r="D83" s="186" t="s">
        <v>34</v>
      </c>
      <c r="E83" s="187">
        <v>1</v>
      </c>
      <c r="F83" s="225"/>
      <c r="G83" s="225"/>
      <c r="H83" s="225"/>
      <c r="I83" s="223"/>
      <c r="J83" s="223"/>
    </row>
    <row r="84" spans="2:10" ht="36" x14ac:dyDescent="0.25">
      <c r="B84" s="190" t="s">
        <v>9</v>
      </c>
      <c r="C84" s="233" t="s">
        <v>947</v>
      </c>
      <c r="D84" s="186" t="s">
        <v>9</v>
      </c>
      <c r="E84" s="187">
        <v>2</v>
      </c>
      <c r="F84" s="225"/>
      <c r="G84" s="225"/>
      <c r="H84" s="225"/>
      <c r="I84" s="223"/>
      <c r="J84" s="223"/>
    </row>
    <row r="85" spans="2:10" ht="24" x14ac:dyDescent="0.25">
      <c r="B85" s="189" t="s">
        <v>32</v>
      </c>
      <c r="C85" s="233" t="s">
        <v>948</v>
      </c>
      <c r="D85" s="186" t="s">
        <v>32</v>
      </c>
      <c r="E85" s="187">
        <v>3</v>
      </c>
      <c r="F85" s="225"/>
      <c r="G85" s="225"/>
      <c r="H85" s="225"/>
      <c r="I85" s="223"/>
      <c r="J85" s="223"/>
    </row>
    <row r="86" spans="2:10" ht="24" x14ac:dyDescent="0.25">
      <c r="B86" s="185" t="s">
        <v>88</v>
      </c>
      <c r="C86" s="233" t="s">
        <v>949</v>
      </c>
      <c r="D86" s="186" t="s">
        <v>88</v>
      </c>
      <c r="E86" s="187">
        <v>4</v>
      </c>
      <c r="F86" s="225"/>
      <c r="G86" s="225"/>
      <c r="H86" s="225"/>
      <c r="I86" s="223"/>
      <c r="J86" s="223"/>
    </row>
    <row r="87" spans="2:10" ht="27.75" customHeight="1" x14ac:dyDescent="0.25">
      <c r="B87" s="232"/>
      <c r="C87" s="231"/>
      <c r="D87" s="186"/>
      <c r="E87" s="187"/>
      <c r="F87" s="225"/>
      <c r="G87" s="225"/>
      <c r="H87" s="225"/>
      <c r="I87" s="223"/>
      <c r="J87" s="223"/>
    </row>
    <row r="88" spans="2:10" ht="27.75" customHeight="1" x14ac:dyDescent="0.25">
      <c r="B88" s="232"/>
      <c r="C88" s="231"/>
      <c r="D88" s="186"/>
      <c r="E88" s="187"/>
      <c r="F88" s="225"/>
      <c r="G88" s="225"/>
      <c r="H88" s="225"/>
      <c r="I88" s="223"/>
      <c r="J88" s="223"/>
    </row>
    <row r="89" spans="2:10" x14ac:dyDescent="0.25">
      <c r="B89" s="183" t="s">
        <v>968</v>
      </c>
      <c r="D89" s="184"/>
      <c r="F89" s="224"/>
      <c r="G89" s="227"/>
      <c r="H89" s="228"/>
      <c r="I89" s="1"/>
      <c r="J89" s="1"/>
    </row>
    <row r="90" spans="2:10" ht="48" x14ac:dyDescent="0.25">
      <c r="B90" s="191" t="s">
        <v>34</v>
      </c>
      <c r="C90" s="233" t="s">
        <v>963</v>
      </c>
      <c r="D90" s="186" t="s">
        <v>34</v>
      </c>
      <c r="E90" s="187">
        <v>1</v>
      </c>
      <c r="F90" s="222"/>
      <c r="G90" s="229"/>
      <c r="H90" s="230"/>
      <c r="I90" s="1"/>
      <c r="J90" s="1"/>
    </row>
    <row r="91" spans="2:10" ht="48" x14ac:dyDescent="0.25">
      <c r="B91" s="190" t="s">
        <v>9</v>
      </c>
      <c r="C91" s="233" t="s">
        <v>964</v>
      </c>
      <c r="D91" s="186" t="s">
        <v>9</v>
      </c>
      <c r="E91" s="187">
        <v>2</v>
      </c>
      <c r="F91" s="222"/>
      <c r="G91" s="229"/>
      <c r="H91" s="230"/>
      <c r="I91" s="1"/>
      <c r="J91" s="1"/>
    </row>
    <row r="92" spans="2:10" ht="36" x14ac:dyDescent="0.25">
      <c r="B92" s="189" t="s">
        <v>32</v>
      </c>
      <c r="C92" s="233" t="s">
        <v>965</v>
      </c>
      <c r="D92" s="186" t="s">
        <v>32</v>
      </c>
      <c r="E92" s="187">
        <v>3</v>
      </c>
      <c r="F92" s="223"/>
      <c r="G92" s="223"/>
      <c r="H92" s="223"/>
      <c r="I92" s="1"/>
      <c r="J92" s="1"/>
    </row>
    <row r="93" spans="2:10" ht="36" x14ac:dyDescent="0.25">
      <c r="B93" s="185" t="s">
        <v>88</v>
      </c>
      <c r="C93" s="233" t="s">
        <v>966</v>
      </c>
      <c r="D93" s="186" t="s">
        <v>88</v>
      </c>
      <c r="E93" s="187">
        <v>4</v>
      </c>
      <c r="F93" s="223"/>
      <c r="G93" s="223"/>
      <c r="H93" s="223"/>
      <c r="I93" s="1"/>
      <c r="J93" s="1"/>
    </row>
    <row r="94" spans="2:10" x14ac:dyDescent="0.25">
      <c r="B94" s="1"/>
      <c r="C94" s="1"/>
      <c r="D94" s="1"/>
      <c r="E94" s="1"/>
      <c r="F94" s="1"/>
      <c r="G94" s="1"/>
      <c r="H94" s="1"/>
      <c r="I94" s="1"/>
      <c r="J94" s="1"/>
    </row>
    <row r="98" spans="2:5" x14ac:dyDescent="0.25">
      <c r="B98" s="183" t="s">
        <v>37</v>
      </c>
      <c r="D98" s="184"/>
    </row>
    <row r="99" spans="2:5" ht="36" customHeight="1" x14ac:dyDescent="0.25">
      <c r="B99" s="185" t="s">
        <v>35</v>
      </c>
      <c r="C99" s="384" t="s">
        <v>1034</v>
      </c>
      <c r="D99" s="186" t="s">
        <v>35</v>
      </c>
      <c r="E99" s="187">
        <v>1</v>
      </c>
    </row>
    <row r="100" spans="2:5" ht="48" customHeight="1" x14ac:dyDescent="0.25">
      <c r="B100" s="189" t="s">
        <v>10</v>
      </c>
      <c r="C100" s="385"/>
      <c r="D100" s="186" t="s">
        <v>10</v>
      </c>
      <c r="E100" s="187">
        <v>2</v>
      </c>
    </row>
    <row r="101" spans="2:5" ht="36" customHeight="1" x14ac:dyDescent="0.25">
      <c r="B101" s="190" t="s">
        <v>11</v>
      </c>
      <c r="C101" s="385"/>
      <c r="D101" s="186" t="s">
        <v>11</v>
      </c>
      <c r="E101" s="187">
        <v>3</v>
      </c>
    </row>
    <row r="102" spans="2:5" ht="36" customHeight="1" x14ac:dyDescent="0.25">
      <c r="B102" s="191" t="s">
        <v>12</v>
      </c>
      <c r="C102" s="386"/>
      <c r="D102" s="186" t="s">
        <v>12</v>
      </c>
      <c r="E102" s="187">
        <v>4</v>
      </c>
    </row>
  </sheetData>
  <mergeCells count="1">
    <mergeCell ref="C99:C102"/>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pageSetUpPr fitToPage="1"/>
  </sheetPr>
  <dimension ref="A1:T13"/>
  <sheetViews>
    <sheetView showGridLines="0" tabSelected="1" topLeftCell="A4" zoomScale="70" zoomScaleNormal="70" workbookViewId="0">
      <selection activeCell="J5" sqref="J5"/>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3" max="13" width="3.5703125" customWidth="1"/>
    <col min="14" max="14" width="4" customWidth="1"/>
    <col min="15" max="15" width="2.42578125" customWidth="1"/>
    <col min="16" max="19" width="30.7109375" customWidth="1"/>
    <col min="20" max="20" width="3.85546875" customWidth="1"/>
  </cols>
  <sheetData>
    <row r="1" spans="1:20" ht="30.75" customHeight="1" x14ac:dyDescent="0.2">
      <c r="A1" s="11"/>
      <c r="B1" s="7"/>
      <c r="C1" s="7"/>
      <c r="D1" s="7"/>
      <c r="E1" s="7"/>
      <c r="F1" s="7"/>
      <c r="G1" s="7"/>
      <c r="H1" s="7"/>
      <c r="I1" s="27"/>
      <c r="J1" s="7"/>
      <c r="K1" s="7"/>
      <c r="L1" s="7"/>
      <c r="M1" s="7"/>
      <c r="N1" s="7"/>
      <c r="O1" s="7"/>
      <c r="P1" s="7"/>
      <c r="Q1" s="7"/>
      <c r="R1" s="7"/>
      <c r="S1" s="7"/>
      <c r="T1" s="7"/>
    </row>
    <row r="2" spans="1:20" ht="24.75" x14ac:dyDescent="0.2">
      <c r="F2" s="387" t="s">
        <v>870</v>
      </c>
      <c r="G2" s="387"/>
      <c r="H2" s="387"/>
      <c r="I2" s="387"/>
    </row>
    <row r="3" spans="1:20" ht="18" x14ac:dyDescent="0.25">
      <c r="G3" s="74"/>
    </row>
    <row r="4" spans="1:20" ht="18" x14ac:dyDescent="0.25">
      <c r="E4" s="6"/>
      <c r="F4" s="5"/>
      <c r="G4" s="5"/>
      <c r="H4" s="5"/>
      <c r="I4" s="5"/>
      <c r="J4" s="5"/>
      <c r="P4" s="6"/>
      <c r="Q4" s="6"/>
      <c r="R4" s="5"/>
      <c r="S4" s="5"/>
    </row>
    <row r="5" spans="1:20" ht="99.95" customHeight="1" x14ac:dyDescent="0.2">
      <c r="B5" s="388" t="s">
        <v>3</v>
      </c>
      <c r="C5" s="18" t="s">
        <v>7</v>
      </c>
      <c r="D5" s="12">
        <v>6</v>
      </c>
      <c r="E5" s="401">
        <f ca="1">COUNTIF('Tableau des risques brut'!$C$3:$C$41,$E8&amp;"/"&amp;C$10)</f>
        <v>0</v>
      </c>
      <c r="F5" s="402">
        <f ca="1">COUNTIF('Tableau des risques brut'!$C$3:$C$41,$E8&amp;"/"&amp;D$10)</f>
        <v>0</v>
      </c>
      <c r="G5" s="402">
        <f ca="1">COUNTIF('Tableau des risques brut'!$C$3:$C$41,$E8&amp;"/"&amp;E$10)</f>
        <v>0</v>
      </c>
      <c r="H5" s="402">
        <f ca="1">COUNTIF('Tableau des risques brut'!$C$3:$C$41,$E8&amp;"/"&amp;F$10)</f>
        <v>0</v>
      </c>
      <c r="I5" s="402">
        <f ca="1">COUNTIF('Tableau des risques brut'!$C$3:$C$41,$E8&amp;"/"&amp;G$10)</f>
        <v>0</v>
      </c>
      <c r="J5" s="402">
        <f ca="1">COUNTIF('Tableau des risques brut'!$C$3:$C$41,$E8&amp;"/"&amp;H$10)</f>
        <v>0</v>
      </c>
      <c r="P5" s="387" t="s">
        <v>123</v>
      </c>
      <c r="Q5" s="387"/>
      <c r="R5" s="387"/>
      <c r="S5" s="387"/>
    </row>
    <row r="6" spans="1:20" ht="99.95" customHeight="1" x14ac:dyDescent="0.2">
      <c r="B6" s="389"/>
      <c r="C6" s="18" t="s">
        <v>21</v>
      </c>
      <c r="D6" s="12">
        <v>5</v>
      </c>
      <c r="E6" s="401">
        <f ca="1">COUNTIF('Tableau des risques brut'!$C$3:$C$41,$E9&amp;"/"&amp;C$10)</f>
        <v>0</v>
      </c>
      <c r="F6" s="401">
        <f ca="1">COUNTIF('Tableau des risques brut'!$C$3:$C$41,$E9&amp;"/"&amp;D$10)</f>
        <v>0</v>
      </c>
      <c r="G6" s="401">
        <f ca="1">COUNTIF('Tableau des risques brut'!$C$3:$C$41,$E9&amp;"/"&amp;E$10)</f>
        <v>0</v>
      </c>
      <c r="H6" s="402">
        <f ca="1">COUNTIF('Tableau des risques brut'!$C$3:$C$41,$E9&amp;"/"&amp;F$10)</f>
        <v>0</v>
      </c>
      <c r="I6" s="402">
        <f ca="1">COUNTIF('Tableau des risques brut'!$C$3:$C$41,$E9&amp;"/"&amp;G$10)</f>
        <v>0</v>
      </c>
      <c r="J6" s="402">
        <f ca="1">COUNTIF('Tableau des risques brut'!$C$3:$C$41,$E9&amp;"/"&amp;H$10)</f>
        <v>0</v>
      </c>
    </row>
    <row r="7" spans="1:20" ht="99.95" customHeight="1" x14ac:dyDescent="0.2">
      <c r="B7" s="389"/>
      <c r="C7" s="18" t="s">
        <v>6</v>
      </c>
      <c r="D7" s="12">
        <v>4</v>
      </c>
      <c r="E7" s="400">
        <f ca="1">COUNTIF('Tableau des risques brut'!$C$3:$C$41,$E10&amp;"/"&amp;C$10)</f>
        <v>0</v>
      </c>
      <c r="F7" s="400">
        <f ca="1">COUNTIF('Tableau des risques brut'!$C$3:$C$41,$E10&amp;"/"&amp;D$10)</f>
        <v>0</v>
      </c>
      <c r="G7" s="401">
        <f ca="1">COUNTIF('Tableau des risques brut'!$C$3:$C$41,$E10&amp;"/"&amp;E$10)</f>
        <v>0</v>
      </c>
      <c r="H7" s="401">
        <f ca="1">COUNTIF('Tableau des risques brut'!$C$3:$C$41,$E10&amp;"/"&amp;F$10)</f>
        <v>0</v>
      </c>
      <c r="I7" s="402">
        <f ca="1">COUNTIF('Tableau des risques brut'!$C$3:$C$41,$E10&amp;"/"&amp;G$10)</f>
        <v>0</v>
      </c>
      <c r="J7" s="402">
        <f ca="1">COUNTIF('Tableau des risques brut'!$C$3:$C$41,$E10&amp;"/"&amp;H$10)</f>
        <v>0</v>
      </c>
      <c r="M7" s="392" t="s">
        <v>37</v>
      </c>
      <c r="N7" s="21" t="s">
        <v>36</v>
      </c>
      <c r="P7" s="28" t="e">
        <f>(RechTous("x",CriticiteBrut13,NUMERO_RISQUE_CRIT," "))</f>
        <v>#VALUE!</v>
      </c>
      <c r="Q7" s="28" t="e">
        <f>(RechTous("x",CriticiteBrut14,NUMERO_RISQUE_CRIT,"   "))</f>
        <v>#VALUE!</v>
      </c>
      <c r="R7" s="29" t="e">
        <f>(RechTous("x",CriticiteBrut15,NUMERO_RISQUE_CRIT," "))</f>
        <v>#VALUE!</v>
      </c>
      <c r="S7" s="30" t="e">
        <f>(RechTous("x",CriticiteBrut16,NUMERO_RISQUE_CRIT," "))</f>
        <v>#VALUE!</v>
      </c>
    </row>
    <row r="8" spans="1:20" ht="99.95" customHeight="1" x14ac:dyDescent="0.2">
      <c r="B8" s="389"/>
      <c r="C8" s="18" t="s">
        <v>5</v>
      </c>
      <c r="D8" s="12">
        <v>3</v>
      </c>
      <c r="E8" s="403">
        <f ca="1">COUNTIF('Tableau des risques brut'!$C$3:$C$41,$E11&amp;"/"&amp;C$10)</f>
        <v>0</v>
      </c>
      <c r="F8" s="400">
        <f ca="1">COUNTIF('Tableau des risques brut'!$C$3:$C$41,$E11&amp;"/"&amp;D$10)</f>
        <v>0</v>
      </c>
      <c r="G8" s="400">
        <f ca="1">COUNTIF('Tableau des risques brut'!$C$3:$C$41,$E11&amp;"/"&amp;E$10)</f>
        <v>0</v>
      </c>
      <c r="H8" s="401">
        <f ca="1">COUNTIF('Tableau des risques brut'!$C$3:$C$41,$E11&amp;"/"&amp;F$10)</f>
        <v>0</v>
      </c>
      <c r="I8" s="402">
        <f ca="1">COUNTIF('Tableau des risques brut'!$C$3:$C$41,$E11&amp;"/"&amp;G$10)</f>
        <v>0</v>
      </c>
      <c r="J8" s="402">
        <f ca="1">COUNTIF('Tableau des risques brut'!$C$3:$C$41,$E11&amp;"/"&amp;H$10)</f>
        <v>0</v>
      </c>
      <c r="M8" s="392"/>
      <c r="N8" s="19" t="s">
        <v>11</v>
      </c>
      <c r="P8" s="28" t="e">
        <f>(RechTous("x",CriticiteBrut9,NUMERO_RISQUE_CRIT," "))</f>
        <v>#VALUE!</v>
      </c>
      <c r="Q8" s="29" t="e">
        <f>(RechTous("x",CriticiteBrut10,NUMERO_RISQUE_CRIT,"  "))</f>
        <v>#VALUE!</v>
      </c>
      <c r="R8" s="31" t="e">
        <f>(RechTous("x",CriticiteBrut11,NUMERO_RISQUE_CRIT,"   "))</f>
        <v>#VALUE!</v>
      </c>
      <c r="S8" s="30" t="e">
        <f>(RechTous("x",CriticiteBrut12,NUMERO_RISQUE_CRIT," "))</f>
        <v>#VALUE!</v>
      </c>
    </row>
    <row r="9" spans="1:20" ht="99.95" customHeight="1" x14ac:dyDescent="0.2">
      <c r="B9" s="389"/>
      <c r="C9" s="18" t="s">
        <v>4</v>
      </c>
      <c r="D9" s="12">
        <v>2</v>
      </c>
      <c r="E9" s="403">
        <f ca="1">COUNTIF('Tableau des risques brut'!$C$3:$C$41,$E12&amp;"/"&amp;C$10)</f>
        <v>0</v>
      </c>
      <c r="F9" s="403">
        <f ca="1">COUNTIF('Tableau des risques brut'!$C$3:$C$41,$E12&amp;"/"&amp;D$10)</f>
        <v>0</v>
      </c>
      <c r="G9" s="400">
        <f ca="1">COUNTIF('Tableau des risques brut'!$C$3:$C$41,$E12&amp;"/"&amp;E$10)</f>
        <v>0</v>
      </c>
      <c r="H9" s="400">
        <f ca="1">COUNTIF('Tableau des risques brut'!$C$3:$C$41,$E12&amp;"/"&amp;F$10)</f>
        <v>0</v>
      </c>
      <c r="I9" s="402">
        <f ca="1">COUNTIF('Tableau des risques brut'!$C$3:$C$41,$E12&amp;"/"&amp;G$10)</f>
        <v>0</v>
      </c>
      <c r="J9" s="402">
        <f ca="1">COUNTIF('Tableau des risques brut'!$C$3:$C$41,$E12&amp;"/"&amp;H$10)</f>
        <v>0</v>
      </c>
      <c r="M9" s="392"/>
      <c r="N9" s="19" t="s">
        <v>10</v>
      </c>
      <c r="P9" s="29" t="e">
        <f>(RechTous("x",CriticiteBrut5,NUMERO_RISQUE_CRIT," "))</f>
        <v>#VALUE!</v>
      </c>
      <c r="Q9" s="31" t="e">
        <f>(RechTous("x",CriticiteBrut6,NUMERO_RISQUE_CRIT," "))</f>
        <v>#VALUE!</v>
      </c>
      <c r="R9" s="31" t="e">
        <f>(RechTous("x",CriticiteBrut7,NUMERO_RISQUE_CRIT,"    "))</f>
        <v>#VALUE!</v>
      </c>
      <c r="S9" s="32" t="e">
        <f>(RechTous("x",CriticiteBrut8,NUMERO_RISQUE_CRIT," "))</f>
        <v>#VALUE!</v>
      </c>
    </row>
    <row r="10" spans="1:20" ht="99.95" customHeight="1" x14ac:dyDescent="0.2">
      <c r="B10" s="390"/>
      <c r="C10" s="18" t="s">
        <v>64</v>
      </c>
      <c r="D10" s="12">
        <v>1</v>
      </c>
      <c r="E10" s="403">
        <f ca="1">COUNTIF('Tableau des risques brut'!$C$3:$C$41,$E13&amp;"/"&amp;C$10)</f>
        <v>1</v>
      </c>
      <c r="F10" s="403">
        <f ca="1">COUNTIF('Tableau des risques brut'!$C$3:$C$41,$E13&amp;"/"&amp;D$10)</f>
        <v>0</v>
      </c>
      <c r="G10" s="403">
        <f ca="1">COUNTIF('Tableau des risques brut'!$C$3:$C$41,$E13&amp;"/"&amp;E$10)</f>
        <v>0</v>
      </c>
      <c r="H10" s="400">
        <f ca="1">COUNTIF('Tableau des risques brut'!$C$3:$C$41,$E13&amp;"/"&amp;F$10)</f>
        <v>0</v>
      </c>
      <c r="I10" s="402">
        <f ca="1">COUNTIF('Tableau des risques brut'!$C$3:$C$41,$E13&amp;"/"&amp;G$10)</f>
        <v>0</v>
      </c>
      <c r="J10" s="402">
        <f ca="1">COUNTIF('Tableau des risques brut'!$C$3:$C$41,$E13&amp;"/"&amp;H$10)</f>
        <v>0</v>
      </c>
      <c r="M10" s="392"/>
      <c r="N10" s="20" t="s">
        <v>35</v>
      </c>
      <c r="P10" s="33" t="str">
        <f ca="1">(RechTous("x",CriticiteBrut1,NUMERO_RISQUE_CRIT," "))</f>
        <v/>
      </c>
      <c r="Q10" s="33" t="e">
        <f>(RechTous("x",CriticiteBrut2,NUMERO_RISQUE_CRIT," "))</f>
        <v>#VALUE!</v>
      </c>
      <c r="R10" s="32" t="e">
        <f>(RechTous("x",CriticiteBrut3,NUMERO_RISQUE_CRIT," "))</f>
        <v>#VALUE!</v>
      </c>
      <c r="S10" s="32" t="e">
        <f>(RechTous("x",CriticiteBrut4,NUMERO_RISQUE_CRIT," "))</f>
        <v>#VALUE!</v>
      </c>
    </row>
    <row r="11" spans="1:20" ht="18" customHeight="1" x14ac:dyDescent="0.2">
      <c r="E11" s="17">
        <v>1</v>
      </c>
      <c r="F11" s="17">
        <v>2</v>
      </c>
      <c r="G11" s="17">
        <v>3</v>
      </c>
      <c r="H11" s="17">
        <v>4</v>
      </c>
      <c r="I11" s="17">
        <v>5</v>
      </c>
      <c r="J11" s="17">
        <v>6</v>
      </c>
    </row>
    <row r="12" spans="1:20" ht="18" customHeight="1" x14ac:dyDescent="0.2">
      <c r="E12" s="391" t="s">
        <v>38</v>
      </c>
      <c r="F12" s="391"/>
      <c r="G12" s="391"/>
      <c r="H12" s="391"/>
      <c r="I12" s="391"/>
      <c r="J12" s="391"/>
      <c r="P12" s="8" t="s">
        <v>0</v>
      </c>
      <c r="Q12" s="8"/>
      <c r="R12" s="9"/>
      <c r="S12" s="9"/>
    </row>
    <row r="13" spans="1:20" ht="15.75" customHeight="1" x14ac:dyDescent="0.2">
      <c r="E13" s="13" t="s">
        <v>8</v>
      </c>
      <c r="F13" s="13" t="s">
        <v>9</v>
      </c>
      <c r="G13" s="13" t="s">
        <v>10</v>
      </c>
      <c r="H13" s="13" t="s">
        <v>11</v>
      </c>
      <c r="I13" s="13" t="s">
        <v>12</v>
      </c>
      <c r="J13" s="13" t="s">
        <v>19</v>
      </c>
      <c r="K13" s="14"/>
      <c r="L13" s="14"/>
      <c r="M13" s="14"/>
      <c r="N13" s="14"/>
      <c r="O13" s="14"/>
      <c r="P13" s="13" t="s">
        <v>34</v>
      </c>
      <c r="Q13" s="13" t="s">
        <v>9</v>
      </c>
      <c r="R13" s="13" t="s">
        <v>32</v>
      </c>
      <c r="S13" s="13" t="s">
        <v>31</v>
      </c>
    </row>
  </sheetData>
  <mergeCells count="5">
    <mergeCell ref="P5:S5"/>
    <mergeCell ref="F2:I2"/>
    <mergeCell ref="B5:B10"/>
    <mergeCell ref="E12:J12"/>
    <mergeCell ref="M7:M10"/>
  </mergeCells>
  <phoneticPr fontId="6" type="noConversion"/>
  <pageMargins left="0.22" right="0.5" top="0.31" bottom="0.25" header="0.2" footer="0.13"/>
  <pageSetup paperSize="9" scale="44" fitToHeight="0" orientation="landscape" horizontalDpi="300" r:id="rId1"/>
  <headerFooter alignWithMargins="0">
    <oddHeader>&amp;R&amp;"Arial,Italique"&amp;6&amp;D</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ajout_bulles">
                <anchor moveWithCells="1" sizeWithCells="1">
                  <from>
                    <xdr:col>16</xdr:col>
                    <xdr:colOff>1514475</xdr:colOff>
                    <xdr:row>16</xdr:row>
                    <xdr:rowOff>66675</xdr:rowOff>
                  </from>
                  <to>
                    <xdr:col>17</xdr:col>
                    <xdr:colOff>1533525</xdr:colOff>
                    <xdr:row>21</xdr:row>
                    <xdr:rowOff>95250</xdr:rowOff>
                  </to>
                </anchor>
              </controlPr>
            </control>
          </mc:Choice>
        </mc:AlternateContent>
        <mc:AlternateContent xmlns:mc="http://schemas.openxmlformats.org/markup-compatibility/2006">
          <mc:Choice Requires="x14">
            <control shapeId="4098" r:id="rId5" name="Button 2">
              <controlPr defaultSize="0" print="0" autoFill="0" autoPict="0" macro="[0]!ajout_bulles2">
                <anchor moveWithCells="1" sizeWithCells="1">
                  <from>
                    <xdr:col>6</xdr:col>
                    <xdr:colOff>561975</xdr:colOff>
                    <xdr:row>17</xdr:row>
                    <xdr:rowOff>9525</xdr:rowOff>
                  </from>
                  <to>
                    <xdr:col>7</xdr:col>
                    <xdr:colOff>581025</xdr:colOff>
                    <xdr:row>22</xdr:row>
                    <xdr:rowOff>38100</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7030A0"/>
    <pageSetUpPr fitToPage="1"/>
  </sheetPr>
  <dimension ref="A1:T18"/>
  <sheetViews>
    <sheetView showGridLines="0" zoomScale="70" zoomScaleNormal="70" workbookViewId="0">
      <selection activeCell="H28" sqref="H28"/>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2" max="12" width="5.5703125" customWidth="1"/>
    <col min="13" max="13" width="5.28515625" customWidth="1"/>
    <col min="15" max="20" width="30.7109375" customWidth="1"/>
  </cols>
  <sheetData>
    <row r="1" spans="1:20" ht="30.75" customHeight="1" x14ac:dyDescent="0.2">
      <c r="A1" s="11"/>
      <c r="B1" s="7"/>
      <c r="C1" s="7"/>
      <c r="D1" s="7"/>
      <c r="E1" s="393" t="s">
        <v>911</v>
      </c>
      <c r="F1" s="393"/>
      <c r="G1" s="393"/>
      <c r="H1" s="393"/>
      <c r="I1" s="393"/>
      <c r="J1" s="393"/>
      <c r="K1" s="7"/>
      <c r="L1" s="7"/>
      <c r="O1" s="393" t="s">
        <v>912</v>
      </c>
      <c r="P1" s="393"/>
      <c r="Q1" s="393"/>
      <c r="R1" s="393"/>
      <c r="S1" s="393"/>
      <c r="T1" s="393"/>
    </row>
    <row r="2" spans="1:20" x14ac:dyDescent="0.2">
      <c r="E2" s="393"/>
      <c r="F2" s="393"/>
      <c r="G2" s="393"/>
      <c r="H2" s="393"/>
      <c r="I2" s="393"/>
      <c r="J2" s="393"/>
      <c r="O2" s="393"/>
      <c r="P2" s="393"/>
      <c r="Q2" s="393"/>
      <c r="R2" s="393"/>
      <c r="S2" s="393"/>
      <c r="T2" s="393"/>
    </row>
    <row r="3" spans="1:20" ht="18" customHeight="1" x14ac:dyDescent="0.2">
      <c r="E3" s="393"/>
      <c r="F3" s="393"/>
      <c r="G3" s="393"/>
      <c r="H3" s="393"/>
      <c r="I3" s="393"/>
      <c r="J3" s="393"/>
      <c r="O3" s="393"/>
      <c r="P3" s="393"/>
      <c r="Q3" s="393"/>
      <c r="R3" s="393"/>
      <c r="S3" s="393"/>
      <c r="T3" s="393"/>
    </row>
    <row r="4" spans="1:20" ht="18" customHeight="1" x14ac:dyDescent="0.2">
      <c r="E4" s="394"/>
      <c r="F4" s="394"/>
      <c r="G4" s="394"/>
      <c r="H4" s="394"/>
      <c r="I4" s="394"/>
      <c r="J4" s="394"/>
      <c r="O4" s="394"/>
      <c r="P4" s="394"/>
      <c r="Q4" s="394"/>
      <c r="R4" s="394"/>
      <c r="S4" s="394"/>
      <c r="T4" s="394"/>
    </row>
    <row r="5" spans="1:20" ht="82.5" customHeight="1" x14ac:dyDescent="0.2">
      <c r="B5" s="388" t="s">
        <v>3</v>
      </c>
      <c r="C5" s="18" t="s">
        <v>7</v>
      </c>
      <c r="D5" s="12">
        <v>6</v>
      </c>
      <c r="E5" s="196" t="e">
        <f>RechTous("x",RisqueBrut6,NUMERO_RISQUE_CRIT,"   ")</f>
        <v>#VALUE!</v>
      </c>
      <c r="F5" s="197" t="e">
        <f>RechTous("x",RisqueBrut12,NUMERO_RISQUE_CRIT,"   ")</f>
        <v>#VALUE!</v>
      </c>
      <c r="G5" s="197" t="e">
        <f>RechTous("x",RisqueBrut18,NUMERO_RISQUE_CRIT,"   ")</f>
        <v>#VALUE!</v>
      </c>
      <c r="H5" s="197" t="e">
        <f>RechTous("x",RisqueBrut24,NUMERO_RISQUE_CRIT,"   ")</f>
        <v>#VALUE!</v>
      </c>
      <c r="I5" s="197" t="e">
        <f>RechTous("x",RisqueBrut30,NUMERO_RISQUE_CRIT,"   ")</f>
        <v>#VALUE!</v>
      </c>
      <c r="J5" s="197" t="e">
        <f>RechTous("x",RisqueBrut36,NUMERO_RISQUE_CRIT,"   ")</f>
        <v>#VALUE!</v>
      </c>
      <c r="L5" s="388" t="s">
        <v>3</v>
      </c>
      <c r="M5" s="18" t="s">
        <v>7</v>
      </c>
      <c r="N5" s="12">
        <v>6</v>
      </c>
      <c r="O5" s="196" t="str">
        <f ca="1">RechTous("x",RisqueNet6,Nom_Risk_Net,"   ")</f>
        <v/>
      </c>
      <c r="P5" s="197" t="str">
        <f ca="1">RechTous("x",RisqueNet12,Nom_Risk_Net,"   ")</f>
        <v/>
      </c>
      <c r="Q5" s="197" t="str">
        <f ca="1">RechTous("x",RisqueNet18,Nom_Risk_Net,"   ")</f>
        <v/>
      </c>
      <c r="R5" s="197" t="str">
        <f ca="1">RechTous("x",RisqueNet24,Nom_Risk_Net,"   ")</f>
        <v/>
      </c>
      <c r="S5" s="197" t="str">
        <f ca="1">RechTous("x",RisqueNet30,Nom_Risk_Net,"   ")</f>
        <v/>
      </c>
      <c r="T5" s="197" t="str">
        <f ca="1">RechTous("x",RisqueNet36,Nom_Risk_Net,"   ")</f>
        <v/>
      </c>
    </row>
    <row r="6" spans="1:20" ht="82.5" customHeight="1" x14ac:dyDescent="0.2">
      <c r="B6" s="389"/>
      <c r="C6" s="18" t="s">
        <v>21</v>
      </c>
      <c r="D6" s="12">
        <v>5</v>
      </c>
      <c r="E6" s="196" t="e">
        <f>RechTous("x",RisqueBrut5,NUMERO_RISQUE_CRIT,"   ")</f>
        <v>#VALUE!</v>
      </c>
      <c r="F6" s="196" t="e">
        <f>RechTous("x",RisqueBrut11,NUMERO_RISQUE_CRIT,"   ")</f>
        <v>#VALUE!</v>
      </c>
      <c r="G6" s="196" t="e">
        <f>RechTous("x",RisqueBrut17,NUMERO_RISQUE_CRIT,"   ")</f>
        <v>#VALUE!</v>
      </c>
      <c r="H6" s="197" t="e">
        <f>RechTous("x",RisqueBrut23,NUMERO_RISQUE_CRIT,"   ")</f>
        <v>#VALUE!</v>
      </c>
      <c r="I6" s="197" t="e">
        <f>RechTous("x",RisqueBrut29,NUMERO_RISQUE_CRIT,"   ")</f>
        <v>#VALUE!</v>
      </c>
      <c r="J6" s="197" t="e">
        <f>RechTous("x",RisqueBrut35,NUMERO_RISQUE_CRIT,"   ")</f>
        <v>#VALUE!</v>
      </c>
      <c r="L6" s="389"/>
      <c r="M6" s="18" t="s">
        <v>21</v>
      </c>
      <c r="N6" s="12">
        <v>5</v>
      </c>
      <c r="O6" s="196" t="str">
        <f ca="1">RechTous("x",RisqueNet5,Nom_Risk_Net,"   ")</f>
        <v/>
      </c>
      <c r="P6" s="196" t="str">
        <f ca="1">RechTous("x",RisqueNet11,Nom_Risk_Net,"   ")</f>
        <v/>
      </c>
      <c r="Q6" s="196" t="str">
        <f ca="1">RechTous("x",RisqueNet17,Nom_Risk_Net,"   ")</f>
        <v/>
      </c>
      <c r="R6" s="197" t="str">
        <f ca="1">RechTous("x",RisqueNet23,Nom_Risk_Net,"   ")</f>
        <v/>
      </c>
      <c r="S6" s="197" t="str">
        <f ca="1">RechTous("x",RisqueNet29,Nom_Risk_Net,"   ")</f>
        <v/>
      </c>
      <c r="T6" s="197" t="str">
        <f ca="1">RechTous("x",RisqueNet35,Nom_Risk_Net,"   ")</f>
        <v/>
      </c>
    </row>
    <row r="7" spans="1:20" ht="82.5" customHeight="1" x14ac:dyDescent="0.2">
      <c r="B7" s="389"/>
      <c r="C7" s="18" t="s">
        <v>6</v>
      </c>
      <c r="D7" s="12">
        <v>4</v>
      </c>
      <c r="E7" s="198" t="e">
        <f>RechTous("x",RisqueBrut4,NUMERO_RISQUE_CRIT,"   ")</f>
        <v>#VALUE!</v>
      </c>
      <c r="F7" s="198" t="e">
        <f>RechTous("x",RisqueBrut10,NUMERO_RISQUE_CRIT,"   ")</f>
        <v>#VALUE!</v>
      </c>
      <c r="G7" s="196" t="e">
        <f>RechTous("x",RisqueBrut16,NUMERO_RISQUE_CRIT,"   ")</f>
        <v>#VALUE!</v>
      </c>
      <c r="H7" s="196" t="e">
        <f>RechTous("x",RisqueBrut22,NUMERO_RISQUE_CRIT,"   ")</f>
        <v>#VALUE!</v>
      </c>
      <c r="I7" s="197" t="e">
        <f>RechTous("x",RisqueBrut28,NUMERO_RISQUE_CRIT,"   ")</f>
        <v>#VALUE!</v>
      </c>
      <c r="J7" s="197" t="e">
        <f>RechTous("x",RisqueBrut34,NUMERO_RISQUE_CRIT,"   ")</f>
        <v>#VALUE!</v>
      </c>
      <c r="L7" s="389"/>
      <c r="M7" s="18" t="s">
        <v>6</v>
      </c>
      <c r="N7" s="12">
        <v>4</v>
      </c>
      <c r="O7" s="198" t="str">
        <f ca="1">RechTous("x",RisqueNet4,Nom_Risk_Net,"   ")</f>
        <v/>
      </c>
      <c r="P7" s="198" t="str">
        <f ca="1">RechTous("x",RisqueNet10,Nom_Risk_Net,"   ")</f>
        <v/>
      </c>
      <c r="Q7" s="196" t="str">
        <f ca="1">RechTous("x",RisqueNet16,Nom_Risk_Net,"   ")</f>
        <v/>
      </c>
      <c r="R7" s="196" t="str">
        <f ca="1">RechTous("x",RisqueNet22,Nom_Risk_Net,"   ")</f>
        <v/>
      </c>
      <c r="S7" s="197" t="str">
        <f ca="1">RechTous("x",RisqueNet28,Nom_Risk_Net,"   ")</f>
        <v/>
      </c>
      <c r="T7" s="197" t="str">
        <f ca="1">RechTous("x",RisqueNet34,Nom_Risk_Net,"   ")</f>
        <v/>
      </c>
    </row>
    <row r="8" spans="1:20" ht="82.5" customHeight="1" x14ac:dyDescent="0.2">
      <c r="B8" s="389"/>
      <c r="C8" s="18" t="s">
        <v>5</v>
      </c>
      <c r="D8" s="12">
        <v>3</v>
      </c>
      <c r="E8" s="199" t="e">
        <f>RechTous("x",RisqueBrut3,NUMERO_RISQUE_CRIT,"   ")</f>
        <v>#VALUE!</v>
      </c>
      <c r="F8" s="198" t="e">
        <f>RechTous("x",RisqueBrut9,NUMERO_RISQUE_CRIT,"   ")</f>
        <v>#VALUE!</v>
      </c>
      <c r="G8" s="198" t="e">
        <f>RechTous("x",RisqueBrut15,NUMERO_RISQUE_CRIT,"   ")</f>
        <v>#VALUE!</v>
      </c>
      <c r="H8" s="196" t="e">
        <f>RechTous("x",RisqueBrut21,NUMERO_RISQUE_CRIT,"    ")</f>
        <v>#VALUE!</v>
      </c>
      <c r="I8" s="197" t="e">
        <f>RechTous("x",RisqueBrut27,NUMERO_RISQUE_CRIT,"   ")</f>
        <v>#VALUE!</v>
      </c>
      <c r="J8" s="197" t="e">
        <f>RechTous("x",RisqueBrut33,NUMERO_RISQUE_CRIT,"   ")</f>
        <v>#VALUE!</v>
      </c>
      <c r="L8" s="389"/>
      <c r="M8" s="18" t="s">
        <v>5</v>
      </c>
      <c r="N8" s="12">
        <v>3</v>
      </c>
      <c r="O8" s="199" t="str">
        <f ca="1">RechTous("x",RisqueNet3,Nom_Risk_Net,"   ")</f>
        <v/>
      </c>
      <c r="P8" s="198" t="str">
        <f ca="1">RechTous("x",RisqueNet9,Nom_Risk_Net,"   ")</f>
        <v/>
      </c>
      <c r="Q8" s="198" t="str">
        <f ca="1">RechTous("x",RisqueNet15,Nom_Risk_Net,"   ")</f>
        <v/>
      </c>
      <c r="R8" s="196" t="str">
        <f ca="1">RechTous("x",RisqueNet21,Nom_Risk_Net,"    ")</f>
        <v/>
      </c>
      <c r="S8" s="197" t="str">
        <f ca="1">RechTous("x",RisqueNet27,Nom_Risk_Net,"   ")</f>
        <v/>
      </c>
      <c r="T8" s="197" t="str">
        <f ca="1">RechTous("x",RisqueNet33,Nom_Risk_Net,"   ")</f>
        <v/>
      </c>
    </row>
    <row r="9" spans="1:20" ht="82.5" customHeight="1" x14ac:dyDescent="0.2">
      <c r="B9" s="389"/>
      <c r="C9" s="18" t="s">
        <v>4</v>
      </c>
      <c r="D9" s="12">
        <v>2</v>
      </c>
      <c r="E9" s="199" t="e">
        <f>RechTous("x",RisqueBrut2,NUMERO_RISQUE_CRIT,"    ")</f>
        <v>#VALUE!</v>
      </c>
      <c r="F9" s="199" t="e">
        <f>RechTous("x",RisqueBrut8,NUMERO_RISQUE_CRIT,"    ")</f>
        <v>#VALUE!</v>
      </c>
      <c r="G9" s="198" t="e">
        <f>RechTous("x",RisqueBrut14,NUMERO_RISQUE_CRIT,"   ")</f>
        <v>#VALUE!</v>
      </c>
      <c r="H9" s="198" t="e">
        <f>RechTous("x",RisqueBrut20,NUMERO_RISQUE_CRIT,"   ")</f>
        <v>#VALUE!</v>
      </c>
      <c r="I9" s="197" t="e">
        <f>RechTous("x",RisqueBrut26,NUMERO_RISQUE_CRIT,"   ")</f>
        <v>#VALUE!</v>
      </c>
      <c r="J9" s="197" t="e">
        <f>RechTous("x",RisqueBrut32,NUMERO_RISQUE_CRIT,"   ")</f>
        <v>#VALUE!</v>
      </c>
      <c r="L9" s="389"/>
      <c r="M9" s="18" t="s">
        <v>4</v>
      </c>
      <c r="N9" s="12">
        <v>2</v>
      </c>
      <c r="O9" s="199" t="str">
        <f ca="1">RechTous("x",RisqueNet2,Nom_Risk_Net,"    ")</f>
        <v/>
      </c>
      <c r="P9" s="199" t="str">
        <f ca="1">RechTous("x",RisqueNet8,Nom_Risk_Net,"     ")</f>
        <v/>
      </c>
      <c r="Q9" s="198" t="str">
        <f ca="1">RechTous("x",RisqueNet14,Nom_Risk_Net,"   ")</f>
        <v/>
      </c>
      <c r="R9" s="198" t="str">
        <f ca="1">RechTous("x",RisqueNet20,Nom_Risk_Net,"   ")</f>
        <v/>
      </c>
      <c r="S9" s="197" t="str">
        <f ca="1">RechTous("x",RisqueNet26,Nom_Risk_Net,"   ")</f>
        <v/>
      </c>
      <c r="T9" s="197" t="str">
        <f ca="1">RechTous("x",RisqueNet32,Nom_Risk_Net,"   ")</f>
        <v/>
      </c>
    </row>
    <row r="10" spans="1:20" ht="82.5" customHeight="1" x14ac:dyDescent="0.2">
      <c r="B10" s="390"/>
      <c r="C10" s="18" t="s">
        <v>20</v>
      </c>
      <c r="D10" s="12">
        <v>1</v>
      </c>
      <c r="E10" s="199" t="str">
        <f ca="1">RechTous("x",RisqueBrut1,NUMERO_RISQUE_CRIT,"   ")</f>
        <v/>
      </c>
      <c r="F10" s="199" t="e">
        <f>RechTous("x",RisqueBrut7,NUMERO_RISQUE_CRIT,"   ")</f>
        <v>#VALUE!</v>
      </c>
      <c r="G10" s="199" t="e">
        <f>RechTous("x",RisqueBrut13,NUMERO_RISQUE_CRIT,"   ")</f>
        <v>#VALUE!</v>
      </c>
      <c r="H10" s="198" t="e">
        <f>RechTous("x",RisqueBrut19,NUMERO_RISQUE_CRIT,"   ")</f>
        <v>#VALUE!</v>
      </c>
      <c r="I10" s="197" t="e">
        <f>RechTous("x",RisqueBrut25,NUMERO_RISQUE_CRIT,"   ")</f>
        <v>#VALUE!</v>
      </c>
      <c r="J10" s="197" t="e">
        <f>RechTous("x",RisqueBrut31,NUMERO_RISQUE_CRIT,"   ")</f>
        <v>#VALUE!</v>
      </c>
      <c r="L10" s="390"/>
      <c r="M10" s="18" t="s">
        <v>20</v>
      </c>
      <c r="N10" s="12">
        <v>1</v>
      </c>
      <c r="O10" s="199" t="str">
        <f ca="1">RechTous("x",RisqueNet1,Nom_Risk_Net,"    ")</f>
        <v/>
      </c>
      <c r="P10" s="199" t="str">
        <f ca="1">RechTous("x",RisqueNet7,Nom_Risk_Net,"   ")</f>
        <v/>
      </c>
      <c r="Q10" s="199" t="str">
        <f ca="1">RechTous("x",RisqueNet13,Nom_Risk_Net,"   ")</f>
        <v/>
      </c>
      <c r="R10" s="198" t="str">
        <f ca="1">RechTous("x",RisqueNet19,Nom_Risk_Net,"   ")</f>
        <v/>
      </c>
      <c r="S10" s="197" t="str">
        <f ca="1">RechTous("x",RisqueNet25,Nom_Risk_Net,"   ")</f>
        <v/>
      </c>
      <c r="T10" s="197" t="str">
        <f ca="1">RechTous("x",RisqueNet31,Nom_Risk_Net,"   ")</f>
        <v/>
      </c>
    </row>
    <row r="11" spans="1:20" ht="18" customHeight="1" x14ac:dyDescent="0.2">
      <c r="E11" s="17">
        <v>1</v>
      </c>
      <c r="F11" s="17">
        <v>2</v>
      </c>
      <c r="G11" s="17">
        <v>3</v>
      </c>
      <c r="H11" s="17">
        <v>4</v>
      </c>
      <c r="I11" s="17">
        <v>5</v>
      </c>
      <c r="J11" s="17">
        <v>6</v>
      </c>
      <c r="O11" s="17">
        <v>1</v>
      </c>
      <c r="P11" s="17">
        <v>2</v>
      </c>
      <c r="Q11" s="17">
        <v>3</v>
      </c>
      <c r="R11" s="17">
        <v>4</v>
      </c>
      <c r="S11" s="17">
        <v>5</v>
      </c>
      <c r="T11" s="17">
        <v>6</v>
      </c>
    </row>
    <row r="12" spans="1:20" ht="18" customHeight="1" x14ac:dyDescent="0.2">
      <c r="E12" s="391" t="s">
        <v>38</v>
      </c>
      <c r="F12" s="391"/>
      <c r="G12" s="391"/>
      <c r="H12" s="391"/>
      <c r="I12" s="391"/>
      <c r="J12" s="391"/>
      <c r="O12" s="391" t="s">
        <v>38</v>
      </c>
      <c r="P12" s="391"/>
      <c r="Q12" s="391"/>
      <c r="R12" s="391"/>
      <c r="S12" s="391"/>
      <c r="T12" s="391"/>
    </row>
    <row r="13" spans="1:20" ht="15.75" customHeight="1" x14ac:dyDescent="0.2">
      <c r="E13" s="13" t="s">
        <v>8</v>
      </c>
      <c r="F13" s="13" t="s">
        <v>9</v>
      </c>
      <c r="G13" s="13" t="s">
        <v>10</v>
      </c>
      <c r="H13" s="13" t="s">
        <v>11</v>
      </c>
      <c r="I13" s="13" t="s">
        <v>12</v>
      </c>
      <c r="J13" s="13" t="s">
        <v>19</v>
      </c>
      <c r="K13" s="14"/>
      <c r="O13" s="13" t="s">
        <v>8</v>
      </c>
      <c r="P13" s="13" t="s">
        <v>9</v>
      </c>
      <c r="Q13" s="13" t="s">
        <v>10</v>
      </c>
      <c r="R13" s="13" t="s">
        <v>11</v>
      </c>
      <c r="S13" s="13" t="s">
        <v>12</v>
      </c>
      <c r="T13" s="13" t="s">
        <v>19</v>
      </c>
    </row>
    <row r="16" spans="1:20" ht="18" customHeight="1" x14ac:dyDescent="0.2">
      <c r="K16" s="15"/>
      <c r="L16" s="15"/>
    </row>
    <row r="17" spans="5:12" ht="13.5" customHeight="1" x14ac:dyDescent="0.2">
      <c r="E17" s="10"/>
    </row>
    <row r="18" spans="5:12" x14ac:dyDescent="0.2">
      <c r="E18" s="14"/>
      <c r="F18" s="14"/>
      <c r="G18" s="14"/>
      <c r="H18" s="14"/>
      <c r="I18" s="14"/>
      <c r="J18" s="14"/>
      <c r="K18" s="14"/>
      <c r="L18" s="14"/>
    </row>
  </sheetData>
  <mergeCells count="6">
    <mergeCell ref="O12:T12"/>
    <mergeCell ref="E1:J4"/>
    <mergeCell ref="O1:T4"/>
    <mergeCell ref="L5:L10"/>
    <mergeCell ref="B5:B10"/>
    <mergeCell ref="E12:J12"/>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7030A0"/>
    <pageSetUpPr fitToPage="1"/>
  </sheetPr>
  <dimension ref="A1:I13"/>
  <sheetViews>
    <sheetView showGridLines="0" zoomScale="70" zoomScaleNormal="70" workbookViewId="0">
      <selection activeCell="G25" sqref="G25"/>
    </sheetView>
  </sheetViews>
  <sheetFormatPr baseColWidth="10" defaultRowHeight="12.75" x14ac:dyDescent="0.2"/>
  <cols>
    <col min="1" max="1" width="3.85546875" customWidth="1"/>
    <col min="2" max="2" width="3.5703125" customWidth="1"/>
    <col min="3" max="3" width="4" customWidth="1"/>
    <col min="4" max="4" width="2.42578125" customWidth="1"/>
    <col min="5" max="8" width="40.7109375" customWidth="1"/>
    <col min="9" max="9" width="3.85546875" customWidth="1"/>
  </cols>
  <sheetData>
    <row r="1" spans="1:9" ht="30.75" customHeight="1" x14ac:dyDescent="0.2">
      <c r="A1" s="11"/>
      <c r="B1" s="7"/>
      <c r="C1" s="7"/>
      <c r="D1" s="7"/>
      <c r="E1" s="7"/>
      <c r="F1" s="7"/>
      <c r="G1" s="7"/>
      <c r="H1" s="7"/>
      <c r="I1" s="7"/>
    </row>
    <row r="4" spans="1:9" ht="18" x14ac:dyDescent="0.25">
      <c r="E4" s="6"/>
      <c r="F4" s="6"/>
      <c r="G4" s="5"/>
      <c r="H4" s="5"/>
    </row>
    <row r="5" spans="1:9" ht="82.5" customHeight="1" x14ac:dyDescent="0.2">
      <c r="E5" s="387" t="s">
        <v>123</v>
      </c>
      <c r="F5" s="387"/>
      <c r="G5" s="387"/>
      <c r="H5" s="387"/>
    </row>
    <row r="6" spans="1:9" ht="99.95" customHeight="1" x14ac:dyDescent="0.2">
      <c r="B6" s="395" t="s">
        <v>37</v>
      </c>
      <c r="C6" s="201" t="s">
        <v>36</v>
      </c>
      <c r="E6" s="28" t="e">
        <f>(RechTous("x",CriticiteBrut13,NUMERO_RISQUE_CRIT," "))</f>
        <v>#VALUE!</v>
      </c>
      <c r="F6" s="28" t="e">
        <f>(RechTous("x",CriticiteBrut14,NUMERO_RISQUE_CRIT,"   "))</f>
        <v>#VALUE!</v>
      </c>
      <c r="G6" s="29" t="e">
        <f>(RechTous("x",CriticiteBrut15,NUMERO_RISQUE_CRIT,"   "))</f>
        <v>#VALUE!</v>
      </c>
      <c r="H6" s="30" t="e">
        <f>(RechTous("x",CriticiteBrut16,NUMERO_RISQUE_CRIT," "))</f>
        <v>#VALUE!</v>
      </c>
    </row>
    <row r="7" spans="1:9" ht="99.95" customHeight="1" x14ac:dyDescent="0.2">
      <c r="B7" s="395"/>
      <c r="C7" s="202" t="s">
        <v>11</v>
      </c>
      <c r="E7" s="28" t="e">
        <f>(RechTous("x",CriticiteBrut9,NUMERO_RISQUE_CRIT," "))</f>
        <v>#VALUE!</v>
      </c>
      <c r="F7" s="29" t="e">
        <f>(RechTous("x",CriticiteBrut10,NUMERO_RISQUE_CRIT,"  "))</f>
        <v>#VALUE!</v>
      </c>
      <c r="G7" s="31" t="e">
        <f>(RechTous("x",CriticiteBrut11,NUMERO_RISQUE_CRIT,"   "))</f>
        <v>#VALUE!</v>
      </c>
      <c r="H7" s="30" t="e">
        <f>(RechTous("x",CriticiteBrut12,NUMERO_RISQUE_CRIT," "))</f>
        <v>#VALUE!</v>
      </c>
    </row>
    <row r="8" spans="1:9" ht="99.95" customHeight="1" x14ac:dyDescent="0.2">
      <c r="B8" s="395"/>
      <c r="C8" s="202" t="s">
        <v>10</v>
      </c>
      <c r="E8" s="29" t="e">
        <f>(RechTous("x",CriticiteBrut5,NUMERO_RISQUE_CRIT," "))</f>
        <v>#VALUE!</v>
      </c>
      <c r="F8" s="31" t="e">
        <f>(RechTous("x",CriticiteBrut6,NUMERO_RISQUE_CRIT," "))</f>
        <v>#VALUE!</v>
      </c>
      <c r="G8" s="31" t="e">
        <f>(RechTous("x",CriticiteBrut7,NUMERO_RISQUE_CRIT,"    "))</f>
        <v>#VALUE!</v>
      </c>
      <c r="H8" s="32" t="e">
        <f>(RechTous("x",CriticiteBrut8,NUMERO_RISQUE_CRIT," "))</f>
        <v>#VALUE!</v>
      </c>
    </row>
    <row r="9" spans="1:9" ht="99.95" customHeight="1" x14ac:dyDescent="0.2">
      <c r="B9" s="395"/>
      <c r="C9" s="203" t="s">
        <v>35</v>
      </c>
      <c r="E9" s="33" t="str">
        <f ca="1">(RechTous("x",CriticiteBrut1,NUMERO_RISQUE_CRIT," "))</f>
        <v/>
      </c>
      <c r="F9" s="33" t="e">
        <f>(RechTous("x",CriticiteBrut2,NUMERO_RISQUE_CRIT," "))</f>
        <v>#VALUE!</v>
      </c>
      <c r="G9" s="32" t="e">
        <f>(RechTous("x",CriticiteBrut3,NUMERO_RISQUE_CRIT," "))</f>
        <v>#VALUE!</v>
      </c>
      <c r="H9" s="32" t="e">
        <f>(RechTous("x",CriticiteBrut4,NUMERO_RISQUE_CRIT," "))</f>
        <v>#VALUE!</v>
      </c>
    </row>
    <row r="10" spans="1:9" ht="18" customHeight="1" x14ac:dyDescent="0.2">
      <c r="E10" s="204"/>
      <c r="F10" s="204"/>
      <c r="G10" s="204"/>
      <c r="H10" s="204"/>
    </row>
    <row r="11" spans="1:9" ht="18" customHeight="1" x14ac:dyDescent="0.2">
      <c r="E11" s="205" t="s">
        <v>0</v>
      </c>
      <c r="F11" s="205"/>
      <c r="G11" s="206"/>
      <c r="H11" s="206"/>
    </row>
    <row r="12" spans="1:9" ht="15.75" customHeight="1" x14ac:dyDescent="0.2">
      <c r="B12" s="14"/>
      <c r="C12" s="14"/>
      <c r="D12" s="14"/>
      <c r="E12" s="207" t="s">
        <v>34</v>
      </c>
      <c r="F12" s="207" t="s">
        <v>9</v>
      </c>
      <c r="G12" s="207" t="s">
        <v>32</v>
      </c>
      <c r="H12" s="207" t="s">
        <v>31</v>
      </c>
    </row>
    <row r="13" spans="1:9" ht="14.25" x14ac:dyDescent="0.2">
      <c r="E13" s="204"/>
      <c r="F13" s="204"/>
      <c r="G13" s="204"/>
      <c r="H13" s="204"/>
    </row>
  </sheetData>
  <mergeCells count="2">
    <mergeCell ref="E5:H5"/>
    <mergeCell ref="B6:B9"/>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V16"/>
  <sheetViews>
    <sheetView workbookViewId="0">
      <selection activeCell="D12" sqref="D12"/>
    </sheetView>
  </sheetViews>
  <sheetFormatPr baseColWidth="10" defaultRowHeight="12.75" x14ac:dyDescent="0.2"/>
  <cols>
    <col min="1" max="1" width="13.42578125" bestFit="1" customWidth="1"/>
    <col min="2" max="2" width="4.85546875" bestFit="1" customWidth="1"/>
    <col min="3" max="3" width="5.7109375" customWidth="1"/>
    <col min="4" max="4" width="13.140625" bestFit="1" customWidth="1"/>
    <col min="5" max="5" width="4.85546875" bestFit="1" customWidth="1"/>
    <col min="8" max="8" width="4.85546875" bestFit="1" customWidth="1"/>
    <col min="10" max="10" width="16.28515625" customWidth="1"/>
    <col min="11" max="15" width="10.42578125" bestFit="1" customWidth="1"/>
    <col min="19" max="22" width="14.28515625" customWidth="1"/>
  </cols>
  <sheetData>
    <row r="1" spans="1:22" ht="25.5" x14ac:dyDescent="0.2">
      <c r="A1" s="268" t="s">
        <v>1045</v>
      </c>
      <c r="B1" s="268" t="s">
        <v>1046</v>
      </c>
      <c r="C1" s="268"/>
      <c r="D1" s="268" t="s">
        <v>3</v>
      </c>
      <c r="E1" s="268" t="s">
        <v>1046</v>
      </c>
      <c r="G1" s="268" t="s">
        <v>1050</v>
      </c>
      <c r="H1" s="268" t="s">
        <v>1046</v>
      </c>
      <c r="J1" s="278" t="s">
        <v>0</v>
      </c>
      <c r="K1" s="268" t="s">
        <v>1046</v>
      </c>
    </row>
    <row r="2" spans="1:22" x14ac:dyDescent="0.2">
      <c r="A2" s="268" t="s">
        <v>8</v>
      </c>
      <c r="B2" s="268">
        <v>1</v>
      </c>
      <c r="C2" s="268"/>
      <c r="D2" s="268" t="s">
        <v>64</v>
      </c>
      <c r="E2" s="268">
        <v>1</v>
      </c>
      <c r="G2" s="268" t="s">
        <v>35</v>
      </c>
      <c r="H2">
        <v>1</v>
      </c>
      <c r="J2" t="s">
        <v>34</v>
      </c>
      <c r="K2">
        <v>1</v>
      </c>
    </row>
    <row r="3" spans="1:22" x14ac:dyDescent="0.2">
      <c r="A3" s="268" t="s">
        <v>9</v>
      </c>
      <c r="B3" s="268">
        <v>2</v>
      </c>
      <c r="C3" s="268"/>
      <c r="D3" t="s">
        <v>4</v>
      </c>
      <c r="E3" s="268">
        <v>2</v>
      </c>
      <c r="G3" s="268" t="s">
        <v>10</v>
      </c>
      <c r="H3">
        <v>2</v>
      </c>
      <c r="J3" t="s">
        <v>9</v>
      </c>
      <c r="K3">
        <v>2</v>
      </c>
    </row>
    <row r="4" spans="1:22" x14ac:dyDescent="0.2">
      <c r="A4" s="268" t="s">
        <v>10</v>
      </c>
      <c r="B4" s="268">
        <v>3</v>
      </c>
      <c r="C4" s="268"/>
      <c r="D4" t="s">
        <v>5</v>
      </c>
      <c r="E4" s="268">
        <v>3</v>
      </c>
      <c r="G4" s="268" t="s">
        <v>11</v>
      </c>
      <c r="H4">
        <v>3</v>
      </c>
      <c r="J4" t="s">
        <v>33</v>
      </c>
      <c r="K4">
        <v>3</v>
      </c>
    </row>
    <row r="5" spans="1:22" x14ac:dyDescent="0.2">
      <c r="A5" s="268" t="s">
        <v>11</v>
      </c>
      <c r="B5" s="268">
        <v>4</v>
      </c>
      <c r="C5" s="268"/>
      <c r="D5" t="s">
        <v>6</v>
      </c>
      <c r="E5" s="268">
        <v>4</v>
      </c>
      <c r="G5" s="268" t="s">
        <v>36</v>
      </c>
      <c r="H5">
        <v>4</v>
      </c>
      <c r="J5" t="s">
        <v>31</v>
      </c>
      <c r="K5">
        <v>4</v>
      </c>
    </row>
    <row r="6" spans="1:22" x14ac:dyDescent="0.2">
      <c r="A6" s="268" t="s">
        <v>12</v>
      </c>
      <c r="B6" s="268">
        <v>5</v>
      </c>
      <c r="C6" s="268"/>
      <c r="D6" t="s">
        <v>21</v>
      </c>
      <c r="E6" s="268">
        <v>5</v>
      </c>
    </row>
    <row r="7" spans="1:22" x14ac:dyDescent="0.2">
      <c r="A7" s="268" t="s">
        <v>19</v>
      </c>
      <c r="B7" s="268">
        <v>6</v>
      </c>
      <c r="C7" s="268"/>
      <c r="D7" t="s">
        <v>7</v>
      </c>
      <c r="E7" s="268">
        <v>6</v>
      </c>
    </row>
    <row r="9" spans="1:22" ht="30" customHeight="1" x14ac:dyDescent="0.2">
      <c r="G9" s="396" t="s">
        <v>1047</v>
      </c>
      <c r="H9" s="12">
        <v>6</v>
      </c>
      <c r="I9" s="55" t="s">
        <v>11</v>
      </c>
      <c r="J9" s="56" t="s">
        <v>36</v>
      </c>
      <c r="K9" s="56" t="s">
        <v>36</v>
      </c>
      <c r="L9" s="56" t="s">
        <v>36</v>
      </c>
      <c r="M9" s="56" t="s">
        <v>36</v>
      </c>
      <c r="N9" s="56" t="s">
        <v>36</v>
      </c>
    </row>
    <row r="10" spans="1:22" ht="30" customHeight="1" x14ac:dyDescent="0.2">
      <c r="G10" s="397"/>
      <c r="H10" s="12">
        <v>5</v>
      </c>
      <c r="I10" s="55" t="s">
        <v>11</v>
      </c>
      <c r="J10" s="55" t="s">
        <v>11</v>
      </c>
      <c r="K10" s="55" t="s">
        <v>11</v>
      </c>
      <c r="L10" s="56" t="s">
        <v>36</v>
      </c>
      <c r="M10" s="56" t="s">
        <v>36</v>
      </c>
      <c r="N10" s="56" t="s">
        <v>36</v>
      </c>
      <c r="P10" s="399" t="s">
        <v>1049</v>
      </c>
      <c r="Q10" s="277" t="s">
        <v>36</v>
      </c>
      <c r="S10" s="270" t="s">
        <v>149</v>
      </c>
      <c r="T10" s="270" t="s">
        <v>149</v>
      </c>
      <c r="U10" s="271" t="s">
        <v>133</v>
      </c>
      <c r="V10" s="272" t="s">
        <v>148</v>
      </c>
    </row>
    <row r="11" spans="1:22" ht="30" customHeight="1" x14ac:dyDescent="0.2">
      <c r="G11" s="397"/>
      <c r="H11" s="12">
        <v>4</v>
      </c>
      <c r="I11" s="54" t="s">
        <v>10</v>
      </c>
      <c r="J11" s="54" t="s">
        <v>10</v>
      </c>
      <c r="K11" s="55" t="s">
        <v>11</v>
      </c>
      <c r="L11" s="55" t="s">
        <v>11</v>
      </c>
      <c r="M11" s="56" t="s">
        <v>36</v>
      </c>
      <c r="N11" s="56" t="s">
        <v>36</v>
      </c>
      <c r="P11" s="392"/>
      <c r="Q11" s="274" t="s">
        <v>11</v>
      </c>
      <c r="S11" s="270" t="s">
        <v>149</v>
      </c>
      <c r="T11" s="271" t="s">
        <v>133</v>
      </c>
      <c r="U11" s="198" t="s">
        <v>132</v>
      </c>
      <c r="V11" s="272" t="s">
        <v>148</v>
      </c>
    </row>
    <row r="12" spans="1:22" ht="30" customHeight="1" x14ac:dyDescent="0.2">
      <c r="G12" s="397"/>
      <c r="H12" s="12">
        <v>3</v>
      </c>
      <c r="I12" s="47" t="s">
        <v>35</v>
      </c>
      <c r="J12" s="54" t="s">
        <v>10</v>
      </c>
      <c r="K12" s="54" t="s">
        <v>10</v>
      </c>
      <c r="L12" s="55" t="s">
        <v>11</v>
      </c>
      <c r="M12" s="56" t="s">
        <v>36</v>
      </c>
      <c r="N12" s="56" t="s">
        <v>36</v>
      </c>
      <c r="P12" s="392"/>
      <c r="Q12" s="274" t="s">
        <v>10</v>
      </c>
      <c r="S12" s="271" t="s">
        <v>133</v>
      </c>
      <c r="T12" s="198" t="s">
        <v>132</v>
      </c>
      <c r="U12" s="198" t="s">
        <v>132</v>
      </c>
      <c r="V12" s="199" t="s">
        <v>137</v>
      </c>
    </row>
    <row r="13" spans="1:22" ht="30" customHeight="1" x14ac:dyDescent="0.2">
      <c r="G13" s="397"/>
      <c r="H13" s="12">
        <v>2</v>
      </c>
      <c r="I13" s="47" t="s">
        <v>35</v>
      </c>
      <c r="J13" s="47" t="s">
        <v>35</v>
      </c>
      <c r="K13" s="54" t="s">
        <v>10</v>
      </c>
      <c r="L13" s="54" t="s">
        <v>10</v>
      </c>
      <c r="M13" s="56" t="s">
        <v>36</v>
      </c>
      <c r="N13" s="56" t="s">
        <v>36</v>
      </c>
      <c r="P13" s="392"/>
      <c r="Q13" s="275" t="s">
        <v>35</v>
      </c>
      <c r="S13" s="273" t="s">
        <v>131</v>
      </c>
      <c r="T13" s="273" t="s">
        <v>131</v>
      </c>
      <c r="U13" s="199" t="s">
        <v>137</v>
      </c>
      <c r="V13" s="199" t="s">
        <v>137</v>
      </c>
    </row>
    <row r="14" spans="1:22" ht="30" customHeight="1" x14ac:dyDescent="0.2">
      <c r="G14" s="398"/>
      <c r="H14" s="12">
        <v>1</v>
      </c>
      <c r="I14" s="47" t="s">
        <v>35</v>
      </c>
      <c r="J14" s="47" t="s">
        <v>35</v>
      </c>
      <c r="K14" s="47" t="s">
        <v>35</v>
      </c>
      <c r="L14" s="54" t="s">
        <v>10</v>
      </c>
      <c r="M14" s="56" t="s">
        <v>36</v>
      </c>
      <c r="N14" s="56" t="s">
        <v>36</v>
      </c>
      <c r="P14" s="276"/>
    </row>
    <row r="15" spans="1:22" x14ac:dyDescent="0.2">
      <c r="I15" s="17">
        <v>1</v>
      </c>
      <c r="J15" s="17">
        <v>2</v>
      </c>
      <c r="K15" s="17">
        <v>3</v>
      </c>
      <c r="L15" s="17">
        <v>4</v>
      </c>
      <c r="M15" s="17">
        <v>5</v>
      </c>
      <c r="N15" s="17">
        <v>6</v>
      </c>
      <c r="P15" s="276"/>
      <c r="S15" s="8" t="s">
        <v>0</v>
      </c>
      <c r="T15" s="8"/>
      <c r="U15" s="9"/>
      <c r="V15" s="9"/>
    </row>
    <row r="16" spans="1:22" x14ac:dyDescent="0.2">
      <c r="I16" s="391" t="s">
        <v>38</v>
      </c>
      <c r="J16" s="391"/>
      <c r="K16" s="391"/>
      <c r="L16" s="391"/>
      <c r="M16" s="391"/>
      <c r="N16" s="391"/>
      <c r="P16" s="14"/>
      <c r="Q16" s="14"/>
      <c r="R16" s="14"/>
      <c r="S16" s="13" t="s">
        <v>34</v>
      </c>
      <c r="T16" s="13" t="s">
        <v>9</v>
      </c>
      <c r="U16" s="13" t="s">
        <v>32</v>
      </c>
      <c r="V16" s="13" t="s">
        <v>31</v>
      </c>
    </row>
  </sheetData>
  <mergeCells count="3">
    <mergeCell ref="I16:N16"/>
    <mergeCell ref="G9:G14"/>
    <mergeCell ref="P10:P1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144</vt:i4>
      </vt:variant>
    </vt:vector>
  </HeadingPairs>
  <TitlesOfParts>
    <vt:vector size="157" baseType="lpstr">
      <vt:lpstr>Paramètres Cotation</vt:lpstr>
      <vt:lpstr>Conso</vt:lpstr>
      <vt:lpstr>Risk N°1</vt:lpstr>
      <vt:lpstr>Paramètres</vt:lpstr>
      <vt:lpstr>Tableau des risques brut</vt:lpstr>
      <vt:lpstr>Tableau des risques net</vt:lpstr>
      <vt:lpstr>Procédure</vt:lpstr>
      <vt:lpstr>Annexes</vt:lpstr>
      <vt:lpstr>Scoring </vt:lpstr>
      <vt:lpstr>Cartographie des risques global</vt:lpstr>
      <vt:lpstr>Cartographies séparées BrutNet</vt:lpstr>
      <vt:lpstr>Criticité</vt:lpstr>
      <vt:lpstr>Notes</vt:lpstr>
      <vt:lpstr>'Cartographies séparées BrutNet'!_</vt:lpstr>
      <vt:lpstr>_</vt:lpstr>
      <vt:lpstr>ADP</vt:lpstr>
      <vt:lpstr>Autres</vt:lpstr>
      <vt:lpstr>Choix</vt:lpstr>
      <vt:lpstr>Choix_2</vt:lpstr>
      <vt:lpstr>Annexes!Classeur1_1</vt:lpstr>
      <vt:lpstr>Client_Image_Réputation</vt:lpstr>
      <vt:lpstr>Conformité_Réglementaire</vt:lpstr>
      <vt:lpstr>Conséquence</vt:lpstr>
      <vt:lpstr>Cotation_DMR</vt:lpstr>
      <vt:lpstr>Cotation_DMR2</vt:lpstr>
      <vt:lpstr>Cotation_Gravité_Brute</vt:lpstr>
      <vt:lpstr>Cotation_Gravité_Brute2</vt:lpstr>
      <vt:lpstr>criticité</vt:lpstr>
      <vt:lpstr>CriticiteBrut1</vt:lpstr>
      <vt:lpstr>CriticiteNet1</vt:lpstr>
      <vt:lpstr>CriticiteNet10</vt:lpstr>
      <vt:lpstr>CriticiteNet11</vt:lpstr>
      <vt:lpstr>CriticiteNet12</vt:lpstr>
      <vt:lpstr>CriticiteNet13</vt:lpstr>
      <vt:lpstr>CriticiteNet14</vt:lpstr>
      <vt:lpstr>CriticiteNet15</vt:lpstr>
      <vt:lpstr>CriticiteNet16</vt:lpstr>
      <vt:lpstr>CriticiteNet2</vt:lpstr>
      <vt:lpstr>CriticiteNet3</vt:lpstr>
      <vt:lpstr>CriticiteNet4</vt:lpstr>
      <vt:lpstr>CriticiteNet5</vt:lpstr>
      <vt:lpstr>CriticiteNet6</vt:lpstr>
      <vt:lpstr>CriticiteNet7</vt:lpstr>
      <vt:lpstr>CriticiteNet8</vt:lpstr>
      <vt:lpstr>CriticiteNet9</vt:lpstr>
      <vt:lpstr>csqrisk</vt:lpstr>
      <vt:lpstr>Direction_Action_Sociale_Culturelle.</vt:lpstr>
      <vt:lpstr>Direction_du_Cabinet.</vt:lpstr>
      <vt:lpstr>Direction_Finance_Risques.</vt:lpstr>
      <vt:lpstr>Direction_Instances_Juridique_Institutionnel.</vt:lpstr>
      <vt:lpstr>Direction_Relation_Adhérent.</vt:lpstr>
      <vt:lpstr>Direction_Relation_Adhérent.Act</vt:lpstr>
      <vt:lpstr>Direction_Relation_Adhérent.Ctrl</vt:lpstr>
      <vt:lpstr>Direction_Relation_Adhérent.PM</vt:lpstr>
      <vt:lpstr>Direction_Relation_Adhérent.PO</vt:lpstr>
      <vt:lpstr>Direction_Relation_Adhérent.Risk</vt:lpstr>
      <vt:lpstr>Direction_Relation_Clients.</vt:lpstr>
      <vt:lpstr>Direction_Relation_Prestations_Clients.</vt:lpstr>
      <vt:lpstr>Direction_Relation_Prestations_Clients.Act</vt:lpstr>
      <vt:lpstr>Direction_Relation_Prestations_Clients.Ctrl</vt:lpstr>
      <vt:lpstr>Direction_Relation_Prestations_Clients.PM</vt:lpstr>
      <vt:lpstr>Direction_Relation_Prestations_Clients.PO</vt:lpstr>
      <vt:lpstr>Direction_Relation_Prestations_Clients.Risk</vt:lpstr>
      <vt:lpstr>Direction_Réseau_Clients_Marketing_Communication.</vt:lpstr>
      <vt:lpstr>Direction_Ressources_Humaines.</vt:lpstr>
      <vt:lpstr>Direction_SI_Moyens__Généraux.</vt:lpstr>
      <vt:lpstr>Direction_Technique_Stratégie_Assurentielle.</vt:lpstr>
      <vt:lpstr>Directions</vt:lpstr>
      <vt:lpstr>DMR</vt:lpstr>
      <vt:lpstr>DMR_Homme</vt:lpstr>
      <vt:lpstr>DMR_Procedure</vt:lpstr>
      <vt:lpstr>DMR_Reglementaire</vt:lpstr>
      <vt:lpstr>DMR_SI</vt:lpstr>
      <vt:lpstr>Domaine</vt:lpstr>
      <vt:lpstr>Externes</vt:lpstr>
      <vt:lpstr>Financier</vt:lpstr>
      <vt:lpstr>Imp</vt:lpstr>
      <vt:lpstr>Impact_Brut</vt:lpstr>
      <vt:lpstr>Impact_Brut2</vt:lpstr>
      <vt:lpstr>'Tableau des risques net'!IMPACT1</vt:lpstr>
      <vt:lpstr>'Tableau des risques net'!IMPACT2</vt:lpstr>
      <vt:lpstr>'Tableau des risques net'!IMPACT3</vt:lpstr>
      <vt:lpstr>Impacts_Clients</vt:lpstr>
      <vt:lpstr>Impacts_Conformité</vt:lpstr>
      <vt:lpstr>Impacts_Financiers</vt:lpstr>
      <vt:lpstr>Impacts_Stratégie</vt:lpstr>
      <vt:lpstr>Impp</vt:lpstr>
      <vt:lpstr>'Tableau des risques brut'!Impression_des_titres</vt:lpstr>
      <vt:lpstr>'Tableau des risques net'!Impression_des_titres</vt:lpstr>
      <vt:lpstr>'Tableau des risques net'!MATURITE1</vt:lpstr>
      <vt:lpstr>'Tableau des risques net'!MATURITE2</vt:lpstr>
      <vt:lpstr>'Tableau des risques net'!MATURITE3</vt:lpstr>
      <vt:lpstr>Nature_perte</vt:lpstr>
      <vt:lpstr>Nom_Risk_Net</vt:lpstr>
      <vt:lpstr>NUMERO_RISQUE_BRUT</vt:lpstr>
      <vt:lpstr>NUMERO_RISQUE_CRIT</vt:lpstr>
      <vt:lpstr>NUMERO_RISQUE_NET</vt:lpstr>
      <vt:lpstr>origine_de_détection</vt:lpstr>
      <vt:lpstr>Pilotage</vt:lpstr>
      <vt:lpstr>Prévoyance</vt:lpstr>
      <vt:lpstr>Priorité</vt:lpstr>
      <vt:lpstr>Proba</vt:lpstr>
      <vt:lpstr>Proba_Brut</vt:lpstr>
      <vt:lpstr>Proba_Brut2</vt:lpstr>
      <vt:lpstr>'Tableau des risques net'!PROBABILITE1</vt:lpstr>
      <vt:lpstr>'Tableau des risques net'!PROBABILITE2</vt:lpstr>
      <vt:lpstr>'Tableau des risques net'!PROBABILITE3</vt:lpstr>
      <vt:lpstr>Processus_Procédure</vt:lpstr>
      <vt:lpstr>RB</vt:lpstr>
      <vt:lpstr>Ressources_Humaines</vt:lpstr>
      <vt:lpstr>Retraite</vt:lpstr>
      <vt:lpstr>Risk_Nom_Criticite</vt:lpstr>
      <vt:lpstr>RisqueBrut1</vt:lpstr>
      <vt:lpstr>'Tableau des risques net'!RisqueBrut30</vt:lpstr>
      <vt:lpstr>RisqueNet1</vt:lpstr>
      <vt:lpstr>RisqueNet10</vt:lpstr>
      <vt:lpstr>RisqueNet11</vt:lpstr>
      <vt:lpstr>RisqueNet12</vt:lpstr>
      <vt:lpstr>RisqueNet13</vt:lpstr>
      <vt:lpstr>RisqueNet14</vt:lpstr>
      <vt:lpstr>RisqueNet15</vt:lpstr>
      <vt:lpstr>RisqueNet16</vt:lpstr>
      <vt:lpstr>RisqueNet17</vt:lpstr>
      <vt:lpstr>RisqueNet18</vt:lpstr>
      <vt:lpstr>RisqueNet19</vt:lpstr>
      <vt:lpstr>RisqueNet2</vt:lpstr>
      <vt:lpstr>RisqueNet20</vt:lpstr>
      <vt:lpstr>RisqueNet21</vt:lpstr>
      <vt:lpstr>RisqueNet22</vt:lpstr>
      <vt:lpstr>RisqueNet23</vt:lpstr>
      <vt:lpstr>RisqueNet24</vt:lpstr>
      <vt:lpstr>RisqueNet25</vt:lpstr>
      <vt:lpstr>RisqueNet26</vt:lpstr>
      <vt:lpstr>RisqueNet27</vt:lpstr>
      <vt:lpstr>RisqueNet28</vt:lpstr>
      <vt:lpstr>RisqueNet29</vt:lpstr>
      <vt:lpstr>RisqueNet3</vt:lpstr>
      <vt:lpstr>RisqueNet30</vt:lpstr>
      <vt:lpstr>RisqueNet31</vt:lpstr>
      <vt:lpstr>RisqueNet32</vt:lpstr>
      <vt:lpstr>RisqueNet33</vt:lpstr>
      <vt:lpstr>RisqueNet34</vt:lpstr>
      <vt:lpstr>RisqueNet35</vt:lpstr>
      <vt:lpstr>RisqueNet36</vt:lpstr>
      <vt:lpstr>RisqueNet4</vt:lpstr>
      <vt:lpstr>RisqueNet5</vt:lpstr>
      <vt:lpstr>RisqueNet6</vt:lpstr>
      <vt:lpstr>RisqueNet7</vt:lpstr>
      <vt:lpstr>RisqueNet8</vt:lpstr>
      <vt:lpstr>RisqueNet9</vt:lpstr>
      <vt:lpstr>Scoring</vt:lpstr>
      <vt:lpstr>SI</vt:lpstr>
      <vt:lpstr>Stratégique</vt:lpstr>
      <vt:lpstr>Toutes</vt:lpstr>
      <vt:lpstr>'Cartographie des risques global'!Zone_d_impression</vt:lpstr>
      <vt:lpstr>'Cartographies séparées BrutNet'!Zone_d_impression</vt:lpstr>
      <vt:lpstr>Criticité!Zone_d_impression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Gomiero</dc:creator>
  <cp:lastModifiedBy>Micot, Nicolas            UTC CCS</cp:lastModifiedBy>
  <cp:lastPrinted>2018-03-06T14:08:02Z</cp:lastPrinted>
  <dcterms:created xsi:type="dcterms:W3CDTF">2012-06-01T15:46:45Z</dcterms:created>
  <dcterms:modified xsi:type="dcterms:W3CDTF">2018-07-12T08:09:00Z</dcterms:modified>
</cp:coreProperties>
</file>