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9535" yWindow="465" windowWidth="25440" windowHeight="15990"/>
  </bookViews>
  <sheets>
    <sheet name="4th semestriel hurdle 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4" i="1" l="1"/>
  <c r="J13" i="1"/>
  <c r="J12" i="1"/>
  <c r="J11" i="1"/>
  <c r="J10" i="1"/>
  <c r="J9" i="1"/>
  <c r="J8" i="1"/>
  <c r="J7" i="1"/>
  <c r="J6" i="1"/>
  <c r="K6" i="1" l="1" a="1"/>
  <c r="K6" i="1"/>
  <c r="K7" i="1" a="1"/>
  <c r="K7" i="1"/>
  <c r="K8" i="1" a="1"/>
  <c r="K8" i="1"/>
  <c r="K9" i="1" a="1"/>
  <c r="K9" i="1"/>
  <c r="K10" i="1" a="1"/>
  <c r="K10" i="1"/>
  <c r="K11" i="1" a="1"/>
  <c r="K11" i="1"/>
  <c r="K12" i="1" a="1"/>
  <c r="K12" i="1"/>
  <c r="K13" i="1" a="1"/>
  <c r="K13" i="1"/>
  <c r="K14" i="1" a="1"/>
  <c r="K14" i="1"/>
  <c r="G6" i="1"/>
  <c r="I14" i="1" l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G14" i="1"/>
  <c r="G13" i="1"/>
  <c r="G12" i="1"/>
  <c r="G11" i="1"/>
  <c r="G10" i="1"/>
  <c r="G8" i="1"/>
  <c r="G7" i="1"/>
  <c r="G9" i="1"/>
  <c r="F14" i="1" l="1"/>
  <c r="F13" i="1"/>
  <c r="F12" i="1"/>
  <c r="F10" i="1"/>
  <c r="F9" i="1"/>
  <c r="F8" i="1"/>
  <c r="F7" i="1"/>
  <c r="F11" i="1"/>
  <c r="F6" i="1"/>
  <c r="D19" i="1" l="1"/>
  <c r="D20" i="1"/>
  <c r="D21" i="1"/>
  <c r="D18" i="1"/>
</calcChain>
</file>

<file path=xl/sharedStrings.xml><?xml version="1.0" encoding="utf-8"?>
<sst xmlns="http://schemas.openxmlformats.org/spreadsheetml/2006/main" count="17" uniqueCount="14">
  <si>
    <t>Date d'achat</t>
  </si>
  <si>
    <t>Date de vente</t>
  </si>
  <si>
    <t>Hurdle</t>
  </si>
  <si>
    <t>Group</t>
  </si>
  <si>
    <t>Partner</t>
  </si>
  <si>
    <t>Si 3 mois</t>
  </si>
  <si>
    <t>Si 3 mois - 6 mois</t>
  </si>
  <si>
    <t>si 6 mois - 9 mois</t>
  </si>
  <si>
    <t>Si + 12 mois</t>
  </si>
  <si>
    <t>Montant</t>
  </si>
  <si>
    <t xml:space="preserve">Prix de vente </t>
  </si>
  <si>
    <t>nb mois</t>
  </si>
  <si>
    <t>hurdle</t>
  </si>
  <si>
    <t>réduction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</si>
</sst>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2" borderId="0" xfId="0" applyFill="1"/>
    <xf numFmtId="9" fontId="0" fillId="2" borderId="0" xfId="0" applyNumberFormat="1" applyFill="1"/>
    <xf numFmtId="14" fontId="0" fillId="2" borderId="0" xfId="0" applyNumberFormat="1" applyFill="1"/>
    <xf numFmtId="0" fontId="0" fillId="2" borderId="1" xfId="0" applyFill="1" applyBorder="1"/>
    <xf numFmtId="0" fontId="0" fillId="2" borderId="3" xfId="0" applyFill="1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left"/>
    </xf>
    <xf numFmtId="9" fontId="0" fillId="2" borderId="0" xfId="0" applyNumberFormat="1" applyFill="1" applyBorder="1" applyAlignment="1">
      <alignment horizontal="center"/>
    </xf>
    <xf numFmtId="9" fontId="0" fillId="2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left"/>
    </xf>
    <xf numFmtId="9" fontId="0" fillId="2" borderId="11" xfId="0" applyNumberFormat="1" applyFill="1" applyBorder="1" applyAlignment="1">
      <alignment horizontal="center"/>
    </xf>
    <xf numFmtId="9" fontId="0" fillId="2" borderId="12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9" fontId="0" fillId="2" borderId="14" xfId="0" applyNumberFormat="1" applyFill="1" applyBorder="1" applyAlignment="1">
      <alignment horizontal="center"/>
    </xf>
    <xf numFmtId="9" fontId="0" fillId="2" borderId="14" xfId="1" applyFont="1" applyFill="1" applyBorder="1" applyAlignment="1">
      <alignment horizontal="center"/>
    </xf>
    <xf numFmtId="9" fontId="0" fillId="2" borderId="2" xfId="0" applyNumberFormat="1" applyFill="1" applyBorder="1" applyAlignment="1">
      <alignment horizontal="center"/>
    </xf>
    <xf numFmtId="0" fontId="0" fillId="2" borderId="15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/>
    <xf numFmtId="9" fontId="0" fillId="2" borderId="1" xfId="1" applyFont="1" applyFill="1" applyBorder="1"/>
    <xf numFmtId="10" fontId="0" fillId="2" borderId="0" xfId="1" applyNumberFormat="1" applyFont="1" applyFill="1"/>
    <xf numFmtId="0" fontId="0" fillId="2" borderId="0" xfId="0" applyNumberFormat="1" applyFill="1"/>
    <xf numFmtId="10" fontId="0" fillId="2" borderId="1" xfId="1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8"/>
  <sheetViews>
    <sheetView tabSelected="1" workbookViewId="0">
      <selection activeCell="J10" sqref="J10"/>
    </sheetView>
  </sheetViews>
  <sheetFormatPr baseColWidth="10" defaultColWidth="10.875" defaultRowHeight="15.75" x14ac:dyDescent="0.25"/>
  <cols>
    <col min="1" max="1" width="10.875" style="1"/>
    <col min="2" max="2" width="15.875" style="1" bestFit="1" customWidth="1"/>
    <col min="3" max="3" width="20.125" style="1" bestFit="1" customWidth="1"/>
    <col min="4" max="5" width="12.5" style="1" bestFit="1" customWidth="1"/>
    <col min="6" max="6" width="12.125" style="1" bestFit="1" customWidth="1"/>
    <col min="7" max="16384" width="10.875" style="1"/>
  </cols>
  <sheetData>
    <row r="2" spans="2:11" x14ac:dyDescent="0.25">
      <c r="F2" s="28"/>
    </row>
    <row r="3" spans="2:11" x14ac:dyDescent="0.25">
      <c r="G3" s="2"/>
      <c r="H3" s="2"/>
      <c r="I3" s="2"/>
    </row>
    <row r="5" spans="2:11" x14ac:dyDescent="0.25">
      <c r="B5" s="5"/>
      <c r="C5" s="20" t="s">
        <v>9</v>
      </c>
      <c r="D5" s="20" t="s">
        <v>0</v>
      </c>
      <c r="E5" s="21" t="s">
        <v>1</v>
      </c>
      <c r="F5" s="4" t="s">
        <v>10</v>
      </c>
      <c r="G5" s="4" t="s">
        <v>11</v>
      </c>
      <c r="H5" s="4" t="s">
        <v>3</v>
      </c>
      <c r="I5" s="4" t="s">
        <v>4</v>
      </c>
      <c r="J5" s="4" t="s">
        <v>12</v>
      </c>
      <c r="K5" s="4" t="s">
        <v>13</v>
      </c>
    </row>
    <row r="6" spans="2:11" x14ac:dyDescent="0.25">
      <c r="B6" s="19">
        <v>1</v>
      </c>
      <c r="C6" s="24">
        <v>100000</v>
      </c>
      <c r="D6" s="22">
        <v>43683</v>
      </c>
      <c r="E6" s="22">
        <v>43745</v>
      </c>
      <c r="F6" s="25">
        <f>C6*(1+20%)</f>
        <v>120000</v>
      </c>
      <c r="G6" s="4">
        <f>MONTH(E6)-MONTH(D6)+(YEAR(E6)-YEAR(D6))*12+IF(DAY(E6)&lt;DAY(D6),-1,0)</f>
        <v>2</v>
      </c>
      <c r="H6" s="26">
        <f>INDEX(C$18:C$21,MATCH($G6,$A$18:$A$21,1))</f>
        <v>0.45</v>
      </c>
      <c r="I6" s="26">
        <f t="shared" ref="I6:I14" si="0">INDEX(D$18:D$21,MATCH($G6,$A$18:$A$21,1))</f>
        <v>0.55000000000000004</v>
      </c>
      <c r="J6" s="29">
        <f>IF(K6&gt;0,K6,INDEX(E$18:E$21,MATCH($G6,$A$18:$A$21,1)))</f>
        <v>0.03</v>
      </c>
      <c r="K6" s="29">
        <f t="array" ref="K6">IFERROR(INDEX(H$18:H$22,MATCH(MONTH(MAX(IF(($C5:$C$6=C6)*($D5:$D$6&lt;D6),$D5:$D$6,"")))-MONTH(D6)+(YEAR(MAX(IF(($C5:$C$6=C6)*($D5:$D$6&lt;D6),$D5:$D$6,"")))-YEAR(D6))*12+IF((DAY(MAX(IF(($C5:$C$6=C6)*($D5:$D$6&lt;D6),$D5:$D$6,"")))&lt;=DAY(D6))*MONTH(MAX(IF(($C5:$C$6=C6)*($D5:$D$6&lt;D6),$D5:$D$6,"")))&lt;&gt;MONTH(D6),-1,0),$G$18:$G$22,1)),0)</f>
        <v>0</v>
      </c>
    </row>
    <row r="7" spans="2:11" x14ac:dyDescent="0.25">
      <c r="B7" s="5">
        <v>2</v>
      </c>
      <c r="C7" s="24">
        <v>20000</v>
      </c>
      <c r="D7" s="23">
        <v>43684</v>
      </c>
      <c r="E7" s="23">
        <v>43807</v>
      </c>
      <c r="F7" s="25">
        <f>C7*(1+15%)</f>
        <v>23000</v>
      </c>
      <c r="G7" s="4">
        <f t="shared" ref="G7:G8" si="1">MONTH(E7)-MONTH(D7)+(YEAR(E7)-YEAR(D7))*12+IF(DAY(E7)&lt;DAY(D7),-1,0)</f>
        <v>4</v>
      </c>
      <c r="H7" s="26">
        <f t="shared" ref="H7:H14" si="2">INDEX(C$18:C$21,MATCH($G7,$A$18:$A$21,1))</f>
        <v>0.5</v>
      </c>
      <c r="I7" s="26">
        <f t="shared" si="0"/>
        <v>0.5</v>
      </c>
      <c r="J7" s="29">
        <f t="shared" ref="J7:J14" si="3">IF(K7&gt;0,K7,INDEX(E$18:E$21,MATCH($G7,$A$18:$A$21,1)))</f>
        <v>0.05</v>
      </c>
      <c r="K7" s="29">
        <f t="array" ref="K7">IFERROR(INDEX(H$18:H$22,MATCH(MONTH(MAX(IF(($C$6:$C6=C7)*($D$6:$D6&lt;D7),$D$6:$D6,"")))-MONTH(D7)+(YEAR(MAX(IF(($C$6:$C6=C7)*($D$6:$D6&lt;D7),$D$6:$D6,"")))-YEAR(D7))*12+IF((DAY(MAX(IF(($C$6:$C6=C7)*($D$6:$D6&lt;D7),$D$6:$D6,"")))&lt;=DAY(D7))*MONTH(MAX(IF(($C$6:$C6=C7)*($D$6:$D6&lt;D7),$D$6:$D6,"")))&lt;&gt;MONTH(D7),-1,0),$G$18:$G$22,1)),0)</f>
        <v>0</v>
      </c>
    </row>
    <row r="8" spans="2:11" x14ac:dyDescent="0.25">
      <c r="B8" s="5">
        <v>3</v>
      </c>
      <c r="C8" s="24">
        <v>30000</v>
      </c>
      <c r="D8" s="23">
        <v>43685</v>
      </c>
      <c r="E8" s="23">
        <v>43778</v>
      </c>
      <c r="F8" s="25">
        <f>C8*(1+30%)</f>
        <v>39000</v>
      </c>
      <c r="G8" s="4">
        <f t="shared" si="1"/>
        <v>3</v>
      </c>
      <c r="H8" s="26">
        <f t="shared" si="2"/>
        <v>0.45</v>
      </c>
      <c r="I8" s="26">
        <f t="shared" si="0"/>
        <v>0.55000000000000004</v>
      </c>
      <c r="J8" s="29">
        <f t="shared" si="3"/>
        <v>0.03</v>
      </c>
      <c r="K8" s="29">
        <f t="array" ref="K8">IFERROR(INDEX(H$18:H$22,MATCH(MONTH(MAX(IF(($C$6:$C7=C8)*($D$6:$D7&lt;D8),$D$6:$D7,"")))-MONTH(D8)+(YEAR(MAX(IF(($C$6:$C7=C8)*($D$6:$D7&lt;D8),$D$6:$D7,"")))-YEAR(D8))*12+IF((DAY(MAX(IF(($C$6:$C7=C8)*($D$6:$D7&lt;D8),$D$6:$D7,"")))&lt;=DAY(D8))*MONTH(MAX(IF(($C$6:$C7=C8)*($D$6:$D7&lt;D8),$D$6:$D7,"")))&lt;&gt;MONTH(D8),-1,0),$G$18:$G$22,1)),0)</f>
        <v>0</v>
      </c>
    </row>
    <row r="9" spans="2:11" x14ac:dyDescent="0.25">
      <c r="B9" s="5">
        <v>4</v>
      </c>
      <c r="C9" s="24">
        <v>150000</v>
      </c>
      <c r="D9" s="23">
        <v>43686</v>
      </c>
      <c r="E9" s="23">
        <v>43840</v>
      </c>
      <c r="F9" s="25">
        <f>C9*(1+40%)</f>
        <v>210000</v>
      </c>
      <c r="G9" s="4">
        <f>MONTH(E9)-MONTH(D9)+(YEAR(E9)-YEAR(D9))*12+IF(DAY(E9)&lt;DAY(D9),-1,0)</f>
        <v>5</v>
      </c>
      <c r="H9" s="26">
        <f t="shared" si="2"/>
        <v>0.5</v>
      </c>
      <c r="I9" s="26">
        <f t="shared" si="0"/>
        <v>0.5</v>
      </c>
      <c r="J9" s="29">
        <f t="shared" si="3"/>
        <v>0.05</v>
      </c>
      <c r="K9" s="29">
        <f t="array" ref="K9">IFERROR(INDEX(H$18:H$22,MATCH(MONTH(MAX(IF(($C$6:$C8=C9)*($D$6:$D8&lt;D9),$D$6:$D8,"")))-MONTH(D9)+(YEAR(MAX(IF(($C$6:$C8=C9)*($D$6:$D8&lt;D9),$D$6:$D8,"")))-YEAR(D9))*12+IF((DAY(MAX(IF(($C$6:$C8=C9)*($D$6:$D8&lt;D9),$D$6:$D8,"")))&lt;=DAY(D9))*MONTH(MAX(IF(($C$6:$C8=C9)*($D$6:$D8&lt;D9),$D$6:$D8,"")))&lt;&gt;MONTH(D9),-1,0),$G$18:$G$22,1)),0)</f>
        <v>0</v>
      </c>
    </row>
    <row r="10" spans="2:11" x14ac:dyDescent="0.25">
      <c r="B10" s="5">
        <v>5</v>
      </c>
      <c r="C10" s="24">
        <v>1000000</v>
      </c>
      <c r="D10" s="23">
        <v>43687</v>
      </c>
      <c r="E10" s="23">
        <v>44115</v>
      </c>
      <c r="F10" s="25">
        <f>C10*(1+50%)</f>
        <v>1500000</v>
      </c>
      <c r="G10" s="4">
        <f t="shared" ref="G10:G14" si="4">MONTH(E10)-MONTH(D10)+(YEAR(E10)-YEAR(D10))*12+IF(DAY(E10)&lt;DAY(D10),-1,0)</f>
        <v>14</v>
      </c>
      <c r="H10" s="26">
        <f t="shared" si="2"/>
        <v>0.6</v>
      </c>
      <c r="I10" s="26">
        <f t="shared" si="0"/>
        <v>0.4</v>
      </c>
      <c r="J10" s="29">
        <f t="shared" si="3"/>
        <v>0.1</v>
      </c>
      <c r="K10" s="29">
        <f t="array" ref="K10">IFERROR(INDEX(H$18:H$22,MATCH(MONTH(MAX(IF(($C$6:$C9=C10)*($D$6:$D9&lt;D10),$D$6:$D9,"")))-MONTH(D10)+(YEAR(MAX(IF(($C$6:$C9=C10)*($D$6:$D9&lt;D10),$D$6:$D9,"")))-YEAR(D10))*12+IF((DAY(MAX(IF(($C$6:$C9=C10)*($D$6:$D9&lt;D10),$D$6:$D9,"")))&lt;=DAY(D10))*MONTH(MAX(IF(($C$6:$C9=C10)*($D$6:$D9&lt;D10),$D$6:$D9,"")))&lt;&gt;MONTH(D10),-1,0),$G$18:$G$22,1)),0)</f>
        <v>0</v>
      </c>
    </row>
    <row r="11" spans="2:11" x14ac:dyDescent="0.25">
      <c r="B11" s="5">
        <v>6</v>
      </c>
      <c r="C11" s="24">
        <v>2000000</v>
      </c>
      <c r="D11" s="23">
        <v>43688</v>
      </c>
      <c r="E11" s="23">
        <v>43811</v>
      </c>
      <c r="F11" s="25">
        <f t="shared" ref="F11" si="5">C11*(1+20%)</f>
        <v>2400000</v>
      </c>
      <c r="G11" s="4">
        <f t="shared" si="4"/>
        <v>4</v>
      </c>
      <c r="H11" s="26">
        <f t="shared" si="2"/>
        <v>0.5</v>
      </c>
      <c r="I11" s="26">
        <f t="shared" si="0"/>
        <v>0.5</v>
      </c>
      <c r="J11" s="29">
        <f t="shared" si="3"/>
        <v>0.05</v>
      </c>
      <c r="K11" s="29">
        <f t="array" ref="K11">IFERROR(INDEX(H$18:H$22,MATCH(MONTH(MAX(IF(($C$6:$C10=C11)*($D$6:$D10&lt;D11),$D$6:$D10,"")))-MONTH(D11)+(YEAR(MAX(IF(($C$6:$C10=C11)*($D$6:$D10&lt;D11),$D$6:$D10,"")))-YEAR(D11))*12+IF((DAY(MAX(IF(($C$6:$C10=C11)*($D$6:$D10&lt;D11),$D$6:$D10,"")))&lt;=DAY(D11))*MONTH(MAX(IF(($C$6:$C10=C11)*($D$6:$D10&lt;D11),$D$6:$D10,"")))&lt;&gt;MONTH(D11),-1,0),$G$18:$G$22,1)),0)</f>
        <v>0</v>
      </c>
    </row>
    <row r="12" spans="2:11" x14ac:dyDescent="0.25">
      <c r="B12" s="5">
        <v>7</v>
      </c>
      <c r="C12" s="24">
        <v>500000</v>
      </c>
      <c r="D12" s="23">
        <v>43689</v>
      </c>
      <c r="E12" s="23">
        <v>44482</v>
      </c>
      <c r="F12" s="25">
        <f>C12*(1+10%)</f>
        <v>550000</v>
      </c>
      <c r="G12" s="4">
        <f t="shared" si="4"/>
        <v>26</v>
      </c>
      <c r="H12" s="26">
        <f t="shared" si="2"/>
        <v>0.6</v>
      </c>
      <c r="I12" s="26">
        <f t="shared" si="0"/>
        <v>0.4</v>
      </c>
      <c r="J12" s="29">
        <f t="shared" si="3"/>
        <v>0.1</v>
      </c>
      <c r="K12" s="29">
        <f t="array" ref="K12">IFERROR(INDEX(H$18:H$22,MATCH(MONTH(MAX(IF(($C$6:$C11=C12)*($D$6:$D11&lt;D12),$D$6:$D11,"")))-MONTH(D12)+(YEAR(MAX(IF(($C$6:$C11=C12)*($D$6:$D11&lt;D12),$D$6:$D11,"")))-YEAR(D12))*12+IF((DAY(MAX(IF(($C$6:$C11=C12)*($D$6:$D11&lt;D12),$D$6:$D11,"")))&lt;=DAY(D12))*MONTH(MAX(IF(($C$6:$C11=C12)*($D$6:$D11&lt;D12),$D$6:$D11,"")))&lt;&gt;MONTH(D12),-1,0),$G$18:$G$22,1)),0)</f>
        <v>0</v>
      </c>
    </row>
    <row r="13" spans="2:11" x14ac:dyDescent="0.25">
      <c r="B13" s="5">
        <v>8</v>
      </c>
      <c r="C13" s="24">
        <v>100000</v>
      </c>
      <c r="D13" s="23">
        <v>43690</v>
      </c>
      <c r="E13" s="23">
        <v>43875</v>
      </c>
      <c r="F13" s="25">
        <f>C13*(1+5%)</f>
        <v>105000</v>
      </c>
      <c r="G13" s="4">
        <f t="shared" si="4"/>
        <v>6</v>
      </c>
      <c r="H13" s="26">
        <f t="shared" si="2"/>
        <v>0.5</v>
      </c>
      <c r="I13" s="26">
        <f t="shared" si="0"/>
        <v>0.5</v>
      </c>
      <c r="J13" s="29">
        <f t="shared" si="3"/>
        <v>1.4999999999999999E-2</v>
      </c>
      <c r="K13" s="29">
        <f t="array" ref="K13">IFERROR(INDEX(H$18:H$22,MATCH(MONTH(MAX(IF(($C$6:$C12=C13)*($D$6:$D12&lt;D13),$D$6:$D12,"")))-MONTH(D13)+(YEAR(MAX(IF(($C$6:$C12=C13)*($D$6:$D12&lt;D13),$D$6:$D12,"")))-YEAR(D13))*12+IF((DAY(MAX(IF(($C$6:$C12=C13)*($D$6:$D12&lt;D13),$D$6:$D12,"")))&lt;=DAY(D13))*MONTH(MAX(IF(($C$6:$C12=C13)*($D$6:$D12&lt;D13),$D$6:$D12,"")))&lt;&gt;MONTH(D13),-1,0),$G$18:$G$22,1)),0)</f>
        <v>1.4999999999999999E-2</v>
      </c>
    </row>
    <row r="14" spans="2:11" x14ac:dyDescent="0.25">
      <c r="B14" s="5">
        <v>9</v>
      </c>
      <c r="C14" s="24">
        <v>280000</v>
      </c>
      <c r="D14" s="23">
        <v>43691</v>
      </c>
      <c r="E14" s="23">
        <v>43753</v>
      </c>
      <c r="F14" s="25">
        <f>C14*(1+30%)</f>
        <v>364000</v>
      </c>
      <c r="G14" s="4">
        <f t="shared" si="4"/>
        <v>2</v>
      </c>
      <c r="H14" s="26">
        <f t="shared" si="2"/>
        <v>0.45</v>
      </c>
      <c r="I14" s="26">
        <f t="shared" si="0"/>
        <v>0.55000000000000004</v>
      </c>
      <c r="J14" s="29">
        <f t="shared" si="3"/>
        <v>0.03</v>
      </c>
      <c r="K14" s="29">
        <f t="array" ref="K14">IFERROR(INDEX(H$18:H$22,MATCH(MONTH(MAX(IF(($C$6:$C13=C14)*($D$6:$D13&lt;D14),$D$6:$D13,"")))-MONTH(D14)+(YEAR(MAX(IF(($C$6:$C13=C14)*($D$6:$D13&lt;D14),$D$6:$D13,"")))-YEAR(D14))*12+IF((DAY(MAX(IF(($C$6:$C13=C14)*($D$6:$D13&lt;D14),$D$6:$D13,"")))&lt;=DAY(D14))*MONTH(MAX(IF(($C$6:$C13=C14)*($D$6:$D13&lt;D14),$D$6:$D13,"")))&lt;&gt;MONTH(D14),-1,0),$G$18:$G$22,1)),0)</f>
        <v>0</v>
      </c>
    </row>
    <row r="15" spans="2:11" x14ac:dyDescent="0.25">
      <c r="C15" s="3"/>
      <c r="D15" s="3"/>
    </row>
    <row r="16" spans="2:11" x14ac:dyDescent="0.25">
      <c r="C16" s="3"/>
      <c r="D16" s="3"/>
    </row>
    <row r="17" spans="1:8" x14ac:dyDescent="0.25">
      <c r="B17" s="6"/>
      <c r="C17" s="7" t="s">
        <v>3</v>
      </c>
      <c r="D17" s="8" t="s">
        <v>4</v>
      </c>
      <c r="E17" s="15" t="s">
        <v>2</v>
      </c>
      <c r="H17" s="1" t="s">
        <v>13</v>
      </c>
    </row>
    <row r="18" spans="1:8" x14ac:dyDescent="0.25">
      <c r="A18" s="1">
        <v>0</v>
      </c>
      <c r="B18" s="9" t="s">
        <v>5</v>
      </c>
      <c r="C18" s="10">
        <v>0.45</v>
      </c>
      <c r="D18" s="11">
        <f>100%-C18</f>
        <v>0.55000000000000004</v>
      </c>
      <c r="E18" s="16">
        <v>0.03</v>
      </c>
      <c r="G18" s="1">
        <v>0</v>
      </c>
      <c r="H18" s="27">
        <v>1.4999999999999999E-2</v>
      </c>
    </row>
    <row r="19" spans="1:8" x14ac:dyDescent="0.25">
      <c r="A19" s="1">
        <v>4</v>
      </c>
      <c r="B19" s="9" t="s">
        <v>6</v>
      </c>
      <c r="C19" s="10">
        <v>0.5</v>
      </c>
      <c r="D19" s="11">
        <f>100%-C19</f>
        <v>0.5</v>
      </c>
      <c r="E19" s="16">
        <v>0.05</v>
      </c>
      <c r="G19" s="1">
        <v>4</v>
      </c>
      <c r="H19" s="27">
        <v>0.02</v>
      </c>
    </row>
    <row r="20" spans="1:8" x14ac:dyDescent="0.25">
      <c r="A20" s="1">
        <v>7</v>
      </c>
      <c r="B20" s="9" t="s">
        <v>7</v>
      </c>
      <c r="C20" s="10">
        <v>0.55000000000000004</v>
      </c>
      <c r="D20" s="11">
        <f>100%-C20</f>
        <v>0.44999999999999996</v>
      </c>
      <c r="E20" s="17">
        <v>7.0000000000000007E-2</v>
      </c>
      <c r="G20" s="1">
        <v>7</v>
      </c>
      <c r="H20" s="27">
        <v>3.7499999999999999E-2</v>
      </c>
    </row>
    <row r="21" spans="1:8" x14ac:dyDescent="0.25">
      <c r="A21" s="1">
        <v>13</v>
      </c>
      <c r="B21" s="12" t="s">
        <v>8</v>
      </c>
      <c r="C21" s="13">
        <v>0.6</v>
      </c>
      <c r="D21" s="14">
        <f>100%-C21</f>
        <v>0.4</v>
      </c>
      <c r="E21" s="18">
        <v>0.1</v>
      </c>
      <c r="G21" s="1">
        <v>10</v>
      </c>
      <c r="H21" s="27">
        <v>5.5E-2</v>
      </c>
    </row>
    <row r="22" spans="1:8" x14ac:dyDescent="0.25">
      <c r="G22" s="1">
        <v>13</v>
      </c>
      <c r="H22" s="27">
        <v>8.2500000000000004E-2</v>
      </c>
    </row>
    <row r="23" spans="1:8" x14ac:dyDescent="0.25">
      <c r="C23" s="3"/>
      <c r="D23" s="3"/>
    </row>
    <row r="24" spans="1:8" x14ac:dyDescent="0.25">
      <c r="C24" s="3"/>
    </row>
    <row r="25" spans="1:8" x14ac:dyDescent="0.25">
      <c r="C25" s="3"/>
    </row>
    <row r="26" spans="1:8" x14ac:dyDescent="0.25">
      <c r="C26" s="3"/>
    </row>
    <row r="27" spans="1:8" x14ac:dyDescent="0.25">
      <c r="C27" s="3"/>
    </row>
    <row r="28" spans="1:8" x14ac:dyDescent="0.25">
      <c r="C28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4th semestriel hurdle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Micot, Nicolas            UTC CCS</cp:lastModifiedBy>
  <dcterms:created xsi:type="dcterms:W3CDTF">2019-08-06T08:13:20Z</dcterms:created>
  <dcterms:modified xsi:type="dcterms:W3CDTF">2019-08-06T13:04:27Z</dcterms:modified>
</cp:coreProperties>
</file>