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65" windowWidth="24915" windowHeight="11505"/>
  </bookViews>
  <sheets>
    <sheet name="articles" sheetId="3" r:id="rId1"/>
    <sheet name="E&amp;O" sheetId="1" r:id="rId2"/>
    <sheet name="Feuil4" sheetId="4" r:id="rId3"/>
  </sheets>
  <definedNames>
    <definedName name="_xlnm._FilterDatabase" localSheetId="0" hidden="1">articles!$A$1:$S$40</definedName>
    <definedName name="_xlnm.Criteria" localSheetId="1">'E&amp;O'!#REF!</definedName>
    <definedName name="_xlnm.Criteria" localSheetId="2">Feuil4!$A$1:$A$2</definedName>
    <definedName name="_xlnm.Extract" localSheetId="1">'E&amp;O'!$A$1:$CJ$1</definedName>
    <definedName name="_xlnm.Extract" localSheetId="2">Feuil4!#REF!</definedName>
    <definedName name="_xlnm.Print_Titles" localSheetId="0">articles!$1:$1</definedName>
  </definedNames>
  <calcPr calcId="145621"/>
</workbook>
</file>

<file path=xl/calcChain.xml><?xml version="1.0" encoding="utf-8"?>
<calcChain xmlns="http://schemas.openxmlformats.org/spreadsheetml/2006/main">
  <c r="N41" i="3" l="1"/>
  <c r="P40" i="3" l="1"/>
  <c r="O40" i="3"/>
  <c r="N40" i="3"/>
  <c r="M40" i="3"/>
  <c r="I40" i="3"/>
  <c r="J40" i="3" s="1"/>
  <c r="E40" i="3"/>
  <c r="D40" i="3"/>
  <c r="C40" i="3"/>
  <c r="B40" i="3"/>
  <c r="I39" i="3" l="1"/>
  <c r="J39" i="3" s="1"/>
  <c r="E39" i="3"/>
  <c r="D39" i="3"/>
  <c r="C39" i="3"/>
  <c r="B39" i="3"/>
  <c r="O18" i="3"/>
  <c r="P6" i="3"/>
  <c r="O6" i="3"/>
  <c r="P5" i="3"/>
  <c r="O5" i="3"/>
  <c r="P4" i="3"/>
  <c r="O4" i="3"/>
  <c r="P39" i="3"/>
  <c r="O39" i="3"/>
  <c r="N39" i="3"/>
  <c r="M39" i="3"/>
  <c r="P38" i="3"/>
  <c r="O38" i="3"/>
  <c r="N38" i="3"/>
  <c r="M38" i="3"/>
  <c r="I38" i="3"/>
  <c r="J38" i="3" s="1"/>
  <c r="E38" i="3"/>
  <c r="D38" i="3"/>
  <c r="C38" i="3"/>
  <c r="B38" i="3"/>
  <c r="P37" i="3"/>
  <c r="O37" i="3"/>
  <c r="N37" i="3"/>
  <c r="M37" i="3"/>
  <c r="I37" i="3"/>
  <c r="J37" i="3" s="1"/>
  <c r="E37" i="3"/>
  <c r="D37" i="3"/>
  <c r="C37" i="3"/>
  <c r="B37" i="3"/>
  <c r="P36" i="3"/>
  <c r="O36" i="3"/>
  <c r="N36" i="3"/>
  <c r="M36" i="3"/>
  <c r="I36" i="3"/>
  <c r="J36" i="3" s="1"/>
  <c r="E36" i="3"/>
  <c r="D36" i="3"/>
  <c r="C36" i="3"/>
  <c r="B36" i="3"/>
  <c r="N35" i="3"/>
  <c r="M35" i="3"/>
  <c r="J35" i="3"/>
  <c r="P34" i="3"/>
  <c r="O34" i="3"/>
  <c r="N34" i="3"/>
  <c r="M34" i="3"/>
  <c r="I34" i="3"/>
  <c r="J34" i="3" s="1"/>
  <c r="E34" i="3"/>
  <c r="D34" i="3"/>
  <c r="C34" i="3"/>
  <c r="B34" i="3"/>
  <c r="P33" i="3"/>
  <c r="O33" i="3"/>
  <c r="N33" i="3"/>
  <c r="M33" i="3"/>
  <c r="J33" i="3"/>
  <c r="P32" i="3"/>
  <c r="O32" i="3"/>
  <c r="N32" i="3"/>
  <c r="J32" i="3"/>
  <c r="P31" i="3"/>
  <c r="O31" i="3"/>
  <c r="N31" i="3"/>
  <c r="J31" i="3"/>
  <c r="P30" i="3"/>
  <c r="O30" i="3"/>
  <c r="N30" i="3"/>
  <c r="M30" i="3"/>
  <c r="I30" i="3"/>
  <c r="J30" i="3" s="1"/>
  <c r="E30" i="3"/>
  <c r="D30" i="3"/>
  <c r="C30" i="3"/>
  <c r="B30" i="3"/>
  <c r="N29" i="3"/>
  <c r="J29" i="3"/>
  <c r="P28" i="3"/>
  <c r="O28" i="3"/>
  <c r="N28" i="3"/>
  <c r="M28" i="3"/>
  <c r="I28" i="3"/>
  <c r="J28" i="3" s="1"/>
  <c r="E28" i="3"/>
  <c r="D28" i="3"/>
  <c r="C28" i="3"/>
  <c r="B28" i="3"/>
  <c r="P27" i="3"/>
  <c r="O27" i="3"/>
  <c r="N27" i="3"/>
  <c r="J27" i="3"/>
  <c r="P26" i="3"/>
  <c r="O26" i="3"/>
  <c r="N26" i="3"/>
  <c r="J26" i="3"/>
  <c r="P25" i="3"/>
  <c r="O25" i="3"/>
  <c r="N25" i="3"/>
  <c r="J25" i="3"/>
  <c r="P24" i="3"/>
  <c r="O24" i="3"/>
  <c r="N24" i="3"/>
  <c r="M24" i="3"/>
  <c r="I24" i="3"/>
  <c r="J24" i="3" s="1"/>
  <c r="E24" i="3"/>
  <c r="D24" i="3"/>
  <c r="C24" i="3"/>
  <c r="B24" i="3"/>
  <c r="P23" i="3"/>
  <c r="O23" i="3"/>
  <c r="N23" i="3"/>
  <c r="M23" i="3"/>
  <c r="I23" i="3"/>
  <c r="J23" i="3" s="1"/>
  <c r="E23" i="3"/>
  <c r="D23" i="3"/>
  <c r="C23" i="3"/>
  <c r="B23" i="3"/>
  <c r="P22" i="3"/>
  <c r="O22" i="3"/>
  <c r="N22" i="3"/>
  <c r="J22" i="3"/>
  <c r="N21" i="3"/>
  <c r="J21" i="3"/>
  <c r="P20" i="3"/>
  <c r="O20" i="3"/>
  <c r="N20" i="3"/>
  <c r="J20" i="3"/>
  <c r="P19" i="3"/>
  <c r="O19" i="3"/>
  <c r="N19" i="3"/>
  <c r="J19" i="3"/>
  <c r="P18" i="3"/>
  <c r="N18" i="3"/>
  <c r="J18" i="3"/>
  <c r="P17" i="3"/>
  <c r="O17" i="3"/>
  <c r="N17" i="3"/>
  <c r="M17" i="3"/>
  <c r="I17" i="3"/>
  <c r="J17" i="3" s="1"/>
  <c r="E17" i="3"/>
  <c r="D17" i="3"/>
  <c r="C17" i="3"/>
  <c r="B17" i="3"/>
  <c r="P16" i="3"/>
  <c r="O16" i="3"/>
  <c r="N16" i="3"/>
  <c r="M16" i="3"/>
  <c r="I16" i="3"/>
  <c r="J16" i="3" s="1"/>
  <c r="E16" i="3"/>
  <c r="D16" i="3"/>
  <c r="C16" i="3"/>
  <c r="B16" i="3"/>
  <c r="N15" i="3"/>
  <c r="J15" i="3"/>
  <c r="N14" i="3"/>
  <c r="J14" i="3"/>
  <c r="P13" i="3"/>
  <c r="O13" i="3"/>
  <c r="N13" i="3"/>
  <c r="M13" i="3"/>
  <c r="I13" i="3"/>
  <c r="J13" i="3" s="1"/>
  <c r="E13" i="3"/>
  <c r="D13" i="3"/>
  <c r="C13" i="3"/>
  <c r="B13" i="3"/>
  <c r="P12" i="3"/>
  <c r="O12" i="3"/>
  <c r="N12" i="3"/>
  <c r="M12" i="3"/>
  <c r="I12" i="3"/>
  <c r="J12" i="3" s="1"/>
  <c r="E12" i="3"/>
  <c r="D12" i="3"/>
  <c r="C12" i="3"/>
  <c r="B12" i="3"/>
  <c r="P11" i="3"/>
  <c r="O11" i="3"/>
  <c r="N11" i="3"/>
  <c r="M11" i="3"/>
  <c r="I11" i="3"/>
  <c r="J11" i="3" s="1"/>
  <c r="E11" i="3"/>
  <c r="D11" i="3"/>
  <c r="C11" i="3"/>
  <c r="B11" i="3"/>
  <c r="P10" i="3"/>
  <c r="O10" i="3"/>
  <c r="N10" i="3"/>
  <c r="M10" i="3"/>
  <c r="I10" i="3"/>
  <c r="J10" i="3" s="1"/>
  <c r="E10" i="3"/>
  <c r="D10" i="3"/>
  <c r="C10" i="3"/>
  <c r="B10" i="3"/>
  <c r="P9" i="3"/>
  <c r="O9" i="3"/>
  <c r="N9" i="3"/>
  <c r="J9" i="3"/>
  <c r="P8" i="3"/>
  <c r="O8" i="3"/>
  <c r="N8" i="3"/>
  <c r="M8" i="3"/>
  <c r="I8" i="3"/>
  <c r="J8" i="3" s="1"/>
  <c r="E8" i="3"/>
  <c r="D8" i="3"/>
  <c r="C8" i="3"/>
  <c r="B8" i="3"/>
  <c r="P7" i="3"/>
  <c r="O7" i="3"/>
  <c r="N7" i="3"/>
  <c r="J7" i="3"/>
  <c r="N6" i="3"/>
  <c r="J6" i="3"/>
  <c r="N5" i="3"/>
  <c r="J5" i="3"/>
  <c r="N4" i="3"/>
  <c r="J4" i="3"/>
  <c r="P3" i="3"/>
  <c r="O3" i="3"/>
  <c r="N3" i="3"/>
  <c r="M3" i="3"/>
  <c r="I3" i="3"/>
  <c r="J3" i="3" s="1"/>
  <c r="E3" i="3"/>
  <c r="D3" i="3"/>
  <c r="C3" i="3"/>
  <c r="B3" i="3"/>
  <c r="P2" i="3"/>
  <c r="O2" i="3"/>
  <c r="M2" i="3"/>
  <c r="I2" i="3"/>
  <c r="J2" i="3" s="1"/>
  <c r="E2" i="3"/>
  <c r="D2" i="3"/>
  <c r="C2" i="3"/>
  <c r="B2" i="3"/>
  <c r="N2" i="3"/>
</calcChain>
</file>

<file path=xl/sharedStrings.xml><?xml version="1.0" encoding="utf-8"?>
<sst xmlns="http://schemas.openxmlformats.org/spreadsheetml/2006/main" count="821" uniqueCount="299">
  <si>
    <t>7074061</t>
  </si>
  <si>
    <t>3421344</t>
  </si>
  <si>
    <t>3421268</t>
  </si>
  <si>
    <t>7061338</t>
  </si>
  <si>
    <t>7171288</t>
  </si>
  <si>
    <t>5456489</t>
  </si>
  <si>
    <t>7061320</t>
  </si>
  <si>
    <t>7193293</t>
  </si>
  <si>
    <t>7061532</t>
  </si>
  <si>
    <t>7368636</t>
  </si>
  <si>
    <t>7367277</t>
  </si>
  <si>
    <t>7367280</t>
  </si>
  <si>
    <t>7367279</t>
  </si>
  <si>
    <t>5441839</t>
  </si>
  <si>
    <t>3421274</t>
  </si>
  <si>
    <t>5705508</t>
  </si>
  <si>
    <t>7088730</t>
  </si>
  <si>
    <t>5456480</t>
  </si>
  <si>
    <t>0229914</t>
  </si>
  <si>
    <t>0229909</t>
  </si>
  <si>
    <t>0229094</t>
  </si>
  <si>
    <t>5453421</t>
  </si>
  <si>
    <t>5453261</t>
  </si>
  <si>
    <t>3421300</t>
  </si>
  <si>
    <t>3421265</t>
  </si>
  <si>
    <t>3421348</t>
  </si>
  <si>
    <t>3420872</t>
  </si>
  <si>
    <t>7066582</t>
  </si>
  <si>
    <t>5456931</t>
  </si>
  <si>
    <t>3421275</t>
  </si>
  <si>
    <t>7309133</t>
  </si>
  <si>
    <t>7063783</t>
  </si>
  <si>
    <t>7063784</t>
  </si>
  <si>
    <t>7063282</t>
  </si>
  <si>
    <t>7063715</t>
  </si>
  <si>
    <t>7156922</t>
  </si>
  <si>
    <t>5202246</t>
  </si>
  <si>
    <t>5456490</t>
  </si>
  <si>
    <t xml:space="preserve">LITM           </t>
  </si>
  <si>
    <t>clé</t>
  </si>
  <si>
    <t xml:space="preserve">CO             </t>
  </si>
  <si>
    <t xml:space="preserve">RP21           </t>
  </si>
  <si>
    <t xml:space="preserve">MCUS           </t>
  </si>
  <si>
    <t xml:space="preserve">MCU            </t>
  </si>
  <si>
    <t xml:space="preserve">ITM            </t>
  </si>
  <si>
    <t xml:space="preserve">AITM           </t>
  </si>
  <si>
    <t xml:space="preserve">CLEV           </t>
  </si>
  <si>
    <t xml:space="preserve">DSC1           </t>
  </si>
  <si>
    <t xml:space="preserve">DSC2           </t>
  </si>
  <si>
    <t xml:space="preserve">STKT           </t>
  </si>
  <si>
    <t xml:space="preserve">GLPT           </t>
  </si>
  <si>
    <t xml:space="preserve">SRP1           </t>
  </si>
  <si>
    <t xml:space="preserve">SRP4           </t>
  </si>
  <si>
    <t>SRP9</t>
  </si>
  <si>
    <t>STKT_FAM</t>
  </si>
  <si>
    <t>LNTY</t>
  </si>
  <si>
    <t xml:space="preserve">LOCN           </t>
  </si>
  <si>
    <t xml:space="preserve">LOTN           </t>
  </si>
  <si>
    <t xml:space="preserve">UNCS           </t>
  </si>
  <si>
    <t xml:space="preserve">PQOH           </t>
  </si>
  <si>
    <t xml:space="preserve">UOM1           </t>
  </si>
  <si>
    <t xml:space="preserve">VB             </t>
  </si>
  <si>
    <t>CPTE_STK</t>
  </si>
  <si>
    <t>CPTE_EXP</t>
  </si>
  <si>
    <t xml:space="preserve">NATURE         </t>
  </si>
  <si>
    <t xml:space="preserve">CLASSE         </t>
  </si>
  <si>
    <t>RCTO</t>
  </si>
  <si>
    <t>RORN</t>
  </si>
  <si>
    <t>LNID</t>
  </si>
  <si>
    <t xml:space="preserve">SOURCE         </t>
  </si>
  <si>
    <t xml:space="preserve">UPMJ           </t>
  </si>
  <si>
    <t>IND_UPDATE</t>
  </si>
  <si>
    <t>SRP2</t>
  </si>
  <si>
    <t>SRP3</t>
  </si>
  <si>
    <t>DESC_MOD</t>
  </si>
  <si>
    <t>VEND_FAM</t>
  </si>
  <si>
    <t>DESC_VEND</t>
  </si>
  <si>
    <t>IFLA</t>
  </si>
  <si>
    <t>ITC</t>
  </si>
  <si>
    <t>ANPL</t>
  </si>
  <si>
    <t>DESC_ANPL</t>
  </si>
  <si>
    <t>BUYR</t>
  </si>
  <si>
    <t>DESC_BURY</t>
  </si>
  <si>
    <t>RQMN</t>
  </si>
  <si>
    <t>MULT</t>
  </si>
  <si>
    <t>SAFE</t>
  </si>
  <si>
    <t>IMSRP8</t>
  </si>
  <si>
    <t>EMP_PRINC</t>
  </si>
  <si>
    <t>QTTR</t>
  </si>
  <si>
    <t>QTIN</t>
  </si>
  <si>
    <t>PCOM</t>
  </si>
  <si>
    <t>HCOM</t>
  </si>
  <si>
    <t>QOWO</t>
  </si>
  <si>
    <t>QWBO</t>
  </si>
  <si>
    <t>E&amp;O</t>
  </si>
  <si>
    <t>QTE_OPEN_PO</t>
  </si>
  <si>
    <t>Qté E&amp;O retenue</t>
  </si>
  <si>
    <t>Valeur E&amp;O</t>
  </si>
  <si>
    <t>E</t>
  </si>
  <si>
    <t>O</t>
  </si>
  <si>
    <t>Conso 1 AN</t>
  </si>
  <si>
    <t>CONSO 2AN</t>
  </si>
  <si>
    <t>DERN_SORTIE</t>
  </si>
  <si>
    <t>DERN_ENTREE</t>
  </si>
  <si>
    <t>PREM_ENTREE</t>
  </si>
  <si>
    <t>Doublons</t>
  </si>
  <si>
    <t>E ratio</t>
  </si>
  <si>
    <t>O ratio</t>
  </si>
  <si>
    <t>STK + OP
-Résa</t>
  </si>
  <si>
    <t>Taux d'excess</t>
  </si>
  <si>
    <t>Délai niveau (13)</t>
  </si>
  <si>
    <t>Montant OP (14)</t>
  </si>
  <si>
    <t>Stock moyen (17)</t>
  </si>
  <si>
    <t>Couverture moyenne (18)</t>
  </si>
  <si>
    <t xml:space="preserve">Commentaires Planificateurs </t>
  </si>
  <si>
    <t>Date dernière action</t>
  </si>
  <si>
    <t>Commentaire, Qui ?</t>
  </si>
  <si>
    <t>Réponses reprise ERCD</t>
  </si>
  <si>
    <t>Réponses HA et/ou FRN</t>
  </si>
  <si>
    <t>Questions/Réponses BE pour épuiser</t>
  </si>
  <si>
    <t>Questions/Réponses Product Manager</t>
  </si>
  <si>
    <t>Décision finale</t>
  </si>
  <si>
    <t>Décision Qui</t>
  </si>
  <si>
    <t>Cloture</t>
  </si>
  <si>
    <t>RQ Equipe CTA</t>
  </si>
  <si>
    <t xml:space="preserve">RQ Sur SO </t>
  </si>
  <si>
    <t>10U7061532</t>
  </si>
  <si>
    <t>00010</t>
  </si>
  <si>
    <t>PRD</t>
  </si>
  <si>
    <t xml:space="preserve">         10U</t>
  </si>
  <si>
    <t xml:space="preserve">         ECH</t>
  </si>
  <si>
    <t>ECH7061532</t>
  </si>
  <si>
    <t>2</t>
  </si>
  <si>
    <t>EMBOUT CU 12X0.685 L70</t>
  </si>
  <si>
    <t>LISSE</t>
  </si>
  <si>
    <t>M</t>
  </si>
  <si>
    <t>L</t>
  </si>
  <si>
    <t>051</t>
  </si>
  <si>
    <t>400</t>
  </si>
  <si>
    <t>U</t>
  </si>
  <si>
    <t>OB</t>
  </si>
  <si>
    <t>EA</t>
  </si>
  <si>
    <t>351000</t>
  </si>
  <si>
    <t>713510</t>
  </si>
  <si>
    <t>PSO</t>
  </si>
  <si>
    <t>3</t>
  </si>
  <si>
    <t>VALO_STOCK</t>
  </si>
  <si>
    <t>A83</t>
  </si>
  <si>
    <t>115</t>
  </si>
  <si>
    <t>UTA COMPACT H U Y I</t>
  </si>
  <si>
    <t>UTC (ECH)</t>
  </si>
  <si>
    <t>VA</t>
  </si>
  <si>
    <t>I</t>
  </si>
  <si>
    <t>HERITIER        ISABELLE</t>
  </si>
  <si>
    <t>304</t>
  </si>
  <si>
    <t>104472</t>
  </si>
  <si>
    <t>Oui</t>
  </si>
  <si>
    <t/>
  </si>
  <si>
    <t>COLLECTEUR UTA 295</t>
  </si>
  <si>
    <t>10U7367280</t>
  </si>
  <si>
    <t>ECH7367280</t>
  </si>
  <si>
    <t>COUDE CU 65° 15,87X0,69 A36B66</t>
  </si>
  <si>
    <t>RECUIT OS27 (D5/8¨)</t>
  </si>
  <si>
    <t>P</t>
  </si>
  <si>
    <t>043</t>
  </si>
  <si>
    <t>317500</t>
  </si>
  <si>
    <t>603175</t>
  </si>
  <si>
    <t>MATIERES</t>
  </si>
  <si>
    <t>B33</t>
  </si>
  <si>
    <t>178</t>
  </si>
  <si>
    <t>OTHERS BATTERIES</t>
  </si>
  <si>
    <t>CFI SRL</t>
  </si>
  <si>
    <t>SP</t>
  </si>
  <si>
    <t>ALBUQUERQUE VICTOR</t>
  </si>
  <si>
    <t>470</t>
  </si>
  <si>
    <t xml:space="preserve">Mél d'ISA KO sur DRY </t>
  </si>
  <si>
    <t>ISA</t>
  </si>
  <si>
    <t>10U7156922</t>
  </si>
  <si>
    <t>ECH7156922</t>
  </si>
  <si>
    <t>COLL. ENS CHD MAJ2NCH426/430</t>
  </si>
  <si>
    <t>COLLECTEURS MANCHON DOUBLE</t>
  </si>
  <si>
    <t>A</t>
  </si>
  <si>
    <t>FABPDR</t>
  </si>
  <si>
    <t>A84</t>
  </si>
  <si>
    <t>118</t>
  </si>
  <si>
    <t>MAJOR 2 NCH I Y</t>
  </si>
  <si>
    <t>COLL MJ2 NCH - SAV</t>
  </si>
  <si>
    <t>10U5202246</t>
  </si>
  <si>
    <t>ECH5202246</t>
  </si>
  <si>
    <t>MANCHON DOUBLE 90° D15,87-G3/8</t>
  </si>
  <si>
    <t>BAT MJ2 NCH</t>
  </si>
  <si>
    <t>WC</t>
  </si>
  <si>
    <t>RUBINETTERIE RITMONIO SRL</t>
  </si>
  <si>
    <t>MJ2NCH</t>
  </si>
  <si>
    <t>10U5456489</t>
  </si>
  <si>
    <t>ECH5456489</t>
  </si>
  <si>
    <t>COUDE CU 40° 07X0,5 A15 B15</t>
  </si>
  <si>
    <t>R12</t>
  </si>
  <si>
    <t>ECOUL</t>
  </si>
  <si>
    <t>S</t>
  </si>
  <si>
    <t>10U7061320</t>
  </si>
  <si>
    <t>ECH7061320</t>
  </si>
  <si>
    <t>COUDE CU 24° 12X0,685 A15 B57</t>
  </si>
  <si>
    <t>499</t>
  </si>
  <si>
    <t>W</t>
  </si>
  <si>
    <t>DIVERS MULTITUBULAIRES</t>
  </si>
  <si>
    <t>10U7063715</t>
  </si>
  <si>
    <t>ECH7063715</t>
  </si>
  <si>
    <t>COLLECTEUR C 1C 12.7-9.52 SE</t>
  </si>
  <si>
    <t>COADIS</t>
  </si>
  <si>
    <t>052</t>
  </si>
  <si>
    <t>A30</t>
  </si>
  <si>
    <t>412</t>
  </si>
  <si>
    <t>COADIS2 CASSETTE CLA</t>
  </si>
  <si>
    <t>AN</t>
  </si>
  <si>
    <t>10U7063784</t>
  </si>
  <si>
    <t>ECH7063784</t>
  </si>
  <si>
    <t>COLLECTEUR F 1C D12.7-9.52 SE</t>
  </si>
  <si>
    <t>10U0229909</t>
  </si>
  <si>
    <t>ECH0229909</t>
  </si>
  <si>
    <t>EMBOUT FEMELLE D41,5</t>
  </si>
  <si>
    <t>POLYETHYLENE</t>
  </si>
  <si>
    <t>PROTEC THE CAP COMPANY</t>
  </si>
  <si>
    <t>LENG JIN KE WEN</t>
  </si>
  <si>
    <t>10U7367279</t>
  </si>
  <si>
    <t>ECH7367279</t>
  </si>
  <si>
    <t>COUDE CU 45° 15,87X0,69 A24B50</t>
  </si>
  <si>
    <t>10U7193293</t>
  </si>
  <si>
    <t>ECH7193293</t>
  </si>
  <si>
    <t>COUDE CU 40° D7,94 A9 B21</t>
  </si>
  <si>
    <t>10U3420872</t>
  </si>
  <si>
    <t>ECH3420872</t>
  </si>
  <si>
    <t>COURBE CU 07X0,4 E32</t>
  </si>
  <si>
    <t>WA</t>
  </si>
  <si>
    <t>399</t>
  </si>
  <si>
    <t>CAFUTE</t>
  </si>
  <si>
    <t>DIVERS REFRIGERATION</t>
  </si>
  <si>
    <t>VOIR ATELIER - EN ATTENTE REPONSE</t>
  </si>
  <si>
    <t>10U0229914</t>
  </si>
  <si>
    <t>ECH0229914</t>
  </si>
  <si>
    <t>EMBOUT FEMELLE D54</t>
  </si>
  <si>
    <t>Non</t>
  </si>
  <si>
    <t>10U7061338</t>
  </si>
  <si>
    <t>ECH7061338</t>
  </si>
  <si>
    <t>EMBOUT CU 12X0.685 L56</t>
  </si>
  <si>
    <t>RETREINT</t>
  </si>
  <si>
    <t>On jette  -  ok on jette  - 21/04</t>
  </si>
  <si>
    <t>Code article</t>
  </si>
  <si>
    <t>Description</t>
  </si>
  <si>
    <t>Description2</t>
  </si>
  <si>
    <t>Type Lign</t>
  </si>
  <si>
    <t>Empl.</t>
  </si>
  <si>
    <t>Autre</t>
  </si>
  <si>
    <t>Qte</t>
  </si>
  <si>
    <t>Coût unitaire</t>
  </si>
  <si>
    <t>Coût total</t>
  </si>
  <si>
    <t>Qte JDE</t>
  </si>
  <si>
    <t>Réservé</t>
  </si>
  <si>
    <t>UM</t>
  </si>
  <si>
    <t>Ecart</t>
  </si>
  <si>
    <t>Dernière conso</t>
  </si>
  <si>
    <t>jeté</t>
  </si>
  <si>
    <t>CAPE CONIQUE D13,5/15,4 H12</t>
  </si>
  <si>
    <t>BOUCHON DROIT EP270-39.5 1¨1/4</t>
  </si>
  <si>
    <t>POLYETHYLENE BD NATUREL</t>
  </si>
  <si>
    <t>COLLECTEUR COUDEE 7,94 WA</t>
  </si>
  <si>
    <t>CU</t>
  </si>
  <si>
    <t>FLANC AR 4R 32T 813X105 G15</t>
  </si>
  <si>
    <t>MAG2 CW18-30-35-61&amp;70</t>
  </si>
  <si>
    <t>E&amp;O Fin Juin stock vidé JDE</t>
  </si>
  <si>
    <t>COUDE CU 25° 15,87X0,69 A30B53</t>
  </si>
  <si>
    <t>COUDE CU 50° 15,87X0,69 A30B54</t>
  </si>
  <si>
    <t>PANNEAU INF BAT 3N M2C 430 V-H</t>
  </si>
  <si>
    <t>COLLECTEUR SC 2C 12.7-7.94 SE</t>
  </si>
  <si>
    <t>M2C 432 434/435 V-H</t>
  </si>
  <si>
    <t>COUDE CU 90° 09X0,5 A11 B90</t>
  </si>
  <si>
    <t>COLLECTEUR CU 1T/1C 12.7-7.94</t>
  </si>
  <si>
    <t>M2C 426 428 430 V-H</t>
  </si>
  <si>
    <t>EMBOUT CU 12X0,685 L94</t>
  </si>
  <si>
    <t>RETREINT + PIQUAGE</t>
  </si>
  <si>
    <t>ENS COLLECTEUR FROID 2C</t>
  </si>
  <si>
    <t>UTA 295/03</t>
  </si>
  <si>
    <t>COLLECTEUR F 2C D12.7-9.52 SE</t>
  </si>
  <si>
    <t>S-ENS COLLECTEUR CHAUD</t>
  </si>
  <si>
    <t>UTA295</t>
  </si>
  <si>
    <t>à jeter</t>
  </si>
  <si>
    <t>oui</t>
  </si>
  <si>
    <t>à voir</t>
  </si>
  <si>
    <t>non</t>
  </si>
  <si>
    <t>oui sauf 1 pièce</t>
  </si>
  <si>
    <t>7061049</t>
  </si>
  <si>
    <t>10U7061049</t>
  </si>
  <si>
    <t>ECH7061049</t>
  </si>
  <si>
    <t>A85</t>
  </si>
  <si>
    <t>114</t>
  </si>
  <si>
    <t>UTA STANDARD</t>
  </si>
  <si>
    <t>7171494</t>
  </si>
  <si>
    <t>FLANC AR 5R 32T 813X105 G15</t>
  </si>
  <si>
    <t>MAG2 CW24A35 61-70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</si>
</sst>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_-* #,##0.00\ [$€-40C]_-;\-* #,##0.00\ [$€-40C]_-;_-* &quot;-&quot;??\ [$€-40C]_-;_-@_-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0"/>
      <color theme="1"/>
      <name val="Arial Narrow"/>
      <family val="2"/>
    </font>
    <font>
      <b/>
      <sz val="11"/>
      <color rgb="FF0070C0"/>
      <name val="Calibri"/>
      <family val="2"/>
      <scheme val="minor"/>
    </font>
    <font>
      <sz val="12"/>
      <color theme="1"/>
      <name val="Arial Narrow"/>
      <family val="2"/>
    </font>
    <font>
      <b/>
      <sz val="11"/>
      <color theme="7" tint="-0.249977111117893"/>
      <name val="Arial Narrow"/>
      <family val="2"/>
    </font>
    <font>
      <b/>
      <sz val="10"/>
      <color theme="7" tint="-0.249977111117893"/>
      <name val="Arial Narrow"/>
      <family val="2"/>
    </font>
    <font>
      <b/>
      <sz val="12"/>
      <color theme="7" tint="-0.249977111117893"/>
      <name val="Arial Narrow"/>
      <family val="2"/>
    </font>
    <font>
      <sz val="12"/>
      <color indexed="8"/>
      <name val="Arial Narrow"/>
      <family val="2"/>
    </font>
    <font>
      <sz val="11"/>
      <color rgb="FF00B0F0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0"/>
      <color rgb="FF00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6B8B7"/>
        <bgColor rgb="FFE6B8B7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2" fillId="8" borderId="0" applyNumberFormat="0" applyBorder="0" applyAlignment="0" applyProtection="0"/>
    <xf numFmtId="0" fontId="13" fillId="0" borderId="0"/>
    <xf numFmtId="0" fontId="14" fillId="0" borderId="0" applyNumberFormat="0" applyBorder="0" applyProtection="0"/>
  </cellStyleXfs>
  <cellXfs count="65">
    <xf numFmtId="0" fontId="0" fillId="0" borderId="0" xfId="0"/>
    <xf numFmtId="49" fontId="0" fillId="0" borderId="0" xfId="0" applyNumberFormat="1"/>
    <xf numFmtId="0" fontId="2" fillId="0" borderId="0" xfId="0" applyFont="1" applyAlignment="1">
      <alignment vertical="top" wrapText="1"/>
    </xf>
    <xf numFmtId="0" fontId="1" fillId="0" borderId="0" xfId="0" applyFont="1" applyAlignment="1">
      <alignment vertical="top" wrapText="1"/>
    </xf>
    <xf numFmtId="0" fontId="0" fillId="0" borderId="0" xfId="0" applyFont="1" applyAlignment="1">
      <alignment vertical="top" wrapText="1"/>
    </xf>
    <xf numFmtId="0" fontId="0" fillId="0" borderId="1" xfId="0" applyFont="1" applyBorder="1" applyAlignment="1">
      <alignment vertical="top" wrapText="1"/>
    </xf>
    <xf numFmtId="0" fontId="0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vertical="top" wrapText="1"/>
    </xf>
    <xf numFmtId="0" fontId="0" fillId="0" borderId="3" xfId="0" applyFont="1" applyBorder="1"/>
    <xf numFmtId="3" fontId="0" fillId="0" borderId="1" xfId="0" applyNumberFormat="1" applyFont="1" applyBorder="1" applyAlignment="1">
      <alignment vertical="top" wrapText="1"/>
    </xf>
    <xf numFmtId="0" fontId="1" fillId="0" borderId="0" xfId="0" applyFont="1" applyAlignment="1">
      <alignment vertical="top"/>
    </xf>
    <xf numFmtId="0" fontId="1" fillId="0" borderId="1" xfId="0" applyFont="1" applyBorder="1" applyAlignment="1">
      <alignment vertical="top" wrapText="1"/>
    </xf>
    <xf numFmtId="0" fontId="1" fillId="0" borderId="3" xfId="0" applyFont="1" applyBorder="1" applyAlignment="1">
      <alignment vertical="top"/>
    </xf>
    <xf numFmtId="0" fontId="1" fillId="0" borderId="1" xfId="0" applyFont="1" applyBorder="1" applyAlignment="1">
      <alignment vertical="top"/>
    </xf>
    <xf numFmtId="14" fontId="1" fillId="0" borderId="1" xfId="0" applyNumberFormat="1" applyFont="1" applyBorder="1" applyAlignment="1">
      <alignment vertical="top"/>
    </xf>
    <xf numFmtId="14" fontId="1" fillId="2" borderId="1" xfId="0" applyNumberFormat="1" applyFont="1" applyFill="1" applyBorder="1" applyAlignment="1">
      <alignment vertical="top"/>
    </xf>
    <xf numFmtId="14" fontId="1" fillId="2" borderId="4" xfId="0" applyNumberFormat="1" applyFont="1" applyFill="1" applyBorder="1" applyAlignment="1">
      <alignment vertical="top"/>
    </xf>
    <xf numFmtId="14" fontId="1" fillId="2" borderId="1" xfId="0" applyNumberFormat="1" applyFont="1" applyFill="1" applyBorder="1" applyAlignment="1">
      <alignment vertical="top" wrapText="1"/>
    </xf>
    <xf numFmtId="0" fontId="1" fillId="2" borderId="2" xfId="0" applyNumberFormat="1" applyFont="1" applyFill="1" applyBorder="1" applyAlignment="1">
      <alignment vertical="top"/>
    </xf>
    <xf numFmtId="0" fontId="1" fillId="2" borderId="0" xfId="0" applyNumberFormat="1" applyFont="1" applyFill="1" applyAlignment="1">
      <alignment vertical="top"/>
    </xf>
    <xf numFmtId="0" fontId="1" fillId="2" borderId="3" xfId="0" applyNumberFormat="1" applyFont="1" applyFill="1" applyBorder="1" applyAlignment="1">
      <alignment vertical="top"/>
    </xf>
    <xf numFmtId="0" fontId="1" fillId="2" borderId="1" xfId="0" applyNumberFormat="1" applyFont="1" applyFill="1" applyBorder="1" applyAlignment="1">
      <alignment vertical="top" wrapText="1"/>
    </xf>
    <xf numFmtId="0" fontId="1" fillId="2" borderId="4" xfId="0" applyNumberFormat="1" applyFont="1" applyFill="1" applyBorder="1" applyAlignment="1">
      <alignment vertical="top"/>
    </xf>
    <xf numFmtId="0" fontId="1" fillId="2" borderId="3" xfId="0" applyNumberFormat="1" applyFont="1" applyFill="1" applyBorder="1" applyAlignment="1">
      <alignment vertical="top" wrapText="1"/>
    </xf>
    <xf numFmtId="0" fontId="1" fillId="2" borderId="4" xfId="0" applyNumberFormat="1" applyFont="1" applyFill="1" applyBorder="1" applyAlignment="1">
      <alignment vertical="top" wrapText="1"/>
    </xf>
    <xf numFmtId="3" fontId="1" fillId="2" borderId="1" xfId="0" applyNumberFormat="1" applyFont="1" applyFill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top" wrapText="1"/>
    </xf>
    <xf numFmtId="3" fontId="0" fillId="3" borderId="1" xfId="0" applyNumberFormat="1" applyFill="1" applyBorder="1" applyAlignment="1">
      <alignment vertical="top" wrapText="1"/>
    </xf>
    <xf numFmtId="3" fontId="4" fillId="3" borderId="1" xfId="0" applyNumberFormat="1" applyFont="1" applyFill="1" applyBorder="1" applyAlignment="1">
      <alignment horizontal="center" vertical="top" wrapText="1"/>
    </xf>
    <xf numFmtId="3" fontId="1" fillId="3" borderId="1" xfId="0" applyNumberFormat="1" applyFont="1" applyFill="1" applyBorder="1" applyAlignment="1">
      <alignment horizontal="center" vertical="top" wrapText="1"/>
    </xf>
    <xf numFmtId="3" fontId="0" fillId="3" borderId="1" xfId="0" applyNumberFormat="1" applyFill="1" applyBorder="1" applyAlignment="1">
      <alignment horizontal="center" vertical="top" wrapText="1"/>
    </xf>
    <xf numFmtId="3" fontId="0" fillId="3" borderId="3" xfId="0" applyNumberFormat="1" applyFill="1" applyBorder="1" applyAlignment="1">
      <alignment vertical="top" wrapText="1"/>
    </xf>
    <xf numFmtId="14" fontId="0" fillId="3" borderId="1" xfId="0" applyNumberFormat="1" applyFill="1" applyBorder="1" applyAlignment="1">
      <alignment vertical="top" wrapText="1"/>
    </xf>
    <xf numFmtId="14" fontId="0" fillId="3" borderId="3" xfId="0" applyNumberFormat="1" applyFill="1" applyBorder="1" applyAlignment="1">
      <alignment vertical="top" wrapText="1"/>
    </xf>
    <xf numFmtId="3" fontId="5" fillId="4" borderId="3" xfId="0" applyNumberFormat="1" applyFont="1" applyFill="1" applyBorder="1" applyAlignment="1">
      <alignment horizontal="center" vertical="top" wrapText="1"/>
    </xf>
    <xf numFmtId="3" fontId="5" fillId="4" borderId="1" xfId="0" applyNumberFormat="1" applyFont="1" applyFill="1" applyBorder="1" applyAlignment="1">
      <alignment horizontal="center" vertical="top" wrapText="1"/>
    </xf>
    <xf numFmtId="3" fontId="6" fillId="4" borderId="1" xfId="0" applyNumberFormat="1" applyFont="1" applyFill="1" applyBorder="1" applyAlignment="1">
      <alignment horizontal="center" vertical="top" wrapText="1"/>
    </xf>
    <xf numFmtId="3" fontId="7" fillId="4" borderId="1" xfId="0" applyNumberFormat="1" applyFont="1" applyFill="1" applyBorder="1" applyAlignment="1">
      <alignment horizontal="center" vertical="top" wrapText="1"/>
    </xf>
    <xf numFmtId="3" fontId="8" fillId="5" borderId="1" xfId="0" applyNumberFormat="1" applyFont="1" applyFill="1" applyBorder="1" applyAlignment="1">
      <alignment horizontal="center" vertical="top" wrapText="1"/>
    </xf>
    <xf numFmtId="3" fontId="7" fillId="5" borderId="4" xfId="0" applyNumberFormat="1" applyFont="1" applyFill="1" applyBorder="1" applyAlignment="1">
      <alignment horizontal="center" vertical="top" wrapText="1"/>
    </xf>
    <xf numFmtId="0" fontId="9" fillId="6" borderId="1" xfId="0" applyFont="1" applyFill="1" applyBorder="1" applyAlignment="1" applyProtection="1">
      <alignment horizontal="left" vertical="top" wrapText="1"/>
    </xf>
    <xf numFmtId="164" fontId="9" fillId="6" borderId="1" xfId="0" applyNumberFormat="1" applyFont="1" applyFill="1" applyBorder="1" applyAlignment="1" applyProtection="1">
      <alignment horizontal="center" vertical="top" wrapText="1"/>
    </xf>
    <xf numFmtId="14" fontId="9" fillId="6" borderId="1" xfId="0" applyNumberFormat="1" applyFont="1" applyFill="1" applyBorder="1" applyAlignment="1" applyProtection="1">
      <alignment horizontal="center" vertical="top" wrapText="1"/>
    </xf>
    <xf numFmtId="0" fontId="9" fillId="6" borderId="1" xfId="0" applyFont="1" applyFill="1" applyBorder="1" applyAlignment="1" applyProtection="1">
      <alignment horizontal="center" vertical="top" wrapText="1"/>
    </xf>
    <xf numFmtId="14" fontId="9" fillId="6" borderId="3" xfId="0" applyNumberFormat="1" applyFont="1" applyFill="1" applyBorder="1" applyAlignment="1" applyProtection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10" fillId="0" borderId="0" xfId="0" applyFont="1"/>
    <xf numFmtId="0" fontId="0" fillId="7" borderId="0" xfId="0" applyFill="1"/>
    <xf numFmtId="3" fontId="0" fillId="0" borderId="0" xfId="0" applyNumberFormat="1" applyFont="1"/>
    <xf numFmtId="14" fontId="0" fillId="0" borderId="0" xfId="0" applyNumberFormat="1" applyFont="1"/>
    <xf numFmtId="0" fontId="0" fillId="0" borderId="0" xfId="0" applyNumberFormat="1" applyFont="1"/>
    <xf numFmtId="0" fontId="0" fillId="0" borderId="0" xfId="0" applyFont="1" applyAlignment="1">
      <alignment horizontal="center"/>
    </xf>
    <xf numFmtId="164" fontId="0" fillId="0" borderId="0" xfId="0" applyNumberFormat="1" applyFont="1"/>
    <xf numFmtId="1" fontId="0" fillId="0" borderId="0" xfId="0" applyNumberFormat="1" applyFont="1"/>
    <xf numFmtId="3" fontId="11" fillId="0" borderId="0" xfId="0" applyNumberFormat="1" applyFont="1"/>
    <xf numFmtId="4" fontId="11" fillId="0" borderId="0" xfId="0" applyNumberFormat="1" applyFont="1"/>
    <xf numFmtId="164" fontId="0" fillId="0" borderId="0" xfId="0" applyNumberFormat="1" applyFont="1" applyAlignment="1"/>
    <xf numFmtId="14" fontId="0" fillId="0" borderId="1" xfId="0" applyNumberFormat="1" applyFont="1" applyBorder="1"/>
    <xf numFmtId="49" fontId="0" fillId="0" borderId="1" xfId="0" applyNumberFormat="1" applyBorder="1"/>
    <xf numFmtId="0" fontId="0" fillId="0" borderId="1" xfId="0" applyNumberFormat="1" applyBorder="1"/>
    <xf numFmtId="0" fontId="0" fillId="0" borderId="1" xfId="0" applyBorder="1"/>
    <xf numFmtId="165" fontId="0" fillId="0" borderId="1" xfId="0" applyNumberFormat="1" applyBorder="1"/>
    <xf numFmtId="14" fontId="0" fillId="0" borderId="1" xfId="0" applyNumberFormat="1" applyBorder="1"/>
  </cellXfs>
  <cellStyles count="4">
    <cellStyle name="cf1" xfId="1"/>
    <cellStyle name="Normal" xfId="0" builtinId="0"/>
    <cellStyle name="Normal 2" xfId="2"/>
    <cellStyle name="Normal 2 2" xfId="3"/>
  </cellStyles>
  <dxfs count="4"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  <dxf>
      <font>
        <b/>
        <i val="0"/>
      </font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S41"/>
  <sheetViews>
    <sheetView tabSelected="1" workbookViewId="0">
      <pane ySplit="1" topLeftCell="A17" activePane="bottomLeft" state="frozen"/>
      <selection pane="bottomLeft" activeCell="A41" sqref="A41"/>
    </sheetView>
  </sheetViews>
  <sheetFormatPr baseColWidth="10" defaultRowHeight="15" outlineLevelCol="1" x14ac:dyDescent="0.25"/>
  <cols>
    <col min="1" max="1" width="13.85546875" style="1" bestFit="1" customWidth="1"/>
    <col min="2" max="2" width="32.7109375" bestFit="1" customWidth="1"/>
    <col min="3" max="3" width="32.7109375" customWidth="1" outlineLevel="1"/>
    <col min="4" max="4" width="11.5703125" customWidth="1"/>
    <col min="5" max="5" width="11.42578125" customWidth="1"/>
    <col min="6" max="8" width="11.42578125" customWidth="1" outlineLevel="1"/>
    <col min="9" max="9" width="16.28515625" customWidth="1"/>
    <col min="10" max="10" width="13.42578125" customWidth="1" outlineLevel="1"/>
    <col min="11" max="12" width="11.42578125" customWidth="1"/>
    <col min="13" max="13" width="6.28515625" bestFit="1" customWidth="1"/>
    <col min="14" max="14" width="7.5703125" customWidth="1" outlineLevel="1"/>
    <col min="15" max="15" width="13.28515625" customWidth="1"/>
    <col min="16" max="16" width="16.7109375" customWidth="1"/>
    <col min="17" max="17" width="25" bestFit="1" customWidth="1"/>
    <col min="18" max="18" width="14.7109375" bestFit="1" customWidth="1"/>
    <col min="19" max="19" width="11.42578125" customWidth="1" outlineLevel="1"/>
  </cols>
  <sheetData>
    <row r="1" spans="1:19" x14ac:dyDescent="0.25">
      <c r="A1" s="60" t="s">
        <v>247</v>
      </c>
      <c r="B1" s="61" t="s">
        <v>248</v>
      </c>
      <c r="C1" s="61" t="s">
        <v>249</v>
      </c>
      <c r="D1" s="62" t="s">
        <v>250</v>
      </c>
      <c r="E1" s="62" t="s">
        <v>77</v>
      </c>
      <c r="F1" s="60" t="s">
        <v>251</v>
      </c>
      <c r="G1" s="62" t="s">
        <v>252</v>
      </c>
      <c r="H1" s="62" t="s">
        <v>253</v>
      </c>
      <c r="I1" s="63" t="s">
        <v>254</v>
      </c>
      <c r="J1" s="63" t="s">
        <v>255</v>
      </c>
      <c r="K1" s="62" t="s">
        <v>256</v>
      </c>
      <c r="L1" s="62" t="s">
        <v>257</v>
      </c>
      <c r="M1" s="62" t="s">
        <v>258</v>
      </c>
      <c r="N1" s="62" t="s">
        <v>259</v>
      </c>
      <c r="O1" s="62" t="s">
        <v>100</v>
      </c>
      <c r="P1" s="64" t="s">
        <v>260</v>
      </c>
      <c r="Q1" s="64" t="s">
        <v>252</v>
      </c>
      <c r="R1" s="64" t="s">
        <v>285</v>
      </c>
      <c r="S1" s="62" t="s">
        <v>261</v>
      </c>
    </row>
    <row r="2" spans="1:19" x14ac:dyDescent="0.25">
      <c r="A2" s="60" t="s">
        <v>18</v>
      </c>
      <c r="B2" s="62" t="str">
        <f>VLOOKUP($A2,'E&amp;O'!$G$1:$K$9999,4,FALSE)</f>
        <v>EMBOUT FEMELLE D54</v>
      </c>
      <c r="C2" s="62" t="str">
        <f>VLOOKUP($A2,'E&amp;O'!$G$1:$K$9999,5,FALSE)</f>
        <v>POLYETHYLENE</v>
      </c>
      <c r="D2" s="62" t="str">
        <f>VLOOKUP($A2,'E&amp;O'!$G$1:$CJ$9999,12,FALSE)</f>
        <v>WC</v>
      </c>
      <c r="E2" s="62" t="str">
        <f>VLOOKUP($A2,'E&amp;O'!$G$1:$CJ$9999,34,FALSE)</f>
        <v>VA</v>
      </c>
      <c r="F2" s="62"/>
      <c r="G2" s="62"/>
      <c r="H2" s="62"/>
      <c r="I2" s="63">
        <f>VLOOKUP($A2,'E&amp;O'!$G$1:$CJ$9999,15,FALSE)</f>
        <v>6.0999999999999999E-2</v>
      </c>
      <c r="J2" s="63">
        <f>H2*I2</f>
        <v>0</v>
      </c>
      <c r="K2" s="62">
        <v>61</v>
      </c>
      <c r="L2" s="62">
        <v>0</v>
      </c>
      <c r="M2" s="62" t="str">
        <f>VLOOKUP($A2,'E&amp;O'!$G$1:$CJ$9999,17,FALSE)</f>
        <v>EA</v>
      </c>
      <c r="N2" s="62">
        <f>H2-K2</f>
        <v>-61</v>
      </c>
      <c r="O2" s="62">
        <f>VLOOKUP($A2,'E&amp;O'!$G$1:$CJ$9999,57,FALSE)</f>
        <v>-6</v>
      </c>
      <c r="P2" s="64">
        <f>VLOOKUP($A2,'E&amp;O'!$G$1:$CJ$9999,59,FALSE)</f>
        <v>43493</v>
      </c>
      <c r="Q2" s="64"/>
      <c r="R2" s="64" t="s">
        <v>287</v>
      </c>
      <c r="S2" s="62"/>
    </row>
    <row r="3" spans="1:19" x14ac:dyDescent="0.25">
      <c r="A3" s="60" t="s">
        <v>19</v>
      </c>
      <c r="B3" s="62" t="str">
        <f>VLOOKUP($A3,'E&amp;O'!$G$1:$K$9999,4,FALSE)</f>
        <v>EMBOUT FEMELLE D41,5</v>
      </c>
      <c r="C3" s="62" t="str">
        <f>VLOOKUP($A3,'E&amp;O'!$G$1:$K$9999,5,FALSE)</f>
        <v>POLYETHYLENE</v>
      </c>
      <c r="D3" s="62" t="str">
        <f>VLOOKUP($A3,'E&amp;O'!$G$1:$CJ$9999,12,FALSE)</f>
        <v>WC</v>
      </c>
      <c r="E3" s="62" t="str">
        <f>VLOOKUP($A3,'E&amp;O'!$G$1:$CJ$9999,34,FALSE)</f>
        <v>VA</v>
      </c>
      <c r="F3" s="62"/>
      <c r="G3" s="62"/>
      <c r="H3" s="62"/>
      <c r="I3" s="63">
        <f>VLOOKUP($A3,'E&amp;O'!$G$1:$CJ$9999,15,FALSE)</f>
        <v>7.2999999999999995E-2</v>
      </c>
      <c r="J3" s="63">
        <f t="shared" ref="J3:J39" si="0">H3*I3</f>
        <v>0</v>
      </c>
      <c r="K3" s="62">
        <v>1431</v>
      </c>
      <c r="L3" s="62">
        <v>0</v>
      </c>
      <c r="M3" s="62" t="str">
        <f>VLOOKUP($A3,'E&amp;O'!$G$1:$CJ$9999,17,FALSE)</f>
        <v>EA</v>
      </c>
      <c r="N3" s="62">
        <f t="shared" ref="N3:N39" si="1">H3-K3</f>
        <v>-1431</v>
      </c>
      <c r="O3" s="62">
        <f>VLOOKUP($A3,'E&amp;O'!$G$1:$CJ$9999,57,FALSE)</f>
        <v>-59</v>
      </c>
      <c r="P3" s="64">
        <f>VLOOKUP($A3,'E&amp;O'!$G$1:$CJ$9999,59,FALSE)</f>
        <v>43622</v>
      </c>
      <c r="Q3" s="64"/>
      <c r="R3" s="64" t="s">
        <v>288</v>
      </c>
      <c r="S3" s="62"/>
    </row>
    <row r="4" spans="1:19" x14ac:dyDescent="0.25">
      <c r="A4" s="60" t="s">
        <v>20</v>
      </c>
      <c r="B4" s="62" t="s">
        <v>262</v>
      </c>
      <c r="C4" s="62" t="s">
        <v>221</v>
      </c>
      <c r="D4" s="62" t="s">
        <v>140</v>
      </c>
      <c r="E4" s="62" t="s">
        <v>214</v>
      </c>
      <c r="F4" s="62"/>
      <c r="G4" s="62"/>
      <c r="H4" s="62"/>
      <c r="I4" s="63">
        <v>1.4200000000000001E-2</v>
      </c>
      <c r="J4" s="63">
        <f t="shared" si="0"/>
        <v>0</v>
      </c>
      <c r="K4" s="62">
        <v>0</v>
      </c>
      <c r="L4" s="62">
        <v>0</v>
      </c>
      <c r="M4" s="62" t="s">
        <v>141</v>
      </c>
      <c r="N4" s="62">
        <f t="shared" si="1"/>
        <v>0</v>
      </c>
      <c r="O4" s="62" t="e">
        <f>VLOOKUP($A4,'E&amp;O'!$G$1:$CJ$9999,57,FALSE)</f>
        <v>#N/A</v>
      </c>
      <c r="P4" s="64" t="e">
        <f>VLOOKUP($A4,'E&amp;O'!$G$1:$CJ$9999,59,FALSE)</f>
        <v>#N/A</v>
      </c>
      <c r="Q4" s="64"/>
      <c r="R4" s="64" t="s">
        <v>286</v>
      </c>
      <c r="S4" s="62"/>
    </row>
    <row r="5" spans="1:19" x14ac:dyDescent="0.25">
      <c r="A5" s="60" t="s">
        <v>0</v>
      </c>
      <c r="B5" s="62" t="s">
        <v>263</v>
      </c>
      <c r="C5" s="62" t="s">
        <v>264</v>
      </c>
      <c r="D5" s="62" t="s">
        <v>140</v>
      </c>
      <c r="E5" s="62" t="s">
        <v>214</v>
      </c>
      <c r="F5" s="62"/>
      <c r="G5" s="62"/>
      <c r="H5" s="62"/>
      <c r="I5" s="63">
        <v>3.5000000000000003E-2</v>
      </c>
      <c r="J5" s="63">
        <f t="shared" si="0"/>
        <v>0</v>
      </c>
      <c r="K5" s="62">
        <v>0</v>
      </c>
      <c r="L5" s="62">
        <v>0</v>
      </c>
      <c r="M5" s="62" t="s">
        <v>141</v>
      </c>
      <c r="N5" s="62">
        <f t="shared" si="1"/>
        <v>0</v>
      </c>
      <c r="O5" s="62" t="e">
        <f>VLOOKUP($A5,'E&amp;O'!$G$1:$CJ$9999,57,FALSE)</f>
        <v>#N/A</v>
      </c>
      <c r="P5" s="64" t="e">
        <f>VLOOKUP($A5,'E&amp;O'!$G$1:$CJ$9999,59,FALSE)</f>
        <v>#N/A</v>
      </c>
      <c r="Q5" s="64"/>
      <c r="R5" s="64" t="s">
        <v>286</v>
      </c>
      <c r="S5" s="62"/>
    </row>
    <row r="6" spans="1:19" x14ac:dyDescent="0.25">
      <c r="A6" s="60" t="s">
        <v>1</v>
      </c>
      <c r="B6" s="62" t="s">
        <v>265</v>
      </c>
      <c r="C6" s="62" t="s">
        <v>265</v>
      </c>
      <c r="D6" s="62" t="s">
        <v>140</v>
      </c>
      <c r="E6" s="62" t="s">
        <v>214</v>
      </c>
      <c r="F6" s="62"/>
      <c r="G6" s="62"/>
      <c r="H6" s="62"/>
      <c r="I6" s="63">
        <v>1.0896999999999999</v>
      </c>
      <c r="J6" s="63">
        <f t="shared" si="0"/>
        <v>0</v>
      </c>
      <c r="K6" s="62">
        <v>0</v>
      </c>
      <c r="L6" s="62">
        <v>0</v>
      </c>
      <c r="M6" s="62" t="s">
        <v>141</v>
      </c>
      <c r="N6" s="62">
        <f t="shared" si="1"/>
        <v>0</v>
      </c>
      <c r="O6" s="62" t="e">
        <f>VLOOKUP($A6,'E&amp;O'!$G$1:$CJ$9999,57,FALSE)</f>
        <v>#N/A</v>
      </c>
      <c r="P6" s="64" t="e">
        <f>VLOOKUP($A6,'E&amp;O'!$G$1:$CJ$9999,59,FALSE)</f>
        <v>#N/A</v>
      </c>
      <c r="Q6" s="64"/>
      <c r="R6" s="64" t="s">
        <v>286</v>
      </c>
      <c r="S6" s="62"/>
    </row>
    <row r="7" spans="1:19" x14ac:dyDescent="0.25">
      <c r="A7" s="60" t="s">
        <v>2</v>
      </c>
      <c r="B7" s="62" t="s">
        <v>265</v>
      </c>
      <c r="C7" s="62" t="s">
        <v>266</v>
      </c>
      <c r="D7" s="62" t="s">
        <v>140</v>
      </c>
      <c r="E7" s="62" t="s">
        <v>214</v>
      </c>
      <c r="F7" s="62"/>
      <c r="G7" s="62"/>
      <c r="H7" s="62"/>
      <c r="I7" s="63">
        <v>1.2095</v>
      </c>
      <c r="J7" s="63">
        <f t="shared" si="0"/>
        <v>0</v>
      </c>
      <c r="K7" s="62">
        <v>0</v>
      </c>
      <c r="L7" s="62">
        <v>0</v>
      </c>
      <c r="M7" s="62" t="s">
        <v>141</v>
      </c>
      <c r="N7" s="62">
        <f t="shared" si="1"/>
        <v>0</v>
      </c>
      <c r="O7" s="62" t="e">
        <f>VLOOKUP($A7,'E&amp;O'!$G$1:$CJ$9999,57,FALSE)</f>
        <v>#N/A</v>
      </c>
      <c r="P7" s="64" t="e">
        <f>VLOOKUP($A7,'E&amp;O'!$G$1:$CJ$9999,59,FALSE)</f>
        <v>#N/A</v>
      </c>
      <c r="Q7" s="64"/>
      <c r="R7" s="64" t="s">
        <v>286</v>
      </c>
      <c r="S7" s="62"/>
    </row>
    <row r="8" spans="1:19" x14ac:dyDescent="0.25">
      <c r="A8" s="60" t="s">
        <v>3</v>
      </c>
      <c r="B8" s="62" t="str">
        <f>VLOOKUP($A8,'E&amp;O'!$G$1:$K$9999,4,FALSE)</f>
        <v>EMBOUT CU 12X0.685 L56</v>
      </c>
      <c r="C8" s="62" t="str">
        <f>VLOOKUP($A8,'E&amp;O'!$G$1:$K$9999,5,FALSE)</f>
        <v>RETREINT</v>
      </c>
      <c r="D8" s="62" t="str">
        <f>VLOOKUP($A8,'E&amp;O'!$G$1:$CJ$9999,12,FALSE)</f>
        <v>W</v>
      </c>
      <c r="E8" s="62" t="str">
        <f>VLOOKUP($A8,'E&amp;O'!$G$1:$CJ$9999,34,FALSE)</f>
        <v>VA</v>
      </c>
      <c r="F8" s="62"/>
      <c r="G8" s="62"/>
      <c r="H8" s="62"/>
      <c r="I8" s="63">
        <f>VLOOKUP($A8,'E&amp;O'!$G$1:$CJ$9999,15,FALSE)</f>
        <v>0.32040000000000002</v>
      </c>
      <c r="J8" s="63">
        <f t="shared" si="0"/>
        <v>0</v>
      </c>
      <c r="K8" s="62">
        <v>2297</v>
      </c>
      <c r="L8" s="62">
        <v>8</v>
      </c>
      <c r="M8" s="62" t="str">
        <f>VLOOKUP($A8,'E&amp;O'!$G$1:$CJ$9999,17,FALSE)</f>
        <v>EA</v>
      </c>
      <c r="N8" s="62">
        <f t="shared" si="1"/>
        <v>-2297</v>
      </c>
      <c r="O8" s="62">
        <f>VLOOKUP($A8,'E&amp;O'!$G$1:$CJ$9999,57,FALSE)</f>
        <v>-118</v>
      </c>
      <c r="P8" s="64">
        <f>VLOOKUP($A8,'E&amp;O'!$G$1:$CJ$9999,59,FALSE)</f>
        <v>43643</v>
      </c>
      <c r="Q8" s="64"/>
      <c r="R8" s="64" t="s">
        <v>288</v>
      </c>
      <c r="S8" s="62"/>
    </row>
    <row r="9" spans="1:19" x14ac:dyDescent="0.25">
      <c r="A9" s="60" t="s">
        <v>4</v>
      </c>
      <c r="B9" s="62" t="s">
        <v>267</v>
      </c>
      <c r="C9" s="62" t="s">
        <v>268</v>
      </c>
      <c r="D9" s="62" t="s">
        <v>191</v>
      </c>
      <c r="E9" s="62" t="s">
        <v>151</v>
      </c>
      <c r="F9" s="62"/>
      <c r="G9" s="62"/>
      <c r="H9" s="62"/>
      <c r="I9" s="63">
        <v>6.9611999999999998</v>
      </c>
      <c r="J9" s="63">
        <f t="shared" si="0"/>
        <v>0</v>
      </c>
      <c r="K9" s="62">
        <v>0</v>
      </c>
      <c r="L9" s="62">
        <v>0</v>
      </c>
      <c r="M9" s="62" t="s">
        <v>141</v>
      </c>
      <c r="N9" s="62">
        <f t="shared" si="1"/>
        <v>0</v>
      </c>
      <c r="O9" s="62" t="e">
        <f>VLOOKUP($A9,'E&amp;O'!$G$1:$CJ$9999,57,FALSE)</f>
        <v>#N/A</v>
      </c>
      <c r="P9" s="64" t="e">
        <f>VLOOKUP($A9,'E&amp;O'!$G$1:$CJ$9999,59,FALSE)</f>
        <v>#N/A</v>
      </c>
      <c r="Q9" s="64" t="s">
        <v>269</v>
      </c>
      <c r="R9" s="64" t="s">
        <v>286</v>
      </c>
      <c r="S9" s="62"/>
    </row>
    <row r="10" spans="1:19" x14ac:dyDescent="0.25">
      <c r="A10" s="60" t="s">
        <v>5</v>
      </c>
      <c r="B10" s="62" t="str">
        <f>VLOOKUP($A10,'E&amp;O'!$G$1:$K$9999,4,FALSE)</f>
        <v>COUDE CU 40° 07X0,5 A15 B15</v>
      </c>
      <c r="C10" s="62" t="str">
        <f>VLOOKUP($A10,'E&amp;O'!$G$1:$K$9999,5,FALSE)</f>
        <v>R12</v>
      </c>
      <c r="D10" s="62" t="str">
        <f>VLOOKUP($A10,'E&amp;O'!$G$1:$CJ$9999,12,FALSE)</f>
        <v>S</v>
      </c>
      <c r="E10" s="62" t="str">
        <f>VLOOKUP($A10,'E&amp;O'!$G$1:$CJ$9999,34,FALSE)</f>
        <v>VA</v>
      </c>
      <c r="F10" s="62"/>
      <c r="G10" s="62"/>
      <c r="H10" s="62"/>
      <c r="I10" s="63">
        <f>VLOOKUP($A10,'E&amp;O'!$G$1:$CJ$9999,15,FALSE)</f>
        <v>0.13270000000000001</v>
      </c>
      <c r="J10" s="63">
        <f t="shared" si="0"/>
        <v>0</v>
      </c>
      <c r="K10" s="62">
        <v>491</v>
      </c>
      <c r="L10" s="62">
        <v>4</v>
      </c>
      <c r="M10" s="62" t="str">
        <f>VLOOKUP($A10,'E&amp;O'!$G$1:$CJ$9999,17,FALSE)</f>
        <v>EA</v>
      </c>
      <c r="N10" s="62">
        <f t="shared" si="1"/>
        <v>-491</v>
      </c>
      <c r="O10" s="62">
        <f>VLOOKUP($A10,'E&amp;O'!$G$1:$CJ$9999,57,FALSE)</f>
        <v>-67</v>
      </c>
      <c r="P10" s="64">
        <f>VLOOKUP($A10,'E&amp;O'!$G$1:$CJ$9999,59,FALSE)</f>
        <v>43538</v>
      </c>
      <c r="Q10" s="64"/>
      <c r="R10" s="64" t="s">
        <v>288</v>
      </c>
      <c r="S10" s="62"/>
    </row>
    <row r="11" spans="1:19" x14ac:dyDescent="0.25">
      <c r="A11" s="60" t="s">
        <v>6</v>
      </c>
      <c r="B11" s="62" t="str">
        <f>VLOOKUP($A11,'E&amp;O'!$G$1:$K$9999,4,FALSE)</f>
        <v>COUDE CU 24° 12X0,685 A15 B57</v>
      </c>
      <c r="C11" s="62">
        <f>VLOOKUP($A11,'E&amp;O'!$G$1:$K$9999,5,FALSE)</f>
        <v>0</v>
      </c>
      <c r="D11" s="62" t="str">
        <f>VLOOKUP($A11,'E&amp;O'!$G$1:$CJ$9999,12,FALSE)</f>
        <v>W</v>
      </c>
      <c r="E11" s="62" t="str">
        <f>VLOOKUP($A11,'E&amp;O'!$G$1:$CJ$9999,34,FALSE)</f>
        <v>VA</v>
      </c>
      <c r="F11" s="62"/>
      <c r="G11" s="62"/>
      <c r="H11" s="62"/>
      <c r="I11" s="63">
        <f>VLOOKUP($A11,'E&amp;O'!$G$1:$CJ$9999,15,FALSE)</f>
        <v>0.2984</v>
      </c>
      <c r="J11" s="63">
        <f t="shared" si="0"/>
        <v>0</v>
      </c>
      <c r="K11" s="62">
        <v>719</v>
      </c>
      <c r="L11" s="62">
        <v>4</v>
      </c>
      <c r="M11" s="62" t="str">
        <f>VLOOKUP($A11,'E&amp;O'!$G$1:$CJ$9999,17,FALSE)</f>
        <v>EA</v>
      </c>
      <c r="N11" s="62">
        <f t="shared" si="1"/>
        <v>-719</v>
      </c>
      <c r="O11" s="62">
        <f>VLOOKUP($A11,'E&amp;O'!$G$1:$CJ$9999,57,FALSE)</f>
        <v>-60</v>
      </c>
      <c r="P11" s="64">
        <f>VLOOKUP($A11,'E&amp;O'!$G$1:$CJ$9999,59,FALSE)</f>
        <v>43643</v>
      </c>
      <c r="Q11" s="64"/>
      <c r="R11" s="64" t="s">
        <v>288</v>
      </c>
      <c r="S11" s="62"/>
    </row>
    <row r="12" spans="1:19" x14ac:dyDescent="0.25">
      <c r="A12" s="60" t="s">
        <v>7</v>
      </c>
      <c r="B12" s="62" t="str">
        <f>VLOOKUP($A12,'E&amp;O'!$G$1:$K$9999,4,FALSE)</f>
        <v>COUDE CU 40° D7,94 A9 B21</v>
      </c>
      <c r="C12" s="62">
        <f>VLOOKUP($A12,'E&amp;O'!$G$1:$K$9999,5,FALSE)</f>
        <v>0</v>
      </c>
      <c r="D12" s="62" t="str">
        <f>VLOOKUP($A12,'E&amp;O'!$G$1:$CJ$9999,12,FALSE)</f>
        <v>W</v>
      </c>
      <c r="E12" s="62" t="str">
        <f>VLOOKUP($A12,'E&amp;O'!$G$1:$CJ$9999,34,FALSE)</f>
        <v>VA</v>
      </c>
      <c r="F12" s="62"/>
      <c r="G12" s="62"/>
      <c r="H12" s="62"/>
      <c r="I12" s="63">
        <f>VLOOKUP($A12,'E&amp;O'!$G$1:$CJ$9999,15,FALSE)</f>
        <v>0.79969999999999997</v>
      </c>
      <c r="J12" s="63">
        <f t="shared" si="0"/>
        <v>0</v>
      </c>
      <c r="K12" s="62">
        <v>677</v>
      </c>
      <c r="L12" s="62">
        <v>0</v>
      </c>
      <c r="M12" s="62" t="str">
        <f>VLOOKUP($A12,'E&amp;O'!$G$1:$CJ$9999,17,FALSE)</f>
        <v>EA</v>
      </c>
      <c r="N12" s="62">
        <f t="shared" si="1"/>
        <v>-677</v>
      </c>
      <c r="O12" s="62">
        <f>VLOOKUP($A12,'E&amp;O'!$G$1:$CJ$9999,57,FALSE)</f>
        <v>0</v>
      </c>
      <c r="P12" s="64">
        <f>VLOOKUP($A12,'E&amp;O'!$G$1:$CJ$9999,59,FALSE)</f>
        <v>41948</v>
      </c>
      <c r="Q12" s="64"/>
      <c r="R12" s="64" t="s">
        <v>286</v>
      </c>
      <c r="S12" s="62"/>
    </row>
    <row r="13" spans="1:19" x14ac:dyDescent="0.25">
      <c r="A13" s="60" t="s">
        <v>8</v>
      </c>
      <c r="B13" s="62" t="str">
        <f>VLOOKUP($A13,'E&amp;O'!$G$1:$K$9999,4,FALSE)</f>
        <v>EMBOUT CU 12X0.685 L70</v>
      </c>
      <c r="C13" s="62" t="str">
        <f>VLOOKUP($A13,'E&amp;O'!$G$1:$K$9999,5,FALSE)</f>
        <v>LISSE</v>
      </c>
      <c r="D13" s="62" t="str">
        <f>VLOOKUP($A13,'E&amp;O'!$G$1:$CJ$9999,12,FALSE)</f>
        <v>OB</v>
      </c>
      <c r="E13" s="62" t="str">
        <f>VLOOKUP($A13,'E&amp;O'!$G$1:$CJ$9999,34,FALSE)</f>
        <v>VA</v>
      </c>
      <c r="F13" s="62"/>
      <c r="G13" s="62"/>
      <c r="H13" s="62"/>
      <c r="I13" s="63">
        <f>VLOOKUP($A13,'E&amp;O'!$G$1:$CJ$9999,15,FALSE)</f>
        <v>0.38369999999999999</v>
      </c>
      <c r="J13" s="63">
        <f t="shared" si="0"/>
        <v>0</v>
      </c>
      <c r="K13" s="62">
        <v>1361</v>
      </c>
      <c r="L13" s="62">
        <v>0</v>
      </c>
      <c r="M13" s="62" t="str">
        <f>VLOOKUP($A13,'E&amp;O'!$G$1:$CJ$9999,17,FALSE)</f>
        <v>EA</v>
      </c>
      <c r="N13" s="62">
        <f t="shared" si="1"/>
        <v>-1361</v>
      </c>
      <c r="O13" s="62">
        <f>VLOOKUP($A13,'E&amp;O'!$G$1:$CJ$9999,57,FALSE)</f>
        <v>-16</v>
      </c>
      <c r="P13" s="64">
        <f>VLOOKUP($A13,'E&amp;O'!$G$1:$CJ$9999,59,FALSE)</f>
        <v>43523</v>
      </c>
      <c r="Q13" s="64"/>
      <c r="R13" s="64" t="s">
        <v>287</v>
      </c>
      <c r="S13" s="62"/>
    </row>
    <row r="14" spans="1:19" x14ac:dyDescent="0.25">
      <c r="A14" s="60" t="s">
        <v>9</v>
      </c>
      <c r="B14" s="62" t="s">
        <v>270</v>
      </c>
      <c r="C14" s="62"/>
      <c r="D14" s="62" t="s">
        <v>140</v>
      </c>
      <c r="E14" s="62" t="s">
        <v>172</v>
      </c>
      <c r="F14" s="62"/>
      <c r="G14" s="62"/>
      <c r="H14" s="62"/>
      <c r="I14" s="63">
        <v>0.48759999999999998</v>
      </c>
      <c r="J14" s="63">
        <f t="shared" si="0"/>
        <v>0</v>
      </c>
      <c r="K14" s="62">
        <v>0</v>
      </c>
      <c r="L14" s="62">
        <v>0</v>
      </c>
      <c r="M14" s="62" t="s">
        <v>141</v>
      </c>
      <c r="N14" s="62">
        <f t="shared" si="1"/>
        <v>0</v>
      </c>
      <c r="O14" s="62">
        <v>-16</v>
      </c>
      <c r="P14" s="64">
        <v>43393</v>
      </c>
      <c r="Q14" s="64"/>
      <c r="R14" s="64" t="s">
        <v>286</v>
      </c>
      <c r="S14" s="62"/>
    </row>
    <row r="15" spans="1:19" x14ac:dyDescent="0.25">
      <c r="A15" s="60" t="s">
        <v>10</v>
      </c>
      <c r="B15" s="62" t="s">
        <v>271</v>
      </c>
      <c r="C15" s="62" t="s">
        <v>162</v>
      </c>
      <c r="D15" s="62" t="s">
        <v>140</v>
      </c>
      <c r="E15" s="62" t="s">
        <v>172</v>
      </c>
      <c r="F15" s="62"/>
      <c r="G15" s="62"/>
      <c r="H15" s="62"/>
      <c r="I15" s="63">
        <v>0.62360000000000004</v>
      </c>
      <c r="J15" s="63">
        <f t="shared" si="0"/>
        <v>0</v>
      </c>
      <c r="K15" s="62">
        <v>0</v>
      </c>
      <c r="L15" s="62">
        <v>0</v>
      </c>
      <c r="M15" s="62" t="s">
        <v>141</v>
      </c>
      <c r="N15" s="62">
        <f t="shared" si="1"/>
        <v>0</v>
      </c>
      <c r="O15" s="61">
        <v>0</v>
      </c>
      <c r="P15" s="64">
        <v>42080</v>
      </c>
      <c r="Q15" s="64"/>
      <c r="R15" s="64" t="s">
        <v>286</v>
      </c>
      <c r="S15" s="62"/>
    </row>
    <row r="16" spans="1:19" x14ac:dyDescent="0.25">
      <c r="A16" s="60" t="s">
        <v>11</v>
      </c>
      <c r="B16" s="62" t="str">
        <f>VLOOKUP($A16,'E&amp;O'!$G$1:$K$9999,4,FALSE)</f>
        <v>COUDE CU 65° 15,87X0,69 A36B66</v>
      </c>
      <c r="C16" s="62" t="str">
        <f>VLOOKUP($A16,'E&amp;O'!$G$1:$K$9999,5,FALSE)</f>
        <v>RECUIT OS27 (D5/8¨)</v>
      </c>
      <c r="D16" s="62" t="str">
        <f>VLOOKUP($A16,'E&amp;O'!$G$1:$CJ$9999,12,FALSE)</f>
        <v>OB</v>
      </c>
      <c r="E16" s="62" t="str">
        <f>VLOOKUP($A16,'E&amp;O'!$G$1:$CJ$9999,34,FALSE)</f>
        <v>SP</v>
      </c>
      <c r="F16" s="62"/>
      <c r="G16" s="62"/>
      <c r="H16" s="62"/>
      <c r="I16" s="63">
        <f>VLOOKUP($A16,'E&amp;O'!$G$1:$CJ$9999,15,FALSE)</f>
        <v>1.2194</v>
      </c>
      <c r="J16" s="63">
        <f t="shared" si="0"/>
        <v>0</v>
      </c>
      <c r="K16" s="62">
        <v>800</v>
      </c>
      <c r="L16" s="62">
        <v>0</v>
      </c>
      <c r="M16" s="62" t="str">
        <f>VLOOKUP($A16,'E&amp;O'!$G$1:$CJ$9999,17,FALSE)</f>
        <v>EA</v>
      </c>
      <c r="N16" s="62">
        <f t="shared" si="1"/>
        <v>-800</v>
      </c>
      <c r="O16" s="62">
        <f>VLOOKUP($A16,'E&amp;O'!$G$1:$CJ$9999,57,FALSE)</f>
        <v>0</v>
      </c>
      <c r="P16" s="64">
        <f>VLOOKUP($A16,'E&amp;O'!$G$1:$CJ$9999,59,FALSE)</f>
        <v>43130</v>
      </c>
      <c r="Q16" s="64"/>
      <c r="R16" s="64" t="s">
        <v>286</v>
      </c>
      <c r="S16" s="62"/>
    </row>
    <row r="17" spans="1:19" x14ac:dyDescent="0.25">
      <c r="A17" s="60" t="s">
        <v>12</v>
      </c>
      <c r="B17" s="62" t="str">
        <f>VLOOKUP($A17,'E&amp;O'!$G$1:$K$9999,4,FALSE)</f>
        <v>COUDE CU 45° 15,87X0,69 A24B50</v>
      </c>
      <c r="C17" s="62" t="str">
        <f>VLOOKUP($A17,'E&amp;O'!$G$1:$K$9999,5,FALSE)</f>
        <v>RECUIT OS27 (D5/8¨)</v>
      </c>
      <c r="D17" s="62" t="str">
        <f>VLOOKUP($A17,'E&amp;O'!$G$1:$CJ$9999,12,FALSE)</f>
        <v>OB</v>
      </c>
      <c r="E17" s="62" t="str">
        <f>VLOOKUP($A17,'E&amp;O'!$G$1:$CJ$9999,34,FALSE)</f>
        <v>SP</v>
      </c>
      <c r="F17" s="62"/>
      <c r="G17" s="62"/>
      <c r="H17" s="62"/>
      <c r="I17" s="63">
        <f>VLOOKUP($A17,'E&amp;O'!$G$1:$CJ$9999,15,FALSE)</f>
        <v>1.0370999999999999</v>
      </c>
      <c r="J17" s="63">
        <f t="shared" si="0"/>
        <v>0</v>
      </c>
      <c r="K17" s="62">
        <v>800</v>
      </c>
      <c r="L17" s="62">
        <v>0</v>
      </c>
      <c r="M17" s="62" t="str">
        <f>VLOOKUP($A17,'E&amp;O'!$G$1:$CJ$9999,17,FALSE)</f>
        <v>EA</v>
      </c>
      <c r="N17" s="62">
        <f t="shared" si="1"/>
        <v>-800</v>
      </c>
      <c r="O17" s="62">
        <f>VLOOKUP($A17,'E&amp;O'!$G$1:$CJ$9999,57,FALSE)</f>
        <v>0</v>
      </c>
      <c r="P17" s="64">
        <f>VLOOKUP($A17,'E&amp;O'!$G$1:$CJ$9999,59,FALSE)</f>
        <v>43130</v>
      </c>
      <c r="Q17" s="64"/>
      <c r="R17" s="64" t="s">
        <v>286</v>
      </c>
      <c r="S17" s="62"/>
    </row>
    <row r="18" spans="1:19" x14ac:dyDescent="0.25">
      <c r="A18" s="60" t="s">
        <v>13</v>
      </c>
      <c r="B18" s="62" t="s">
        <v>272</v>
      </c>
      <c r="C18" s="62"/>
      <c r="D18" s="62" t="s">
        <v>140</v>
      </c>
      <c r="E18" s="62" t="s">
        <v>214</v>
      </c>
      <c r="F18" s="62"/>
      <c r="G18" s="62"/>
      <c r="H18" s="62"/>
      <c r="I18" s="63">
        <v>4.5339</v>
      </c>
      <c r="J18" s="63">
        <f t="shared" si="0"/>
        <v>0</v>
      </c>
      <c r="K18" s="62">
        <v>0</v>
      </c>
      <c r="L18" s="62">
        <v>0</v>
      </c>
      <c r="M18" s="62" t="s">
        <v>141</v>
      </c>
      <c r="N18" s="62">
        <f t="shared" si="1"/>
        <v>0</v>
      </c>
      <c r="O18" s="62" t="e">
        <f>VLOOKUP($A18,'E&amp;O'!$G$1:$CJ$9999,57,FALSE)</f>
        <v>#N/A</v>
      </c>
      <c r="P18" s="64" t="e">
        <f>VLOOKUP($A18,'E&amp;O'!$G$1:$CJ$9999,59,FALSE)</f>
        <v>#N/A</v>
      </c>
      <c r="Q18" s="64"/>
      <c r="R18" s="64" t="s">
        <v>286</v>
      </c>
      <c r="S18" s="62"/>
    </row>
    <row r="19" spans="1:19" x14ac:dyDescent="0.25">
      <c r="A19" s="60" t="s">
        <v>14</v>
      </c>
      <c r="B19" s="62" t="s">
        <v>265</v>
      </c>
      <c r="C19" s="62" t="s">
        <v>266</v>
      </c>
      <c r="D19" s="62" t="s">
        <v>140</v>
      </c>
      <c r="E19" s="62" t="s">
        <v>151</v>
      </c>
      <c r="F19" s="62"/>
      <c r="G19" s="62"/>
      <c r="H19" s="62"/>
      <c r="I19" s="63">
        <v>1.3010999999999999</v>
      </c>
      <c r="J19" s="63">
        <f t="shared" si="0"/>
        <v>0</v>
      </c>
      <c r="K19" s="62">
        <v>0</v>
      </c>
      <c r="L19" s="62">
        <v>0</v>
      </c>
      <c r="M19" s="62" t="s">
        <v>141</v>
      </c>
      <c r="N19" s="62">
        <f t="shared" si="1"/>
        <v>0</v>
      </c>
      <c r="O19" s="62" t="e">
        <f>VLOOKUP($A19,'E&amp;O'!$G$1:$CJ$9999,57,FALSE)</f>
        <v>#N/A</v>
      </c>
      <c r="P19" s="64" t="e">
        <f>VLOOKUP($A19,'E&amp;O'!$G$1:$CJ$9999,59,FALSE)</f>
        <v>#N/A</v>
      </c>
      <c r="Q19" s="64" t="s">
        <v>269</v>
      </c>
      <c r="R19" s="64" t="s">
        <v>286</v>
      </c>
      <c r="S19" s="62"/>
    </row>
    <row r="20" spans="1:19" x14ac:dyDescent="0.25">
      <c r="A20" s="60" t="s">
        <v>15</v>
      </c>
      <c r="B20" s="62" t="s">
        <v>273</v>
      </c>
      <c r="C20" s="62" t="s">
        <v>274</v>
      </c>
      <c r="D20" s="62" t="s">
        <v>140</v>
      </c>
      <c r="E20" s="62" t="s">
        <v>214</v>
      </c>
      <c r="F20" s="62"/>
      <c r="G20" s="62"/>
      <c r="H20" s="62"/>
      <c r="I20" s="63">
        <v>3.1036999999999999</v>
      </c>
      <c r="J20" s="63">
        <f t="shared" si="0"/>
        <v>0</v>
      </c>
      <c r="K20" s="62">
        <v>0</v>
      </c>
      <c r="L20" s="62">
        <v>0</v>
      </c>
      <c r="M20" s="62" t="s">
        <v>141</v>
      </c>
      <c r="N20" s="62">
        <f t="shared" si="1"/>
        <v>0</v>
      </c>
      <c r="O20" s="62" t="e">
        <f>VLOOKUP($A20,'E&amp;O'!$G$1:$CJ$9999,57,FALSE)</f>
        <v>#N/A</v>
      </c>
      <c r="P20" s="64" t="e">
        <f>VLOOKUP($A20,'E&amp;O'!$G$1:$CJ$9999,59,FALSE)</f>
        <v>#N/A</v>
      </c>
      <c r="Q20" s="64"/>
      <c r="R20" s="64" t="s">
        <v>286</v>
      </c>
      <c r="S20" s="62"/>
    </row>
    <row r="21" spans="1:19" x14ac:dyDescent="0.25">
      <c r="A21" s="60" t="s">
        <v>16</v>
      </c>
      <c r="B21" s="62" t="s">
        <v>275</v>
      </c>
      <c r="C21" s="62" t="s">
        <v>275</v>
      </c>
      <c r="D21" s="62" t="s">
        <v>204</v>
      </c>
      <c r="E21" s="62" t="s">
        <v>151</v>
      </c>
      <c r="F21" s="62"/>
      <c r="G21" s="62"/>
      <c r="H21" s="62"/>
      <c r="I21" s="63">
        <v>0.89829999999999999</v>
      </c>
      <c r="J21" s="63">
        <f t="shared" si="0"/>
        <v>0</v>
      </c>
      <c r="K21" s="62">
        <v>0</v>
      </c>
      <c r="L21" s="62">
        <v>0</v>
      </c>
      <c r="M21" s="62" t="s">
        <v>141</v>
      </c>
      <c r="N21" s="62">
        <f t="shared" si="1"/>
        <v>0</v>
      </c>
      <c r="O21" s="62">
        <v>-7</v>
      </c>
      <c r="P21" s="64">
        <v>43285</v>
      </c>
      <c r="Q21" s="64"/>
      <c r="R21" s="64" t="s">
        <v>286</v>
      </c>
      <c r="S21" s="62"/>
    </row>
    <row r="22" spans="1:19" x14ac:dyDescent="0.25">
      <c r="A22" s="60" t="s">
        <v>17</v>
      </c>
      <c r="B22" s="62" t="s">
        <v>276</v>
      </c>
      <c r="C22" s="62" t="s">
        <v>277</v>
      </c>
      <c r="D22" s="62" t="s">
        <v>140</v>
      </c>
      <c r="E22" s="62" t="s">
        <v>214</v>
      </c>
      <c r="F22" s="62"/>
      <c r="G22" s="62"/>
      <c r="H22" s="62"/>
      <c r="I22" s="63">
        <v>0.87690000000000001</v>
      </c>
      <c r="J22" s="63">
        <f t="shared" si="0"/>
        <v>0</v>
      </c>
      <c r="K22" s="62">
        <v>0</v>
      </c>
      <c r="L22" s="62">
        <v>0</v>
      </c>
      <c r="M22" s="62" t="s">
        <v>141</v>
      </c>
      <c r="N22" s="62">
        <f t="shared" si="1"/>
        <v>0</v>
      </c>
      <c r="O22" s="62" t="e">
        <f>VLOOKUP($A22,'E&amp;O'!$G$1:$CJ$9999,57,FALSE)</f>
        <v>#N/A</v>
      </c>
      <c r="P22" s="64" t="e">
        <f>VLOOKUP($A22,'E&amp;O'!$G$1:$CJ$9999,59,FALSE)</f>
        <v>#N/A</v>
      </c>
      <c r="Q22" s="64"/>
      <c r="R22" s="64" t="s">
        <v>286</v>
      </c>
      <c r="S22" s="62"/>
    </row>
    <row r="23" spans="1:19" x14ac:dyDescent="0.25">
      <c r="A23" s="60" t="s">
        <v>21</v>
      </c>
      <c r="B23" s="62" t="e">
        <f>VLOOKUP($A23,'E&amp;O'!$G$1:$K$9999,4,FALSE)</f>
        <v>#N/A</v>
      </c>
      <c r="C23" s="62" t="e">
        <f>VLOOKUP($A23,'E&amp;O'!$G$1:$K$9999,5,FALSE)</f>
        <v>#N/A</v>
      </c>
      <c r="D23" s="62" t="e">
        <f>VLOOKUP($A23,'E&amp;O'!$G$1:$CJ$9999,12,FALSE)</f>
        <v>#N/A</v>
      </c>
      <c r="E23" s="62" t="e">
        <f>VLOOKUP($A23,'E&amp;O'!$G$1:$CJ$9999,34,FALSE)</f>
        <v>#N/A</v>
      </c>
      <c r="F23" s="62"/>
      <c r="G23" s="62"/>
      <c r="H23" s="62"/>
      <c r="I23" s="63" t="e">
        <f>VLOOKUP($A23,'E&amp;O'!$G$1:$CJ$9999,15,FALSE)</f>
        <v>#N/A</v>
      </c>
      <c r="J23" s="63" t="e">
        <f t="shared" si="0"/>
        <v>#N/A</v>
      </c>
      <c r="K23" s="62"/>
      <c r="L23" s="62"/>
      <c r="M23" s="62" t="e">
        <f>VLOOKUP($A23,'E&amp;O'!$G$1:$CJ$9999,17,FALSE)</f>
        <v>#N/A</v>
      </c>
      <c r="N23" s="62">
        <f t="shared" si="1"/>
        <v>0</v>
      </c>
      <c r="O23" s="62" t="e">
        <f>VLOOKUP($A23,'E&amp;O'!$G$1:$CJ$9999,57,FALSE)</f>
        <v>#N/A</v>
      </c>
      <c r="P23" s="64" t="e">
        <f>VLOOKUP($A23,'E&amp;O'!$G$1:$CJ$9999,59,FALSE)</f>
        <v>#N/A</v>
      </c>
      <c r="Q23" s="64"/>
      <c r="R23" s="64" t="s">
        <v>286</v>
      </c>
      <c r="S23" s="62"/>
    </row>
    <row r="24" spans="1:19" x14ac:dyDescent="0.25">
      <c r="A24" s="60" t="s">
        <v>22</v>
      </c>
      <c r="B24" s="62" t="e">
        <f>VLOOKUP($A24,'E&amp;O'!$G$1:$K$9999,4,FALSE)</f>
        <v>#N/A</v>
      </c>
      <c r="C24" s="62" t="e">
        <f>VLOOKUP($A24,'E&amp;O'!$G$1:$K$9999,5,FALSE)</f>
        <v>#N/A</v>
      </c>
      <c r="D24" s="62" t="e">
        <f>VLOOKUP($A24,'E&amp;O'!$G$1:$CJ$9999,12,FALSE)</f>
        <v>#N/A</v>
      </c>
      <c r="E24" s="62" t="e">
        <f>VLOOKUP($A24,'E&amp;O'!$G$1:$CJ$9999,34,FALSE)</f>
        <v>#N/A</v>
      </c>
      <c r="F24" s="62"/>
      <c r="G24" s="62"/>
      <c r="H24" s="62"/>
      <c r="I24" s="63" t="e">
        <f>VLOOKUP($A24,'E&amp;O'!$G$1:$CJ$9999,15,FALSE)</f>
        <v>#N/A</v>
      </c>
      <c r="J24" s="63" t="e">
        <f t="shared" si="0"/>
        <v>#N/A</v>
      </c>
      <c r="K24" s="62"/>
      <c r="L24" s="62"/>
      <c r="M24" s="62" t="e">
        <f>VLOOKUP($A24,'E&amp;O'!$G$1:$CJ$9999,17,FALSE)</f>
        <v>#N/A</v>
      </c>
      <c r="N24" s="62">
        <f t="shared" si="1"/>
        <v>0</v>
      </c>
      <c r="O24" s="62" t="e">
        <f>VLOOKUP($A24,'E&amp;O'!$G$1:$CJ$9999,57,FALSE)</f>
        <v>#N/A</v>
      </c>
      <c r="P24" s="64" t="e">
        <f>VLOOKUP($A24,'E&amp;O'!$G$1:$CJ$9999,59,FALSE)</f>
        <v>#N/A</v>
      </c>
      <c r="Q24" s="64"/>
      <c r="R24" s="64" t="s">
        <v>286</v>
      </c>
      <c r="S24" s="62"/>
    </row>
    <row r="25" spans="1:19" x14ac:dyDescent="0.25">
      <c r="A25" s="60" t="s">
        <v>23</v>
      </c>
      <c r="B25" s="62" t="s">
        <v>265</v>
      </c>
      <c r="C25" s="62" t="s">
        <v>266</v>
      </c>
      <c r="D25" s="62" t="s">
        <v>140</v>
      </c>
      <c r="E25" s="62" t="s">
        <v>214</v>
      </c>
      <c r="F25" s="62"/>
      <c r="G25" s="62"/>
      <c r="H25" s="62"/>
      <c r="I25" s="63">
        <v>1.1895</v>
      </c>
      <c r="J25" s="63">
        <f t="shared" si="0"/>
        <v>0</v>
      </c>
      <c r="K25" s="62">
        <v>0</v>
      </c>
      <c r="L25" s="62">
        <v>0</v>
      </c>
      <c r="M25" s="62" t="s">
        <v>141</v>
      </c>
      <c r="N25" s="62">
        <f t="shared" si="1"/>
        <v>0</v>
      </c>
      <c r="O25" s="62" t="e">
        <f>VLOOKUP($A25,'E&amp;O'!$G$1:$CJ$9999,57,FALSE)</f>
        <v>#N/A</v>
      </c>
      <c r="P25" s="64" t="e">
        <f>VLOOKUP($A25,'E&amp;O'!$G$1:$CJ$9999,59,FALSE)</f>
        <v>#N/A</v>
      </c>
      <c r="Q25" s="64"/>
      <c r="R25" s="64" t="s">
        <v>286</v>
      </c>
      <c r="S25" s="62"/>
    </row>
    <row r="26" spans="1:19" x14ac:dyDescent="0.25">
      <c r="A26" s="60" t="s">
        <v>24</v>
      </c>
      <c r="B26" s="62" t="s">
        <v>265</v>
      </c>
      <c r="C26" s="62" t="s">
        <v>266</v>
      </c>
      <c r="D26" s="62" t="s">
        <v>140</v>
      </c>
      <c r="E26" s="62" t="s">
        <v>151</v>
      </c>
      <c r="F26" s="62"/>
      <c r="G26" s="62"/>
      <c r="H26" s="62"/>
      <c r="I26" s="63">
        <v>1.0669999999999999</v>
      </c>
      <c r="J26" s="63">
        <f t="shared" si="0"/>
        <v>0</v>
      </c>
      <c r="K26" s="62">
        <v>0</v>
      </c>
      <c r="L26" s="62">
        <v>0</v>
      </c>
      <c r="M26" s="62" t="s">
        <v>141</v>
      </c>
      <c r="N26" s="62">
        <f t="shared" si="1"/>
        <v>0</v>
      </c>
      <c r="O26" s="62" t="e">
        <f>VLOOKUP($A26,'E&amp;O'!$G$1:$CJ$9999,57,FALSE)</f>
        <v>#N/A</v>
      </c>
      <c r="P26" s="64" t="e">
        <f>VLOOKUP($A26,'E&amp;O'!$G$1:$CJ$9999,59,FALSE)</f>
        <v>#N/A</v>
      </c>
      <c r="Q26" s="64" t="s">
        <v>269</v>
      </c>
      <c r="R26" s="64" t="s">
        <v>286</v>
      </c>
      <c r="S26" s="62"/>
    </row>
    <row r="27" spans="1:19" x14ac:dyDescent="0.25">
      <c r="A27" s="60" t="s">
        <v>25</v>
      </c>
      <c r="B27" s="62" t="s">
        <v>265</v>
      </c>
      <c r="C27" s="62" t="s">
        <v>266</v>
      </c>
      <c r="D27" s="62" t="s">
        <v>140</v>
      </c>
      <c r="E27" s="62" t="s">
        <v>214</v>
      </c>
      <c r="F27" s="62"/>
      <c r="G27" s="62"/>
      <c r="H27" s="62"/>
      <c r="I27" s="63">
        <v>1.1328</v>
      </c>
      <c r="J27" s="63">
        <f t="shared" si="0"/>
        <v>0</v>
      </c>
      <c r="K27" s="62">
        <v>0</v>
      </c>
      <c r="L27" s="62">
        <v>0</v>
      </c>
      <c r="M27" s="62" t="s">
        <v>141</v>
      </c>
      <c r="N27" s="62">
        <f t="shared" si="1"/>
        <v>0</v>
      </c>
      <c r="O27" s="62" t="e">
        <f>VLOOKUP($A27,'E&amp;O'!$G$1:$CJ$9999,57,FALSE)</f>
        <v>#N/A</v>
      </c>
      <c r="P27" s="64" t="e">
        <f>VLOOKUP($A27,'E&amp;O'!$G$1:$CJ$9999,59,FALSE)</f>
        <v>#N/A</v>
      </c>
      <c r="Q27" s="64"/>
      <c r="R27" s="64" t="s">
        <v>286</v>
      </c>
      <c r="S27" s="62"/>
    </row>
    <row r="28" spans="1:19" x14ac:dyDescent="0.25">
      <c r="A28" s="60" t="s">
        <v>26</v>
      </c>
      <c r="B28" s="62" t="str">
        <f>VLOOKUP($A28,'E&amp;O'!$G$1:$K$9999,4,FALSE)</f>
        <v>COURBE CU 07X0,4 E32</v>
      </c>
      <c r="C28" s="62" t="str">
        <f>VLOOKUP($A28,'E&amp;O'!$G$1:$K$9999,5,FALSE)</f>
        <v>WA</v>
      </c>
      <c r="D28" s="62" t="str">
        <f>VLOOKUP($A28,'E&amp;O'!$G$1:$CJ$9999,12,FALSE)</f>
        <v>OB</v>
      </c>
      <c r="E28" s="62" t="str">
        <f>VLOOKUP($A28,'E&amp;O'!$G$1:$CJ$9999,34,FALSE)</f>
        <v>VA</v>
      </c>
      <c r="F28" s="62"/>
      <c r="G28" s="62"/>
      <c r="H28" s="62"/>
      <c r="I28" s="63">
        <f>VLOOKUP($A28,'E&amp;O'!$G$1:$CJ$9999,15,FALSE)</f>
        <v>0.25230000000000002</v>
      </c>
      <c r="J28" s="63">
        <f t="shared" si="0"/>
        <v>0</v>
      </c>
      <c r="K28" s="62">
        <v>309</v>
      </c>
      <c r="L28" s="62">
        <v>0</v>
      </c>
      <c r="M28" s="62" t="str">
        <f>VLOOKUP($A28,'E&amp;O'!$G$1:$CJ$9999,17,FALSE)</f>
        <v>EA</v>
      </c>
      <c r="N28" s="62">
        <f t="shared" si="1"/>
        <v>-309</v>
      </c>
      <c r="O28" s="62">
        <f>VLOOKUP($A28,'E&amp;O'!$G$1:$CJ$9999,57,FALSE)</f>
        <v>-16</v>
      </c>
      <c r="P28" s="64">
        <f>VLOOKUP($A28,'E&amp;O'!$G$1:$CJ$9999,59,FALSE)</f>
        <v>43606</v>
      </c>
      <c r="Q28" s="64"/>
      <c r="R28" s="64" t="s">
        <v>287</v>
      </c>
      <c r="S28" s="62"/>
    </row>
    <row r="29" spans="1:19" x14ac:dyDescent="0.25">
      <c r="A29" s="60" t="s">
        <v>27</v>
      </c>
      <c r="B29" s="62" t="s">
        <v>278</v>
      </c>
      <c r="C29" s="62" t="s">
        <v>279</v>
      </c>
      <c r="D29" s="62" t="s">
        <v>140</v>
      </c>
      <c r="E29" s="62" t="s">
        <v>151</v>
      </c>
      <c r="F29" s="62"/>
      <c r="G29" s="62"/>
      <c r="H29" s="62"/>
      <c r="I29" s="63">
        <v>0.56289999999999996</v>
      </c>
      <c r="J29" s="63">
        <f t="shared" si="0"/>
        <v>0</v>
      </c>
      <c r="K29" s="62">
        <v>0</v>
      </c>
      <c r="L29" s="62">
        <v>0</v>
      </c>
      <c r="M29" s="62" t="s">
        <v>141</v>
      </c>
      <c r="N29" s="62">
        <f t="shared" si="1"/>
        <v>0</v>
      </c>
      <c r="O29" s="62">
        <v>-32</v>
      </c>
      <c r="P29" s="64">
        <v>43523</v>
      </c>
      <c r="Q29" s="64"/>
      <c r="R29" s="64" t="s">
        <v>286</v>
      </c>
      <c r="S29" s="62"/>
    </row>
    <row r="30" spans="1:19" x14ac:dyDescent="0.25">
      <c r="A30" s="60" t="s">
        <v>28</v>
      </c>
      <c r="B30" s="62" t="e">
        <f>VLOOKUP($A30,'E&amp;O'!$G$1:$K$9999,4,FALSE)</f>
        <v>#N/A</v>
      </c>
      <c r="C30" s="62" t="e">
        <f>VLOOKUP($A30,'E&amp;O'!$G$1:$K$9999,5,FALSE)</f>
        <v>#N/A</v>
      </c>
      <c r="D30" s="62" t="e">
        <f>VLOOKUP($A30,'E&amp;O'!$G$1:$CJ$9999,12,FALSE)</f>
        <v>#N/A</v>
      </c>
      <c r="E30" s="62" t="e">
        <f>VLOOKUP($A30,'E&amp;O'!$G$1:$CJ$9999,34,FALSE)</f>
        <v>#N/A</v>
      </c>
      <c r="F30" s="62"/>
      <c r="G30" s="62"/>
      <c r="H30" s="62"/>
      <c r="I30" s="63" t="e">
        <f>VLOOKUP($A30,'E&amp;O'!$G$1:$CJ$9999,15,FALSE)</f>
        <v>#N/A</v>
      </c>
      <c r="J30" s="63" t="e">
        <f t="shared" si="0"/>
        <v>#N/A</v>
      </c>
      <c r="K30" s="62"/>
      <c r="L30" s="62"/>
      <c r="M30" s="62" t="e">
        <f>VLOOKUP($A30,'E&amp;O'!$G$1:$CJ$9999,17,FALSE)</f>
        <v>#N/A</v>
      </c>
      <c r="N30" s="62">
        <f t="shared" si="1"/>
        <v>0</v>
      </c>
      <c r="O30" s="62" t="e">
        <f>VLOOKUP($A30,'E&amp;O'!$G$1:$CJ$9999,57,FALSE)</f>
        <v>#N/A</v>
      </c>
      <c r="P30" s="64" t="e">
        <f>VLOOKUP($A30,'E&amp;O'!$G$1:$CJ$9999,59,FALSE)</f>
        <v>#N/A</v>
      </c>
      <c r="Q30" s="64"/>
      <c r="R30" s="64" t="s">
        <v>286</v>
      </c>
      <c r="S30" s="62"/>
    </row>
    <row r="31" spans="1:19" x14ac:dyDescent="0.25">
      <c r="A31" s="60" t="s">
        <v>29</v>
      </c>
      <c r="B31" s="62" t="s">
        <v>265</v>
      </c>
      <c r="C31" s="62" t="s">
        <v>266</v>
      </c>
      <c r="D31" s="62" t="s">
        <v>140</v>
      </c>
      <c r="E31" s="62" t="s">
        <v>151</v>
      </c>
      <c r="F31" s="62"/>
      <c r="G31" s="62"/>
      <c r="H31" s="62"/>
      <c r="I31" s="63">
        <v>1.3278000000000001</v>
      </c>
      <c r="J31" s="63">
        <f t="shared" si="0"/>
        <v>0</v>
      </c>
      <c r="K31" s="62">
        <v>0</v>
      </c>
      <c r="L31" s="62">
        <v>0</v>
      </c>
      <c r="M31" s="62" t="s">
        <v>141</v>
      </c>
      <c r="N31" s="62">
        <f t="shared" si="1"/>
        <v>0</v>
      </c>
      <c r="O31" s="62" t="e">
        <f>VLOOKUP($A31,'E&amp;O'!$G$1:$CJ$9999,57,FALSE)</f>
        <v>#N/A</v>
      </c>
      <c r="P31" s="64" t="e">
        <f>VLOOKUP($A31,'E&amp;O'!$G$1:$CJ$9999,59,FALSE)</f>
        <v>#N/A</v>
      </c>
      <c r="Q31" s="64" t="s">
        <v>269</v>
      </c>
      <c r="R31" s="64" t="s">
        <v>286</v>
      </c>
      <c r="S31" s="62"/>
    </row>
    <row r="32" spans="1:19" x14ac:dyDescent="0.25">
      <c r="A32" s="60" t="s">
        <v>30</v>
      </c>
      <c r="B32" s="62" t="s">
        <v>280</v>
      </c>
      <c r="C32" s="62" t="s">
        <v>281</v>
      </c>
      <c r="D32" s="62" t="s">
        <v>140</v>
      </c>
      <c r="E32" s="62" t="s">
        <v>214</v>
      </c>
      <c r="F32" s="62"/>
      <c r="G32" s="62"/>
      <c r="H32" s="62"/>
      <c r="I32" s="63">
        <v>41.219200000000001</v>
      </c>
      <c r="J32" s="63">
        <f t="shared" si="0"/>
        <v>0</v>
      </c>
      <c r="K32" s="62">
        <v>0</v>
      </c>
      <c r="L32" s="62">
        <v>0</v>
      </c>
      <c r="M32" s="62" t="s">
        <v>141</v>
      </c>
      <c r="N32" s="62">
        <f t="shared" si="1"/>
        <v>0</v>
      </c>
      <c r="O32" s="62" t="e">
        <f>VLOOKUP($A32,'E&amp;O'!$G$1:$CJ$9999,57,FALSE)</f>
        <v>#N/A</v>
      </c>
      <c r="P32" s="64" t="e">
        <f>VLOOKUP($A32,'E&amp;O'!$G$1:$CJ$9999,59,FALSE)</f>
        <v>#N/A</v>
      </c>
      <c r="Q32" s="64"/>
      <c r="R32" s="64" t="s">
        <v>286</v>
      </c>
      <c r="S32" s="62"/>
    </row>
    <row r="33" spans="1:19" x14ac:dyDescent="0.25">
      <c r="A33" s="60" t="s">
        <v>31</v>
      </c>
      <c r="B33" s="62" t="s">
        <v>282</v>
      </c>
      <c r="C33" s="62" t="s">
        <v>209</v>
      </c>
      <c r="D33" s="62" t="s">
        <v>204</v>
      </c>
      <c r="E33" s="62" t="s">
        <v>214</v>
      </c>
      <c r="F33" s="62"/>
      <c r="G33" s="62"/>
      <c r="H33" s="62"/>
      <c r="I33" s="63">
        <v>38.863199999999999</v>
      </c>
      <c r="J33" s="63">
        <f t="shared" si="0"/>
        <v>0</v>
      </c>
      <c r="K33" s="62">
        <v>0</v>
      </c>
      <c r="L33" s="62">
        <v>1</v>
      </c>
      <c r="M33" s="62" t="e">
        <f>VLOOKUP($A33,'E&amp;O'!$G$1:$CJ$9999,17,FALSE)</f>
        <v>#N/A</v>
      </c>
      <c r="N33" s="62">
        <f t="shared" si="1"/>
        <v>0</v>
      </c>
      <c r="O33" s="62" t="e">
        <f>VLOOKUP($A33,'E&amp;O'!$G$1:$CJ$9999,57,FALSE)</f>
        <v>#N/A</v>
      </c>
      <c r="P33" s="64" t="e">
        <f>VLOOKUP($A33,'E&amp;O'!$G$1:$CJ$9999,59,FALSE)</f>
        <v>#N/A</v>
      </c>
      <c r="Q33" s="64"/>
      <c r="R33" s="64" t="s">
        <v>289</v>
      </c>
      <c r="S33" s="62"/>
    </row>
    <row r="34" spans="1:19" x14ac:dyDescent="0.25">
      <c r="A34" s="60" t="s">
        <v>32</v>
      </c>
      <c r="B34" s="62" t="str">
        <f>VLOOKUP($A34,'E&amp;O'!$G$1:$K$9999,4,FALSE)</f>
        <v>COLLECTEUR F 1C D12.7-9.52 SE</v>
      </c>
      <c r="C34" s="62" t="str">
        <f>VLOOKUP($A34,'E&amp;O'!$G$1:$K$9999,5,FALSE)</f>
        <v>COADIS</v>
      </c>
      <c r="D34" s="62" t="str">
        <f>VLOOKUP($A34,'E&amp;O'!$G$1:$CJ$9999,12,FALSE)</f>
        <v>W</v>
      </c>
      <c r="E34" s="62" t="str">
        <f>VLOOKUP($A34,'E&amp;O'!$G$1:$CJ$9999,34,FALSE)</f>
        <v>AN</v>
      </c>
      <c r="F34" s="62"/>
      <c r="G34" s="62"/>
      <c r="H34" s="62"/>
      <c r="I34" s="63">
        <f>VLOOKUP($A34,'E&amp;O'!$G$1:$CJ$9999,15,FALSE)</f>
        <v>21.950700000000001</v>
      </c>
      <c r="J34" s="63">
        <f t="shared" si="0"/>
        <v>0</v>
      </c>
      <c r="K34" s="62">
        <v>3</v>
      </c>
      <c r="L34" s="62">
        <v>3</v>
      </c>
      <c r="M34" s="62" t="str">
        <f>VLOOKUP($A34,'E&amp;O'!$G$1:$CJ$9999,17,FALSE)</f>
        <v>EA</v>
      </c>
      <c r="N34" s="62">
        <f t="shared" si="1"/>
        <v>-3</v>
      </c>
      <c r="O34" s="62">
        <f>VLOOKUP($A34,'E&amp;O'!$G$1:$CJ$9999,57,FALSE)</f>
        <v>-3</v>
      </c>
      <c r="P34" s="64">
        <f>VLOOKUP($A34,'E&amp;O'!$G$1:$CJ$9999,59,FALSE)</f>
        <v>43559</v>
      </c>
      <c r="Q34" s="64"/>
      <c r="R34" s="64" t="s">
        <v>288</v>
      </c>
      <c r="S34" s="62"/>
    </row>
    <row r="35" spans="1:19" x14ac:dyDescent="0.25">
      <c r="A35" s="60" t="s">
        <v>33</v>
      </c>
      <c r="B35" s="62" t="s">
        <v>283</v>
      </c>
      <c r="C35" s="62" t="s">
        <v>284</v>
      </c>
      <c r="D35" s="62" t="s">
        <v>140</v>
      </c>
      <c r="E35" s="62" t="s">
        <v>151</v>
      </c>
      <c r="F35" s="62"/>
      <c r="G35" s="62"/>
      <c r="H35" s="62"/>
      <c r="I35" s="63">
        <v>27.402100000000001</v>
      </c>
      <c r="J35" s="63">
        <f t="shared" si="0"/>
        <v>0</v>
      </c>
      <c r="K35" s="62">
        <v>0</v>
      </c>
      <c r="L35" s="62">
        <v>0</v>
      </c>
      <c r="M35" s="62" t="e">
        <f>VLOOKUP($A35,'E&amp;O'!$G$1:$CJ$9999,17,FALSE)</f>
        <v>#N/A</v>
      </c>
      <c r="N35" s="62">
        <f t="shared" si="1"/>
        <v>0</v>
      </c>
      <c r="O35" s="62">
        <v>4</v>
      </c>
      <c r="P35" s="64">
        <v>43602</v>
      </c>
      <c r="Q35" s="64"/>
      <c r="R35" s="64" t="s">
        <v>287</v>
      </c>
      <c r="S35" s="62"/>
    </row>
    <row r="36" spans="1:19" x14ac:dyDescent="0.25">
      <c r="A36" s="60" t="s">
        <v>34</v>
      </c>
      <c r="B36" s="62" t="str">
        <f>VLOOKUP($A36,'E&amp;O'!$G$1:$K$9999,4,FALSE)</f>
        <v>COLLECTEUR C 1C 12.7-9.52 SE</v>
      </c>
      <c r="C36" s="62" t="str">
        <f>VLOOKUP($A36,'E&amp;O'!$G$1:$K$9999,5,FALSE)</f>
        <v>COADIS</v>
      </c>
      <c r="D36" s="62" t="str">
        <f>VLOOKUP($A36,'E&amp;O'!$G$1:$CJ$9999,12,FALSE)</f>
        <v>OB</v>
      </c>
      <c r="E36" s="62" t="str">
        <f>VLOOKUP($A36,'E&amp;O'!$G$1:$CJ$9999,34,FALSE)</f>
        <v>AN</v>
      </c>
      <c r="F36" s="62"/>
      <c r="G36" s="62"/>
      <c r="H36" s="62"/>
      <c r="I36" s="63">
        <f>VLOOKUP($A36,'E&amp;O'!$G$1:$CJ$9999,15,FALSE)</f>
        <v>36.470199999999998</v>
      </c>
      <c r="J36" s="63">
        <f t="shared" si="0"/>
        <v>0</v>
      </c>
      <c r="K36" s="62"/>
      <c r="L36" s="62"/>
      <c r="M36" s="62" t="str">
        <f>VLOOKUP($A36,'E&amp;O'!$G$1:$CJ$9999,17,FALSE)</f>
        <v>EA</v>
      </c>
      <c r="N36" s="62">
        <f t="shared" si="1"/>
        <v>0</v>
      </c>
      <c r="O36" s="62">
        <f>VLOOKUP($A36,'E&amp;O'!$G$1:$CJ$9999,57,FALSE)</f>
        <v>-48</v>
      </c>
      <c r="P36" s="64">
        <f>VLOOKUP($A36,'E&amp;O'!$G$1:$CJ$9999,59,FALSE)</f>
        <v>43612</v>
      </c>
      <c r="Q36" s="64"/>
      <c r="R36" s="64" t="s">
        <v>286</v>
      </c>
      <c r="S36" s="62"/>
    </row>
    <row r="37" spans="1:19" x14ac:dyDescent="0.25">
      <c r="A37" s="60" t="s">
        <v>35</v>
      </c>
      <c r="B37" s="62" t="str">
        <f>VLOOKUP($A37,'E&amp;O'!$G$1:$K$9999,4,FALSE)</f>
        <v>COLL. ENS CHD MAJ2NCH426/430</v>
      </c>
      <c r="C37" s="62" t="str">
        <f>VLOOKUP($A37,'E&amp;O'!$G$1:$K$9999,5,FALSE)</f>
        <v>COLLECTEURS MANCHON DOUBLE</v>
      </c>
      <c r="D37" s="62" t="str">
        <f>VLOOKUP($A37,'E&amp;O'!$G$1:$CJ$9999,12,FALSE)</f>
        <v>OB</v>
      </c>
      <c r="E37" s="62" t="str">
        <f>VLOOKUP($A37,'E&amp;O'!$G$1:$CJ$9999,34,FALSE)</f>
        <v>VA</v>
      </c>
      <c r="F37" s="62"/>
      <c r="G37" s="62"/>
      <c r="H37" s="62"/>
      <c r="I37" s="63">
        <f>VLOOKUP($A37,'E&amp;O'!$G$1:$CJ$9999,15,FALSE)</f>
        <v>13.8703</v>
      </c>
      <c r="J37" s="63">
        <f t="shared" si="0"/>
        <v>0</v>
      </c>
      <c r="K37" s="62">
        <v>27</v>
      </c>
      <c r="L37" s="62">
        <v>0</v>
      </c>
      <c r="M37" s="62" t="str">
        <f>VLOOKUP($A37,'E&amp;O'!$G$1:$CJ$9999,17,FALSE)</f>
        <v>EA</v>
      </c>
      <c r="N37" s="62">
        <f t="shared" si="1"/>
        <v>-27</v>
      </c>
      <c r="O37" s="62">
        <f>VLOOKUP($A37,'E&amp;O'!$G$1:$CJ$9999,57,FALSE)</f>
        <v>-1</v>
      </c>
      <c r="P37" s="64">
        <f>VLOOKUP($A37,'E&amp;O'!$G$1:$CJ$9999,59,FALSE)</f>
        <v>43538</v>
      </c>
      <c r="Q37" s="64"/>
      <c r="R37" s="64" t="s">
        <v>287</v>
      </c>
      <c r="S37" s="62"/>
    </row>
    <row r="38" spans="1:19" x14ac:dyDescent="0.25">
      <c r="A38" s="60" t="s">
        <v>36</v>
      </c>
      <c r="B38" s="62" t="str">
        <f>VLOOKUP($A38,'E&amp;O'!$G$1:$K$9999,4,FALSE)</f>
        <v>MANCHON DOUBLE 90° D15,87-G3/8</v>
      </c>
      <c r="C38" s="62" t="str">
        <f>VLOOKUP($A38,'E&amp;O'!$G$1:$K$9999,5,FALSE)</f>
        <v>BAT MJ2 NCH</v>
      </c>
      <c r="D38" s="62" t="str">
        <f>VLOOKUP($A38,'E&amp;O'!$G$1:$CJ$9999,12,FALSE)</f>
        <v>WC</v>
      </c>
      <c r="E38" s="62" t="str">
        <f>VLOOKUP($A38,'E&amp;O'!$G$1:$CJ$9999,34,FALSE)</f>
        <v>VA</v>
      </c>
      <c r="F38" s="62"/>
      <c r="G38" s="62"/>
      <c r="H38" s="62"/>
      <c r="I38" s="63">
        <f>VLOOKUP($A38,'E&amp;O'!$G$1:$CJ$9999,15,FALSE)</f>
        <v>2.7896999999999998</v>
      </c>
      <c r="J38" s="63">
        <f t="shared" si="0"/>
        <v>0</v>
      </c>
      <c r="K38" s="62">
        <v>42</v>
      </c>
      <c r="L38" s="62">
        <v>2</v>
      </c>
      <c r="M38" s="62" t="str">
        <f>VLOOKUP($A38,'E&amp;O'!$G$1:$CJ$9999,17,FALSE)</f>
        <v>EA</v>
      </c>
      <c r="N38" s="62">
        <f t="shared" si="1"/>
        <v>-42</v>
      </c>
      <c r="O38" s="62">
        <f>VLOOKUP($A38,'E&amp;O'!$G$1:$CJ$9999,57,FALSE)</f>
        <v>-151</v>
      </c>
      <c r="P38" s="64">
        <f>VLOOKUP($A38,'E&amp;O'!$G$1:$CJ$9999,59,FALSE)</f>
        <v>43640</v>
      </c>
      <c r="Q38" s="64"/>
      <c r="R38" s="64" t="s">
        <v>288</v>
      </c>
      <c r="S38" s="62"/>
    </row>
    <row r="39" spans="1:19" x14ac:dyDescent="0.25">
      <c r="A39" s="60" t="s">
        <v>37</v>
      </c>
      <c r="B39" s="62" t="e">
        <f>VLOOKUP($A39,'E&amp;O'!$G$1:$K$9999,4,FALSE)</f>
        <v>#N/A</v>
      </c>
      <c r="C39" s="62" t="e">
        <f>VLOOKUP($A39,'E&amp;O'!$G$1:$K$9999,5,FALSE)</f>
        <v>#N/A</v>
      </c>
      <c r="D39" s="62" t="e">
        <f>VLOOKUP($A39,'E&amp;O'!$G$1:$CJ$9999,12,FALSE)</f>
        <v>#N/A</v>
      </c>
      <c r="E39" s="62" t="e">
        <f>VLOOKUP($A39,'E&amp;O'!$G$1:$CJ$9999,34,FALSE)</f>
        <v>#N/A</v>
      </c>
      <c r="F39" s="62"/>
      <c r="G39" s="62"/>
      <c r="H39" s="62"/>
      <c r="I39" s="63" t="e">
        <f>VLOOKUP($A39,'E&amp;O'!$G$1:$CJ$9999,15,FALSE)</f>
        <v>#N/A</v>
      </c>
      <c r="J39" s="63" t="e">
        <f t="shared" si="0"/>
        <v>#N/A</v>
      </c>
      <c r="K39" s="62">
        <v>0</v>
      </c>
      <c r="L39" s="62">
        <v>0</v>
      </c>
      <c r="M39" s="62" t="e">
        <f>VLOOKUP($A39,'E&amp;O'!$G$1:$CJ$9999,17,FALSE)</f>
        <v>#N/A</v>
      </c>
      <c r="N39" s="62">
        <f t="shared" si="1"/>
        <v>0</v>
      </c>
      <c r="O39" s="62" t="e">
        <f>VLOOKUP($A39,'E&amp;O'!$G$1:$CJ$9999,57,FALSE)</f>
        <v>#N/A</v>
      </c>
      <c r="P39" s="64" t="e">
        <f>VLOOKUP($A39,'E&amp;O'!$G$1:$CJ$9999,59,FALSE)</f>
        <v>#N/A</v>
      </c>
      <c r="Q39" s="64"/>
      <c r="R39" s="64" t="s">
        <v>286</v>
      </c>
      <c r="S39" s="62"/>
    </row>
    <row r="40" spans="1:19" x14ac:dyDescent="0.25">
      <c r="A40" s="60" t="s">
        <v>290</v>
      </c>
      <c r="B40" s="62" t="str">
        <f>VLOOKUP($A40,'E&amp;O'!$G$1:$K$9999,4,FALSE)</f>
        <v>EMBOUT CU 12X0.685 L56</v>
      </c>
      <c r="C40" s="62" t="str">
        <f>VLOOKUP($A40,'E&amp;O'!$G$1:$K$9999,5,FALSE)</f>
        <v>RETREINT + PIQUAGE</v>
      </c>
      <c r="D40" s="62" t="str">
        <f>VLOOKUP($A40,'E&amp;O'!$G$1:$CJ$9999,12,FALSE)</f>
        <v>W</v>
      </c>
      <c r="E40" s="62" t="str">
        <f>VLOOKUP($A40,'E&amp;O'!$G$1:$CJ$9999,34,FALSE)</f>
        <v>VA</v>
      </c>
      <c r="F40" s="62"/>
      <c r="G40" s="62"/>
      <c r="H40" s="62"/>
      <c r="I40" s="63">
        <f>VLOOKUP($A40,'E&amp;O'!$G$1:$CJ$9999,15,FALSE)</f>
        <v>0.318</v>
      </c>
      <c r="J40" s="63">
        <f t="shared" ref="J40" si="2">H40*I40</f>
        <v>0</v>
      </c>
      <c r="K40" s="62">
        <v>800</v>
      </c>
      <c r="L40" s="62">
        <v>0</v>
      </c>
      <c r="M40" s="62" t="str">
        <f>VLOOKUP($A40,'E&amp;O'!$G$1:$CJ$9999,17,FALSE)</f>
        <v>EA</v>
      </c>
      <c r="N40" s="62">
        <f t="shared" ref="N40:N41" si="3">H40-K40</f>
        <v>-800</v>
      </c>
      <c r="O40" s="62">
        <f>VLOOKUP($A40,'E&amp;O'!$G$1:$CJ$9999,57,FALSE)</f>
        <v>-98</v>
      </c>
      <c r="P40" s="64">
        <f>VLOOKUP($A40,'E&amp;O'!$G$1:$CJ$9999,59,FALSE)</f>
        <v>43614</v>
      </c>
      <c r="Q40" s="64"/>
      <c r="R40" s="64" t="s">
        <v>287</v>
      </c>
      <c r="S40" s="62"/>
    </row>
    <row r="41" spans="1:19" x14ac:dyDescent="0.25">
      <c r="A41" s="60" t="s">
        <v>296</v>
      </c>
      <c r="B41" s="62" t="s">
        <v>297</v>
      </c>
      <c r="C41" s="62" t="s">
        <v>298</v>
      </c>
      <c r="D41" s="62" t="s">
        <v>140</v>
      </c>
      <c r="E41" s="62" t="s">
        <v>214</v>
      </c>
      <c r="F41" s="62"/>
      <c r="G41" s="62"/>
      <c r="H41" s="62"/>
      <c r="I41" s="63"/>
      <c r="J41" s="63"/>
      <c r="K41" s="62">
        <v>0</v>
      </c>
      <c r="L41" s="62">
        <v>0</v>
      </c>
      <c r="M41" s="62" t="s">
        <v>141</v>
      </c>
      <c r="N41" s="62">
        <f t="shared" si="3"/>
        <v>0</v>
      </c>
      <c r="O41" s="62"/>
      <c r="P41" s="64"/>
      <c r="Q41" s="64"/>
      <c r="R41" s="64" t="s">
        <v>286</v>
      </c>
      <c r="S41" s="62"/>
    </row>
  </sheetData>
  <autoFilter ref="A1:S40"/>
  <pageMargins left="0.70866141732283472" right="0" top="0.74803149606299213" bottom="0.74803149606299213" header="0.31496062992125984" footer="0.31496062992125984"/>
  <pageSetup paperSize="9" scale="4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J16"/>
  <sheetViews>
    <sheetView workbookViewId="0">
      <selection activeCell="E10" sqref="E10"/>
    </sheetView>
  </sheetViews>
  <sheetFormatPr baseColWidth="10" defaultRowHeight="15" x14ac:dyDescent="0.25"/>
  <cols>
    <col min="77" max="77" width="34" bestFit="1" customWidth="1"/>
  </cols>
  <sheetData>
    <row r="1" spans="1:88" ht="63" x14ac:dyDescent="0.25">
      <c r="A1" s="2" t="s">
        <v>39</v>
      </c>
      <c r="B1" s="3" t="s">
        <v>40</v>
      </c>
      <c r="C1" s="3" t="s">
        <v>41</v>
      </c>
      <c r="D1" s="3" t="s">
        <v>42</v>
      </c>
      <c r="E1" s="4" t="s">
        <v>43</v>
      </c>
      <c r="F1" s="4" t="s">
        <v>44</v>
      </c>
      <c r="G1" s="5" t="s">
        <v>38</v>
      </c>
      <c r="H1" s="6" t="s">
        <v>45</v>
      </c>
      <c r="I1" s="6" t="s">
        <v>46</v>
      </c>
      <c r="J1" s="5" t="s">
        <v>47</v>
      </c>
      <c r="K1" s="7" t="s">
        <v>48</v>
      </c>
      <c r="L1" s="5" t="s">
        <v>49</v>
      </c>
      <c r="M1" s="7" t="s">
        <v>50</v>
      </c>
      <c r="N1" s="7" t="s">
        <v>51</v>
      </c>
      <c r="O1" s="5" t="s">
        <v>52</v>
      </c>
      <c r="P1" s="8" t="s">
        <v>53</v>
      </c>
      <c r="Q1" s="5" t="s">
        <v>54</v>
      </c>
      <c r="R1" s="9" t="s">
        <v>55</v>
      </c>
      <c r="S1" s="6" t="s">
        <v>56</v>
      </c>
      <c r="T1" s="6" t="s">
        <v>57</v>
      </c>
      <c r="U1" s="5" t="s">
        <v>58</v>
      </c>
      <c r="V1" s="5" t="s">
        <v>59</v>
      </c>
      <c r="W1" s="6" t="s">
        <v>60</v>
      </c>
      <c r="X1" s="10" t="s">
        <v>61</v>
      </c>
      <c r="Y1" s="11" t="s">
        <v>62</v>
      </c>
      <c r="Z1" s="11" t="s">
        <v>63</v>
      </c>
      <c r="AA1" s="12" t="s">
        <v>64</v>
      </c>
      <c r="AB1" s="13" t="s">
        <v>65</v>
      </c>
      <c r="AC1" s="14" t="s">
        <v>66</v>
      </c>
      <c r="AD1" s="14" t="s">
        <v>67</v>
      </c>
      <c r="AE1" s="14" t="s">
        <v>68</v>
      </c>
      <c r="AF1" s="14" t="s">
        <v>69</v>
      </c>
      <c r="AG1" s="15" t="s">
        <v>70</v>
      </c>
      <c r="AH1" s="16" t="s">
        <v>71</v>
      </c>
      <c r="AI1" s="16" t="s">
        <v>72</v>
      </c>
      <c r="AJ1" s="17" t="s">
        <v>73</v>
      </c>
      <c r="AK1" s="18" t="s">
        <v>74</v>
      </c>
      <c r="AL1" s="19" t="s">
        <v>75</v>
      </c>
      <c r="AM1" s="18" t="s">
        <v>76</v>
      </c>
      <c r="AN1" s="18" t="s">
        <v>77</v>
      </c>
      <c r="AO1" s="18" t="s">
        <v>78</v>
      </c>
      <c r="AP1" s="20" t="s">
        <v>79</v>
      </c>
      <c r="AQ1" s="18" t="s">
        <v>80</v>
      </c>
      <c r="AR1" s="21" t="s">
        <v>81</v>
      </c>
      <c r="AS1" s="17" t="s">
        <v>82</v>
      </c>
      <c r="AT1" s="22" t="s">
        <v>83</v>
      </c>
      <c r="AU1" s="19" t="s">
        <v>84</v>
      </c>
      <c r="AV1" s="22" t="s">
        <v>85</v>
      </c>
      <c r="AW1" s="21" t="s">
        <v>86</v>
      </c>
      <c r="AX1" s="23" t="s">
        <v>87</v>
      </c>
      <c r="AY1" s="22" t="s">
        <v>88</v>
      </c>
      <c r="AZ1" s="24" t="s">
        <v>89</v>
      </c>
      <c r="BA1" s="22" t="s">
        <v>90</v>
      </c>
      <c r="BB1" s="25" t="s">
        <v>91</v>
      </c>
      <c r="BC1" s="26" t="s">
        <v>92</v>
      </c>
      <c r="BD1" s="24" t="s">
        <v>93</v>
      </c>
      <c r="BE1" s="27" t="s">
        <v>94</v>
      </c>
      <c r="BF1" s="28" t="s">
        <v>95</v>
      </c>
      <c r="BG1" s="29" t="s">
        <v>96</v>
      </c>
      <c r="BH1" s="30" t="s">
        <v>97</v>
      </c>
      <c r="BI1" s="31" t="s">
        <v>98</v>
      </c>
      <c r="BJ1" s="31" t="s">
        <v>99</v>
      </c>
      <c r="BK1" s="32" t="s">
        <v>100</v>
      </c>
      <c r="BL1" s="33" t="s">
        <v>101</v>
      </c>
      <c r="BM1" s="34" t="s">
        <v>102</v>
      </c>
      <c r="BN1" s="34" t="s">
        <v>103</v>
      </c>
      <c r="BO1" s="35" t="s">
        <v>104</v>
      </c>
      <c r="BP1" s="36" t="s">
        <v>105</v>
      </c>
      <c r="BQ1" s="37" t="s">
        <v>106</v>
      </c>
      <c r="BR1" s="37" t="s">
        <v>107</v>
      </c>
      <c r="BS1" s="38" t="s">
        <v>108</v>
      </c>
      <c r="BT1" s="39" t="s">
        <v>109</v>
      </c>
      <c r="BU1" s="40" t="s">
        <v>110</v>
      </c>
      <c r="BV1" s="40" t="s">
        <v>111</v>
      </c>
      <c r="BW1" s="40" t="s">
        <v>112</v>
      </c>
      <c r="BX1" s="41" t="s">
        <v>113</v>
      </c>
      <c r="BY1" s="42" t="s">
        <v>114</v>
      </c>
      <c r="BZ1" s="43" t="s">
        <v>115</v>
      </c>
      <c r="CA1" s="44" t="s">
        <v>116</v>
      </c>
      <c r="CB1" s="44" t="s">
        <v>117</v>
      </c>
      <c r="CC1" s="44" t="s">
        <v>118</v>
      </c>
      <c r="CD1" s="44" t="s">
        <v>119</v>
      </c>
      <c r="CE1" s="44" t="s">
        <v>120</v>
      </c>
      <c r="CF1" s="45" t="s">
        <v>121</v>
      </c>
      <c r="CG1" s="46" t="s">
        <v>122</v>
      </c>
      <c r="CH1" s="43" t="s">
        <v>123</v>
      </c>
      <c r="CI1" s="3" t="s">
        <v>124</v>
      </c>
      <c r="CJ1" s="47" t="s">
        <v>125</v>
      </c>
    </row>
    <row r="2" spans="1:88" x14ac:dyDescent="0.25">
      <c r="A2" s="48" t="s">
        <v>126</v>
      </c>
      <c r="B2" s="6" t="s">
        <v>127</v>
      </c>
      <c r="C2" s="6" t="s">
        <v>128</v>
      </c>
      <c r="D2" s="6" t="s">
        <v>129</v>
      </c>
      <c r="E2" s="6" t="s">
        <v>130</v>
      </c>
      <c r="F2" s="49" t="s">
        <v>131</v>
      </c>
      <c r="G2" s="6" t="s">
        <v>8</v>
      </c>
      <c r="H2" s="6" t="s">
        <v>8</v>
      </c>
      <c r="I2" s="6" t="s">
        <v>132</v>
      </c>
      <c r="J2" s="6" t="s">
        <v>133</v>
      </c>
      <c r="K2" s="6" t="s">
        <v>134</v>
      </c>
      <c r="L2" s="6" t="s">
        <v>135</v>
      </c>
      <c r="M2" s="6" t="s">
        <v>136</v>
      </c>
      <c r="N2" s="6" t="s">
        <v>137</v>
      </c>
      <c r="O2" s="6" t="s">
        <v>138</v>
      </c>
      <c r="P2" s="6"/>
      <c r="Q2" s="6" t="s">
        <v>139</v>
      </c>
      <c r="R2" s="6" t="s">
        <v>140</v>
      </c>
      <c r="S2" s="6"/>
      <c r="T2" s="6"/>
      <c r="U2" s="6">
        <v>0.38369999999999999</v>
      </c>
      <c r="V2" s="6">
        <v>1361</v>
      </c>
      <c r="W2" s="6" t="s">
        <v>141</v>
      </c>
      <c r="X2" s="50">
        <v>522.21569999999997</v>
      </c>
      <c r="Y2" s="6" t="s">
        <v>142</v>
      </c>
      <c r="Z2" s="6" t="s">
        <v>143</v>
      </c>
      <c r="AA2" s="6" t="s">
        <v>144</v>
      </c>
      <c r="AB2" s="6" t="s">
        <v>145</v>
      </c>
      <c r="AC2" s="6"/>
      <c r="AD2" s="6"/>
      <c r="AE2" s="6"/>
      <c r="AF2" s="6" t="s">
        <v>146</v>
      </c>
      <c r="AG2" s="51">
        <v>43644</v>
      </c>
      <c r="AH2" s="51"/>
      <c r="AI2" s="51" t="s">
        <v>147</v>
      </c>
      <c r="AJ2" s="51" t="s">
        <v>148</v>
      </c>
      <c r="AK2" s="51" t="s">
        <v>149</v>
      </c>
      <c r="AL2" s="52">
        <v>304</v>
      </c>
      <c r="AM2" s="51" t="s">
        <v>150</v>
      </c>
      <c r="AN2" s="51" t="s">
        <v>151</v>
      </c>
      <c r="AO2" s="51" t="s">
        <v>152</v>
      </c>
      <c r="AP2" s="52">
        <v>2569</v>
      </c>
      <c r="AQ2" s="51" t="s">
        <v>153</v>
      </c>
      <c r="AR2" s="52">
        <v>0</v>
      </c>
      <c r="AS2" s="51"/>
      <c r="AT2" s="52">
        <v>0</v>
      </c>
      <c r="AU2" s="52">
        <v>0</v>
      </c>
      <c r="AV2" s="52">
        <v>0</v>
      </c>
      <c r="AW2" s="52" t="s">
        <v>154</v>
      </c>
      <c r="AX2" s="52" t="s">
        <v>155</v>
      </c>
      <c r="AY2" s="52">
        <v>0</v>
      </c>
      <c r="AZ2" s="52">
        <v>0</v>
      </c>
      <c r="BA2" s="52">
        <v>0</v>
      </c>
      <c r="BB2" s="52">
        <v>0</v>
      </c>
      <c r="BC2" s="50">
        <v>0</v>
      </c>
      <c r="BD2" s="52">
        <v>0</v>
      </c>
      <c r="BE2" s="53" t="s">
        <v>156</v>
      </c>
      <c r="BF2" s="6">
        <v>0</v>
      </c>
      <c r="BG2" s="6">
        <v>1361</v>
      </c>
      <c r="BH2" s="6">
        <v>522.21569999999997</v>
      </c>
      <c r="BI2" s="6">
        <v>522.21569999999997</v>
      </c>
      <c r="BJ2" s="6">
        <v>0</v>
      </c>
      <c r="BK2" s="6">
        <v>-16</v>
      </c>
      <c r="BL2" s="6">
        <v>-28</v>
      </c>
      <c r="BM2" s="54">
        <v>43523</v>
      </c>
      <c r="BN2" s="54">
        <v>0</v>
      </c>
      <c r="BO2" s="54">
        <v>0</v>
      </c>
      <c r="BP2" s="51" t="s">
        <v>157</v>
      </c>
      <c r="BQ2" s="55">
        <v>522.21569999999997</v>
      </c>
      <c r="BR2" s="55">
        <v>0</v>
      </c>
      <c r="BS2" s="56">
        <v>1361</v>
      </c>
      <c r="BT2" s="57">
        <v>1</v>
      </c>
      <c r="BU2" s="6"/>
      <c r="BV2" s="50"/>
      <c r="BW2" s="50"/>
      <c r="BX2" s="50"/>
      <c r="BY2" s="58" t="s">
        <v>158</v>
      </c>
      <c r="BZ2" s="58">
        <v>42736</v>
      </c>
      <c r="CA2" s="58"/>
      <c r="CB2" s="58"/>
      <c r="CC2" s="58"/>
      <c r="CD2" s="58"/>
      <c r="CE2" s="58"/>
      <c r="CF2" s="58"/>
      <c r="CG2" s="58"/>
      <c r="CH2" s="58"/>
      <c r="CI2" s="6">
        <v>0</v>
      </c>
      <c r="CJ2" s="6">
        <v>0</v>
      </c>
    </row>
    <row r="3" spans="1:88" x14ac:dyDescent="0.25">
      <c r="A3" s="48" t="s">
        <v>159</v>
      </c>
      <c r="B3" s="6" t="s">
        <v>127</v>
      </c>
      <c r="C3" s="6" t="s">
        <v>128</v>
      </c>
      <c r="D3" s="6" t="s">
        <v>129</v>
      </c>
      <c r="E3" s="6" t="s">
        <v>130</v>
      </c>
      <c r="F3" s="49" t="s">
        <v>160</v>
      </c>
      <c r="G3" s="6" t="s">
        <v>11</v>
      </c>
      <c r="H3" s="6" t="s">
        <v>11</v>
      </c>
      <c r="I3" s="6" t="s">
        <v>132</v>
      </c>
      <c r="J3" s="6" t="s">
        <v>161</v>
      </c>
      <c r="K3" s="6" t="s">
        <v>162</v>
      </c>
      <c r="L3" s="6" t="s">
        <v>163</v>
      </c>
      <c r="M3" s="6" t="s">
        <v>98</v>
      </c>
      <c r="N3" s="6" t="s">
        <v>164</v>
      </c>
      <c r="O3" s="6" t="s">
        <v>138</v>
      </c>
      <c r="P3" s="6"/>
      <c r="Q3" s="6" t="s">
        <v>139</v>
      </c>
      <c r="R3" s="6" t="s">
        <v>140</v>
      </c>
      <c r="S3" s="6"/>
      <c r="T3" s="6"/>
      <c r="U3" s="6">
        <v>1.2194</v>
      </c>
      <c r="V3" s="6">
        <v>800</v>
      </c>
      <c r="W3" s="6" t="s">
        <v>141</v>
      </c>
      <c r="X3" s="50">
        <v>975.52</v>
      </c>
      <c r="Y3" s="6" t="s">
        <v>165</v>
      </c>
      <c r="Z3" s="6" t="s">
        <v>166</v>
      </c>
      <c r="AA3" s="6" t="s">
        <v>167</v>
      </c>
      <c r="AB3" s="6" t="s">
        <v>145</v>
      </c>
      <c r="AC3" s="6"/>
      <c r="AD3" s="6"/>
      <c r="AE3" s="6"/>
      <c r="AF3" s="6" t="s">
        <v>146</v>
      </c>
      <c r="AG3" s="51">
        <v>43644</v>
      </c>
      <c r="AH3" s="51"/>
      <c r="AI3" s="51" t="s">
        <v>168</v>
      </c>
      <c r="AJ3" s="51" t="s">
        <v>169</v>
      </c>
      <c r="AK3" s="51" t="s">
        <v>170</v>
      </c>
      <c r="AL3" s="52">
        <v>34012</v>
      </c>
      <c r="AM3" s="51" t="s">
        <v>171</v>
      </c>
      <c r="AN3" s="51" t="s">
        <v>172</v>
      </c>
      <c r="AO3" s="51" t="s">
        <v>152</v>
      </c>
      <c r="AP3" s="52">
        <v>2569</v>
      </c>
      <c r="AQ3" s="51" t="s">
        <v>153</v>
      </c>
      <c r="AR3" s="52">
        <v>186191</v>
      </c>
      <c r="AS3" s="51" t="s">
        <v>173</v>
      </c>
      <c r="AT3" s="52">
        <v>0</v>
      </c>
      <c r="AU3" s="52">
        <v>0</v>
      </c>
      <c r="AV3" s="52">
        <v>0</v>
      </c>
      <c r="AW3" s="52" t="s">
        <v>154</v>
      </c>
      <c r="AX3" s="52" t="s">
        <v>174</v>
      </c>
      <c r="AY3" s="52">
        <v>0</v>
      </c>
      <c r="AZ3" s="52">
        <v>0</v>
      </c>
      <c r="BA3" s="52">
        <v>0</v>
      </c>
      <c r="BB3" s="52">
        <v>0</v>
      </c>
      <c r="BC3" s="50">
        <v>0</v>
      </c>
      <c r="BD3" s="52">
        <v>0</v>
      </c>
      <c r="BE3" s="53" t="s">
        <v>156</v>
      </c>
      <c r="BF3" s="6">
        <v>0</v>
      </c>
      <c r="BG3" s="6">
        <v>800</v>
      </c>
      <c r="BH3" s="6">
        <v>975.52</v>
      </c>
      <c r="BI3" s="6">
        <v>0</v>
      </c>
      <c r="BJ3" s="6">
        <v>975.52</v>
      </c>
      <c r="BK3" s="6">
        <v>0</v>
      </c>
      <c r="BL3" s="6">
        <v>-768</v>
      </c>
      <c r="BM3" s="54">
        <v>43130</v>
      </c>
      <c r="BN3" s="54">
        <v>43131</v>
      </c>
      <c r="BO3" s="54">
        <v>42788</v>
      </c>
      <c r="BP3" s="51" t="s">
        <v>157</v>
      </c>
      <c r="BQ3" s="55">
        <v>0</v>
      </c>
      <c r="BR3" s="55">
        <v>975.52</v>
      </c>
      <c r="BS3" s="56">
        <v>800</v>
      </c>
      <c r="BT3" s="57">
        <v>1</v>
      </c>
      <c r="BU3" s="6"/>
      <c r="BV3" s="50"/>
      <c r="BW3" s="50"/>
      <c r="BX3" s="50"/>
      <c r="BY3" s="58" t="s">
        <v>175</v>
      </c>
      <c r="BZ3" s="58">
        <v>43446</v>
      </c>
      <c r="CA3" s="58" t="s">
        <v>176</v>
      </c>
      <c r="CB3" s="58">
        <v>0</v>
      </c>
      <c r="CC3" s="58">
        <v>0</v>
      </c>
      <c r="CD3" s="58">
        <v>0</v>
      </c>
      <c r="CE3" s="58" t="e">
        <v>#N/A</v>
      </c>
      <c r="CF3" s="58" t="e">
        <v>#N/A</v>
      </c>
      <c r="CG3" s="58">
        <v>0</v>
      </c>
      <c r="CH3" s="58">
        <v>0</v>
      </c>
      <c r="CI3" s="6">
        <v>0</v>
      </c>
      <c r="CJ3" s="6">
        <v>0</v>
      </c>
    </row>
    <row r="4" spans="1:88" x14ac:dyDescent="0.25">
      <c r="A4" s="48" t="s">
        <v>177</v>
      </c>
      <c r="B4" s="6" t="s">
        <v>127</v>
      </c>
      <c r="C4" s="6" t="s">
        <v>128</v>
      </c>
      <c r="D4" s="6" t="s">
        <v>129</v>
      </c>
      <c r="E4" s="6" t="s">
        <v>130</v>
      </c>
      <c r="F4" s="49" t="s">
        <v>178</v>
      </c>
      <c r="G4" s="6" t="s">
        <v>35</v>
      </c>
      <c r="H4" s="6" t="s">
        <v>35</v>
      </c>
      <c r="I4" s="6" t="s">
        <v>132</v>
      </c>
      <c r="J4" s="6" t="s">
        <v>179</v>
      </c>
      <c r="K4" s="6" t="s">
        <v>180</v>
      </c>
      <c r="L4" s="6" t="s">
        <v>181</v>
      </c>
      <c r="M4" s="6" t="s">
        <v>136</v>
      </c>
      <c r="N4" s="6" t="s">
        <v>137</v>
      </c>
      <c r="O4" s="6" t="s">
        <v>138</v>
      </c>
      <c r="P4" s="6" t="s">
        <v>182</v>
      </c>
      <c r="Q4" s="6" t="s">
        <v>139</v>
      </c>
      <c r="R4" s="6" t="s">
        <v>140</v>
      </c>
      <c r="S4" s="6"/>
      <c r="T4" s="6"/>
      <c r="U4" s="6">
        <v>13.8703</v>
      </c>
      <c r="V4" s="6">
        <v>27</v>
      </c>
      <c r="W4" s="6" t="s">
        <v>141</v>
      </c>
      <c r="X4" s="50">
        <v>374.49810000000002</v>
      </c>
      <c r="Y4" s="6" t="s">
        <v>142</v>
      </c>
      <c r="Z4" s="6" t="s">
        <v>143</v>
      </c>
      <c r="AA4" s="6" t="s">
        <v>144</v>
      </c>
      <c r="AB4" s="6" t="s">
        <v>145</v>
      </c>
      <c r="AC4" s="6"/>
      <c r="AD4" s="6"/>
      <c r="AE4" s="6"/>
      <c r="AF4" s="6" t="s">
        <v>146</v>
      </c>
      <c r="AG4" s="51">
        <v>43644</v>
      </c>
      <c r="AH4" s="51"/>
      <c r="AI4" s="51" t="s">
        <v>183</v>
      </c>
      <c r="AJ4" s="51" t="s">
        <v>184</v>
      </c>
      <c r="AK4" s="51" t="s">
        <v>185</v>
      </c>
      <c r="AL4" s="52">
        <v>304</v>
      </c>
      <c r="AM4" s="51" t="s">
        <v>150</v>
      </c>
      <c r="AN4" s="51" t="s">
        <v>151</v>
      </c>
      <c r="AO4" s="51" t="s">
        <v>152</v>
      </c>
      <c r="AP4" s="52">
        <v>2569</v>
      </c>
      <c r="AQ4" s="51" t="s">
        <v>153</v>
      </c>
      <c r="AR4" s="52">
        <v>0</v>
      </c>
      <c r="AS4" s="51"/>
      <c r="AT4" s="52">
        <v>0</v>
      </c>
      <c r="AU4" s="52">
        <v>0</v>
      </c>
      <c r="AV4" s="52">
        <v>0</v>
      </c>
      <c r="AW4" s="52" t="s">
        <v>154</v>
      </c>
      <c r="AX4" s="52" t="s">
        <v>155</v>
      </c>
      <c r="AY4" s="52">
        <v>0</v>
      </c>
      <c r="AZ4" s="52">
        <v>0</v>
      </c>
      <c r="BA4" s="52">
        <v>0</v>
      </c>
      <c r="BB4" s="52">
        <v>0</v>
      </c>
      <c r="BC4" s="50">
        <v>0</v>
      </c>
      <c r="BD4" s="52">
        <v>0</v>
      </c>
      <c r="BE4" s="53" t="s">
        <v>156</v>
      </c>
      <c r="BF4" s="6">
        <v>0</v>
      </c>
      <c r="BG4" s="6">
        <v>27</v>
      </c>
      <c r="BH4" s="6">
        <v>374.49810000000002</v>
      </c>
      <c r="BI4" s="6">
        <v>374.49810000000002</v>
      </c>
      <c r="BJ4" s="6">
        <v>0</v>
      </c>
      <c r="BK4" s="6">
        <v>-1</v>
      </c>
      <c r="BL4" s="6">
        <v>-7</v>
      </c>
      <c r="BM4" s="54">
        <v>43538</v>
      </c>
      <c r="BN4" s="54">
        <v>0</v>
      </c>
      <c r="BO4" s="54">
        <v>0</v>
      </c>
      <c r="BP4" s="51" t="s">
        <v>157</v>
      </c>
      <c r="BQ4" s="55">
        <v>374.49810000000002</v>
      </c>
      <c r="BR4" s="55">
        <v>0</v>
      </c>
      <c r="BS4" s="56">
        <v>27</v>
      </c>
      <c r="BT4" s="57">
        <v>1</v>
      </c>
      <c r="BU4" s="6"/>
      <c r="BV4" s="50"/>
      <c r="BW4" s="50"/>
      <c r="BX4" s="50"/>
      <c r="BY4" s="58" t="s">
        <v>186</v>
      </c>
      <c r="BZ4" s="58">
        <v>42736</v>
      </c>
      <c r="CA4" s="58"/>
      <c r="CB4" s="58"/>
      <c r="CC4" s="58"/>
      <c r="CD4" s="58"/>
      <c r="CE4" s="58"/>
      <c r="CF4" s="58"/>
      <c r="CG4" s="58"/>
      <c r="CH4" s="58"/>
      <c r="CI4" s="6">
        <v>0</v>
      </c>
      <c r="CJ4" s="6">
        <v>0</v>
      </c>
    </row>
    <row r="5" spans="1:88" x14ac:dyDescent="0.25">
      <c r="A5" s="48" t="s">
        <v>187</v>
      </c>
      <c r="B5" s="6" t="s">
        <v>127</v>
      </c>
      <c r="C5" s="6" t="s">
        <v>128</v>
      </c>
      <c r="D5" s="6" t="s">
        <v>129</v>
      </c>
      <c r="E5" s="6" t="s">
        <v>130</v>
      </c>
      <c r="F5" s="49" t="s">
        <v>188</v>
      </c>
      <c r="G5" s="6" t="s">
        <v>36</v>
      </c>
      <c r="H5" s="6" t="s">
        <v>36</v>
      </c>
      <c r="I5" s="6" t="s">
        <v>132</v>
      </c>
      <c r="J5" s="6" t="s">
        <v>189</v>
      </c>
      <c r="K5" s="6" t="s">
        <v>190</v>
      </c>
      <c r="L5" s="6" t="s">
        <v>163</v>
      </c>
      <c r="M5" s="6" t="s">
        <v>98</v>
      </c>
      <c r="N5" s="6" t="s">
        <v>164</v>
      </c>
      <c r="O5" s="6" t="s">
        <v>138</v>
      </c>
      <c r="P5" s="6" t="s">
        <v>182</v>
      </c>
      <c r="Q5" s="6" t="s">
        <v>163</v>
      </c>
      <c r="R5" s="6" t="s">
        <v>191</v>
      </c>
      <c r="S5" s="6"/>
      <c r="T5" s="6"/>
      <c r="U5" s="6">
        <v>2.7896999999999998</v>
      </c>
      <c r="V5" s="6">
        <v>43</v>
      </c>
      <c r="W5" s="6" t="s">
        <v>141</v>
      </c>
      <c r="X5" s="50">
        <v>119.9571</v>
      </c>
      <c r="Y5" s="6" t="s">
        <v>165</v>
      </c>
      <c r="Z5" s="6" t="s">
        <v>166</v>
      </c>
      <c r="AA5" s="6" t="s">
        <v>167</v>
      </c>
      <c r="AB5" s="6" t="s">
        <v>145</v>
      </c>
      <c r="AC5" s="6"/>
      <c r="AD5" s="6"/>
      <c r="AE5" s="6"/>
      <c r="AF5" s="6" t="s">
        <v>146</v>
      </c>
      <c r="AG5" s="51">
        <v>43644</v>
      </c>
      <c r="AH5" s="51"/>
      <c r="AI5" s="51" t="s">
        <v>168</v>
      </c>
      <c r="AJ5" s="51" t="s">
        <v>169</v>
      </c>
      <c r="AK5" s="51" t="s">
        <v>170</v>
      </c>
      <c r="AL5" s="52">
        <v>49974</v>
      </c>
      <c r="AM5" s="51" t="s">
        <v>192</v>
      </c>
      <c r="AN5" s="51" t="s">
        <v>151</v>
      </c>
      <c r="AO5" s="51" t="s">
        <v>152</v>
      </c>
      <c r="AP5" s="52">
        <v>2569</v>
      </c>
      <c r="AQ5" s="51" t="s">
        <v>153</v>
      </c>
      <c r="AR5" s="52">
        <v>186191</v>
      </c>
      <c r="AS5" s="51" t="s">
        <v>173</v>
      </c>
      <c r="AT5" s="52">
        <v>0</v>
      </c>
      <c r="AU5" s="52">
        <v>0</v>
      </c>
      <c r="AV5" s="52">
        <v>0</v>
      </c>
      <c r="AW5" s="52" t="s">
        <v>154</v>
      </c>
      <c r="AX5" s="52" t="s">
        <v>174</v>
      </c>
      <c r="AY5" s="52">
        <v>0</v>
      </c>
      <c r="AZ5" s="52">
        <v>0</v>
      </c>
      <c r="BA5" s="52">
        <v>0</v>
      </c>
      <c r="BB5" s="52">
        <v>0</v>
      </c>
      <c r="BC5" s="50">
        <v>2</v>
      </c>
      <c r="BD5" s="52">
        <v>0</v>
      </c>
      <c r="BE5" s="53" t="s">
        <v>156</v>
      </c>
      <c r="BF5" s="6">
        <v>0</v>
      </c>
      <c r="BG5" s="6">
        <v>41</v>
      </c>
      <c r="BH5" s="6">
        <v>114.37769999999999</v>
      </c>
      <c r="BI5" s="6">
        <v>114.37769999999999</v>
      </c>
      <c r="BJ5" s="6">
        <v>0</v>
      </c>
      <c r="BK5" s="6">
        <v>-151</v>
      </c>
      <c r="BL5" s="6">
        <v>-169</v>
      </c>
      <c r="BM5" s="54">
        <v>43640</v>
      </c>
      <c r="BN5" s="54">
        <v>42781</v>
      </c>
      <c r="BO5" s="54">
        <v>42781</v>
      </c>
      <c r="BP5" s="51" t="s">
        <v>157</v>
      </c>
      <c r="BQ5" s="55">
        <v>114.37769999999999</v>
      </c>
      <c r="BR5" s="55">
        <v>0</v>
      </c>
      <c r="BS5" s="56">
        <v>41</v>
      </c>
      <c r="BT5" s="57">
        <v>0.95348837209302328</v>
      </c>
      <c r="BU5" s="6"/>
      <c r="BV5" s="50"/>
      <c r="BW5" s="50"/>
      <c r="BX5" s="50"/>
      <c r="BY5" s="58" t="s">
        <v>193</v>
      </c>
      <c r="BZ5" s="58"/>
      <c r="CA5" s="58"/>
      <c r="CB5" s="58"/>
      <c r="CC5" s="58"/>
      <c r="CD5" s="58"/>
      <c r="CE5" s="58"/>
      <c r="CF5" s="58"/>
      <c r="CG5" s="58"/>
      <c r="CH5" s="58"/>
      <c r="CI5" s="6">
        <v>0</v>
      </c>
      <c r="CJ5" s="6">
        <v>0</v>
      </c>
    </row>
    <row r="6" spans="1:88" x14ac:dyDescent="0.25">
      <c r="A6" s="48" t="s">
        <v>194</v>
      </c>
      <c r="B6" s="6" t="s">
        <v>127</v>
      </c>
      <c r="C6" s="6" t="s">
        <v>128</v>
      </c>
      <c r="D6" s="6" t="s">
        <v>129</v>
      </c>
      <c r="E6" s="6" t="s">
        <v>130</v>
      </c>
      <c r="F6" s="49" t="s">
        <v>195</v>
      </c>
      <c r="G6" s="6" t="s">
        <v>5</v>
      </c>
      <c r="H6" s="6" t="s">
        <v>5</v>
      </c>
      <c r="I6" s="6" t="s">
        <v>132</v>
      </c>
      <c r="J6" s="6" t="s">
        <v>196</v>
      </c>
      <c r="K6" s="6" t="s">
        <v>197</v>
      </c>
      <c r="L6" s="6" t="s">
        <v>163</v>
      </c>
      <c r="M6" s="6" t="s">
        <v>98</v>
      </c>
      <c r="N6" s="6" t="s">
        <v>164</v>
      </c>
      <c r="O6" s="6" t="s">
        <v>138</v>
      </c>
      <c r="P6" s="6" t="s">
        <v>198</v>
      </c>
      <c r="Q6" s="6" t="s">
        <v>163</v>
      </c>
      <c r="R6" s="6" t="s">
        <v>199</v>
      </c>
      <c r="S6" s="6"/>
      <c r="T6" s="6"/>
      <c r="U6" s="6">
        <v>0.13270000000000001</v>
      </c>
      <c r="V6" s="6">
        <v>494</v>
      </c>
      <c r="W6" s="6" t="s">
        <v>141</v>
      </c>
      <c r="X6" s="50">
        <v>65.553799999999995</v>
      </c>
      <c r="Y6" s="6" t="s">
        <v>165</v>
      </c>
      <c r="Z6" s="6" t="s">
        <v>166</v>
      </c>
      <c r="AA6" s="6" t="s">
        <v>167</v>
      </c>
      <c r="AB6" s="6" t="s">
        <v>145</v>
      </c>
      <c r="AC6" s="6"/>
      <c r="AD6" s="6"/>
      <c r="AE6" s="6"/>
      <c r="AF6" s="6" t="s">
        <v>146</v>
      </c>
      <c r="AG6" s="6">
        <v>43644</v>
      </c>
      <c r="AH6" s="6"/>
      <c r="AI6" s="6" t="s">
        <v>168</v>
      </c>
      <c r="AJ6" s="6" t="s">
        <v>169</v>
      </c>
      <c r="AK6" s="6" t="s">
        <v>170</v>
      </c>
      <c r="AL6" s="6">
        <v>34012</v>
      </c>
      <c r="AM6" s="6" t="s">
        <v>171</v>
      </c>
      <c r="AN6" s="6" t="s">
        <v>151</v>
      </c>
      <c r="AO6" s="6" t="s">
        <v>152</v>
      </c>
      <c r="AP6" s="6">
        <v>2569</v>
      </c>
      <c r="AQ6" s="6" t="s">
        <v>153</v>
      </c>
      <c r="AR6" s="6">
        <v>186191</v>
      </c>
      <c r="AS6" s="6" t="s">
        <v>173</v>
      </c>
      <c r="AT6" s="6">
        <v>0</v>
      </c>
      <c r="AU6" s="6">
        <v>0</v>
      </c>
      <c r="AV6" s="6">
        <v>0</v>
      </c>
      <c r="AW6" s="6" t="s">
        <v>154</v>
      </c>
      <c r="AX6" s="6" t="s">
        <v>174</v>
      </c>
      <c r="AY6" s="6">
        <v>0</v>
      </c>
      <c r="AZ6" s="6">
        <v>0</v>
      </c>
      <c r="BA6" s="6">
        <v>0</v>
      </c>
      <c r="BB6" s="6">
        <v>0</v>
      </c>
      <c r="BC6" s="6">
        <v>4</v>
      </c>
      <c r="BD6" s="6">
        <v>0</v>
      </c>
      <c r="BE6" s="6" t="s">
        <v>156</v>
      </c>
      <c r="BF6" s="6">
        <v>0</v>
      </c>
      <c r="BG6" s="6">
        <v>490</v>
      </c>
      <c r="BH6" s="6">
        <v>65.02300000000001</v>
      </c>
      <c r="BI6" s="6">
        <v>65.02300000000001</v>
      </c>
      <c r="BJ6" s="6">
        <v>0</v>
      </c>
      <c r="BK6" s="6">
        <v>-67</v>
      </c>
      <c r="BL6" s="6">
        <v>-90</v>
      </c>
      <c r="BM6" s="54">
        <v>43538</v>
      </c>
      <c r="BN6" s="54">
        <v>0</v>
      </c>
      <c r="BO6" s="54">
        <v>0</v>
      </c>
      <c r="BP6" s="51" t="s">
        <v>157</v>
      </c>
      <c r="BQ6" s="55">
        <v>65.02300000000001</v>
      </c>
      <c r="BR6" s="55">
        <v>0</v>
      </c>
      <c r="BS6" s="56">
        <v>490</v>
      </c>
      <c r="BT6" s="57">
        <v>0.9919028340080972</v>
      </c>
      <c r="BU6" s="6"/>
      <c r="BV6" s="50"/>
      <c r="BW6" s="50"/>
      <c r="BX6" s="50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6">
        <v>0</v>
      </c>
      <c r="CJ6" s="6">
        <v>0</v>
      </c>
    </row>
    <row r="7" spans="1:88" x14ac:dyDescent="0.25">
      <c r="A7" s="48" t="s">
        <v>200</v>
      </c>
      <c r="B7" s="6" t="s">
        <v>127</v>
      </c>
      <c r="C7" s="6" t="s">
        <v>128</v>
      </c>
      <c r="D7" s="6" t="s">
        <v>129</v>
      </c>
      <c r="E7" s="6" t="s">
        <v>130</v>
      </c>
      <c r="F7" s="49" t="s">
        <v>201</v>
      </c>
      <c r="G7" s="6" t="s">
        <v>6</v>
      </c>
      <c r="H7" s="6" t="s">
        <v>6</v>
      </c>
      <c r="I7" s="6" t="s">
        <v>132</v>
      </c>
      <c r="J7" s="6" t="s">
        <v>202</v>
      </c>
      <c r="K7" s="6"/>
      <c r="L7" s="6" t="s">
        <v>135</v>
      </c>
      <c r="M7" s="6" t="s">
        <v>136</v>
      </c>
      <c r="N7" s="6" t="s">
        <v>203</v>
      </c>
      <c r="O7" s="6" t="s">
        <v>138</v>
      </c>
      <c r="P7" s="6"/>
      <c r="Q7" s="6" t="s">
        <v>135</v>
      </c>
      <c r="R7" s="6" t="s">
        <v>204</v>
      </c>
      <c r="S7" s="6"/>
      <c r="T7" s="6"/>
      <c r="U7" s="6">
        <v>0.2984</v>
      </c>
      <c r="V7" s="6">
        <v>719</v>
      </c>
      <c r="W7" s="6" t="s">
        <v>141</v>
      </c>
      <c r="X7" s="50">
        <v>214.5496</v>
      </c>
      <c r="Y7" s="6" t="s">
        <v>142</v>
      </c>
      <c r="Z7" s="6" t="s">
        <v>143</v>
      </c>
      <c r="AA7" s="6" t="s">
        <v>144</v>
      </c>
      <c r="AB7" s="6" t="s">
        <v>145</v>
      </c>
      <c r="AC7" s="6"/>
      <c r="AD7" s="6"/>
      <c r="AE7" s="6"/>
      <c r="AF7" s="6" t="s">
        <v>146</v>
      </c>
      <c r="AG7" s="51">
        <v>43644</v>
      </c>
      <c r="AH7" s="51"/>
      <c r="AI7" s="51" t="s">
        <v>203</v>
      </c>
      <c r="AJ7" s="51" t="s">
        <v>203</v>
      </c>
      <c r="AK7" s="51" t="s">
        <v>205</v>
      </c>
      <c r="AL7" s="52">
        <v>304</v>
      </c>
      <c r="AM7" s="51" t="s">
        <v>150</v>
      </c>
      <c r="AN7" s="51" t="s">
        <v>151</v>
      </c>
      <c r="AO7" s="51" t="s">
        <v>152</v>
      </c>
      <c r="AP7" s="52">
        <v>2569</v>
      </c>
      <c r="AQ7" s="51" t="s">
        <v>153</v>
      </c>
      <c r="AR7" s="52">
        <v>0</v>
      </c>
      <c r="AS7" s="51"/>
      <c r="AT7" s="52">
        <v>2000</v>
      </c>
      <c r="AU7" s="52">
        <v>0</v>
      </c>
      <c r="AV7" s="52">
        <v>0</v>
      </c>
      <c r="AW7" s="52" t="s">
        <v>154</v>
      </c>
      <c r="AX7" s="52" t="s">
        <v>155</v>
      </c>
      <c r="AY7" s="52">
        <v>0</v>
      </c>
      <c r="AZ7" s="52">
        <v>0</v>
      </c>
      <c r="BA7" s="52">
        <v>0</v>
      </c>
      <c r="BB7" s="52">
        <v>0</v>
      </c>
      <c r="BC7" s="50">
        <v>0</v>
      </c>
      <c r="BD7" s="52">
        <v>0</v>
      </c>
      <c r="BE7" s="53" t="s">
        <v>156</v>
      </c>
      <c r="BF7" s="6">
        <v>0</v>
      </c>
      <c r="BG7" s="6">
        <v>719</v>
      </c>
      <c r="BH7" s="6">
        <v>214.5496</v>
      </c>
      <c r="BI7" s="6">
        <v>214.5496</v>
      </c>
      <c r="BJ7" s="6">
        <v>0</v>
      </c>
      <c r="BK7" s="6">
        <v>-60</v>
      </c>
      <c r="BL7" s="6">
        <v>-181</v>
      </c>
      <c r="BM7" s="54">
        <v>43643</v>
      </c>
      <c r="BN7" s="54">
        <v>41968</v>
      </c>
      <c r="BO7" s="54">
        <v>0</v>
      </c>
      <c r="BP7" s="51" t="s">
        <v>157</v>
      </c>
      <c r="BQ7" s="55">
        <v>214.5496</v>
      </c>
      <c r="BR7" s="55">
        <v>0</v>
      </c>
      <c r="BS7" s="56">
        <v>719</v>
      </c>
      <c r="BT7" s="57">
        <v>1</v>
      </c>
      <c r="BU7" s="6"/>
      <c r="BV7" s="50"/>
      <c r="BW7" s="50"/>
      <c r="BX7" s="50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6">
        <v>0</v>
      </c>
      <c r="CJ7" s="6">
        <v>0</v>
      </c>
    </row>
    <row r="8" spans="1:88" x14ac:dyDescent="0.25">
      <c r="A8" s="48" t="s">
        <v>206</v>
      </c>
      <c r="B8" s="6" t="s">
        <v>127</v>
      </c>
      <c r="C8" s="6" t="s">
        <v>128</v>
      </c>
      <c r="D8" s="6" t="s">
        <v>129</v>
      </c>
      <c r="E8" s="6" t="s">
        <v>130</v>
      </c>
      <c r="F8" s="49" t="s">
        <v>207</v>
      </c>
      <c r="G8" s="6" t="s">
        <v>34</v>
      </c>
      <c r="H8" s="6" t="s">
        <v>34</v>
      </c>
      <c r="I8" s="6" t="s">
        <v>132</v>
      </c>
      <c r="J8" s="6" t="s">
        <v>208</v>
      </c>
      <c r="K8" s="6" t="s">
        <v>209</v>
      </c>
      <c r="L8" s="6" t="s">
        <v>181</v>
      </c>
      <c r="M8" s="6" t="s">
        <v>136</v>
      </c>
      <c r="N8" s="6" t="s">
        <v>210</v>
      </c>
      <c r="O8" s="6" t="s">
        <v>138</v>
      </c>
      <c r="P8" s="6" t="s">
        <v>198</v>
      </c>
      <c r="Q8" s="6" t="s">
        <v>139</v>
      </c>
      <c r="R8" s="6" t="s">
        <v>140</v>
      </c>
      <c r="S8" s="6"/>
      <c r="T8" s="6"/>
      <c r="U8" s="6">
        <v>36.470199999999998</v>
      </c>
      <c r="V8" s="6">
        <v>1</v>
      </c>
      <c r="W8" s="6" t="s">
        <v>141</v>
      </c>
      <c r="X8" s="50">
        <v>36.470199999999998</v>
      </c>
      <c r="Y8" s="6" t="s">
        <v>142</v>
      </c>
      <c r="Z8" s="6" t="s">
        <v>143</v>
      </c>
      <c r="AA8" s="6" t="s">
        <v>144</v>
      </c>
      <c r="AB8" s="6" t="s">
        <v>145</v>
      </c>
      <c r="AC8" s="6"/>
      <c r="AD8" s="6"/>
      <c r="AE8" s="6"/>
      <c r="AF8" s="6" t="s">
        <v>146</v>
      </c>
      <c r="AG8" s="51">
        <v>43644</v>
      </c>
      <c r="AH8" s="51"/>
      <c r="AI8" s="51" t="s">
        <v>211</v>
      </c>
      <c r="AJ8" s="51" t="s">
        <v>212</v>
      </c>
      <c r="AK8" s="51" t="s">
        <v>213</v>
      </c>
      <c r="AL8" s="52">
        <v>304</v>
      </c>
      <c r="AM8" s="51" t="s">
        <v>150</v>
      </c>
      <c r="AN8" s="51" t="s">
        <v>214</v>
      </c>
      <c r="AO8" s="51" t="s">
        <v>152</v>
      </c>
      <c r="AP8" s="52">
        <v>2569</v>
      </c>
      <c r="AQ8" s="51" t="s">
        <v>153</v>
      </c>
      <c r="AR8" s="52">
        <v>0</v>
      </c>
      <c r="AS8" s="51"/>
      <c r="AT8" s="52">
        <v>0</v>
      </c>
      <c r="AU8" s="52">
        <v>0</v>
      </c>
      <c r="AV8" s="52">
        <v>0</v>
      </c>
      <c r="AW8" s="52" t="s">
        <v>154</v>
      </c>
      <c r="AX8" s="52" t="s">
        <v>155</v>
      </c>
      <c r="AY8" s="52">
        <v>0</v>
      </c>
      <c r="AZ8" s="52">
        <v>0</v>
      </c>
      <c r="BA8" s="52">
        <v>0</v>
      </c>
      <c r="BB8" s="52">
        <v>0</v>
      </c>
      <c r="BC8" s="50">
        <v>1</v>
      </c>
      <c r="BD8" s="52">
        <v>0</v>
      </c>
      <c r="BE8" s="53" t="s">
        <v>156</v>
      </c>
      <c r="BF8" s="6">
        <v>0</v>
      </c>
      <c r="BG8" s="6">
        <v>0</v>
      </c>
      <c r="BH8" s="6">
        <v>0</v>
      </c>
      <c r="BI8" s="6">
        <v>0</v>
      </c>
      <c r="BJ8" s="6">
        <v>0</v>
      </c>
      <c r="BK8" s="6">
        <v>-48</v>
      </c>
      <c r="BL8" s="6">
        <v>-59</v>
      </c>
      <c r="BM8" s="54">
        <v>43612</v>
      </c>
      <c r="BN8" s="54">
        <v>43642</v>
      </c>
      <c r="BO8" s="54">
        <v>42249</v>
      </c>
      <c r="BP8" s="51" t="s">
        <v>157</v>
      </c>
      <c r="BQ8" s="55">
        <v>0</v>
      </c>
      <c r="BR8" s="55">
        <v>0</v>
      </c>
      <c r="BS8" s="56">
        <v>0</v>
      </c>
      <c r="BT8" s="57">
        <v>0</v>
      </c>
      <c r="BU8" s="6"/>
      <c r="BV8" s="50"/>
      <c r="BW8" s="50"/>
      <c r="BX8" s="50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6" t="e">
        <v>#N/A</v>
      </c>
      <c r="CJ8" s="6" t="e">
        <v>#N/A</v>
      </c>
    </row>
    <row r="9" spans="1:88" x14ac:dyDescent="0.25">
      <c r="A9" s="48" t="s">
        <v>215</v>
      </c>
      <c r="B9" s="6" t="s">
        <v>127</v>
      </c>
      <c r="C9" s="6" t="s">
        <v>128</v>
      </c>
      <c r="D9" s="6" t="s">
        <v>129</v>
      </c>
      <c r="E9" s="6" t="s">
        <v>130</v>
      </c>
      <c r="F9" s="49" t="s">
        <v>216</v>
      </c>
      <c r="G9" s="6" t="s">
        <v>32</v>
      </c>
      <c r="H9" s="6" t="s">
        <v>32</v>
      </c>
      <c r="I9" s="6" t="s">
        <v>132</v>
      </c>
      <c r="J9" s="6" t="s">
        <v>217</v>
      </c>
      <c r="K9" s="6" t="s">
        <v>209</v>
      </c>
      <c r="L9" s="6" t="s">
        <v>181</v>
      </c>
      <c r="M9" s="6" t="s">
        <v>136</v>
      </c>
      <c r="N9" s="6" t="s">
        <v>210</v>
      </c>
      <c r="O9" s="6" t="s">
        <v>138</v>
      </c>
      <c r="P9" s="6"/>
      <c r="Q9" s="6" t="s">
        <v>181</v>
      </c>
      <c r="R9" s="6" t="s">
        <v>204</v>
      </c>
      <c r="S9" s="6"/>
      <c r="T9" s="6"/>
      <c r="U9" s="6">
        <v>21.950700000000001</v>
      </c>
      <c r="V9" s="6">
        <v>3</v>
      </c>
      <c r="W9" s="6" t="s">
        <v>141</v>
      </c>
      <c r="X9" s="50">
        <v>65.852099999999993</v>
      </c>
      <c r="Y9" s="6" t="s">
        <v>142</v>
      </c>
      <c r="Z9" s="6" t="s">
        <v>143</v>
      </c>
      <c r="AA9" s="6" t="s">
        <v>144</v>
      </c>
      <c r="AB9" s="6" t="s">
        <v>145</v>
      </c>
      <c r="AC9" s="6"/>
      <c r="AD9" s="6"/>
      <c r="AE9" s="6"/>
      <c r="AF9" s="6" t="s">
        <v>146</v>
      </c>
      <c r="AG9" s="6">
        <v>43644</v>
      </c>
      <c r="AH9" s="6"/>
      <c r="AI9" s="6" t="s">
        <v>211</v>
      </c>
      <c r="AJ9" s="6" t="s">
        <v>212</v>
      </c>
      <c r="AK9" s="6" t="s">
        <v>213</v>
      </c>
      <c r="AL9" s="6">
        <v>304</v>
      </c>
      <c r="AM9" s="6" t="s">
        <v>150</v>
      </c>
      <c r="AN9" s="6" t="s">
        <v>214</v>
      </c>
      <c r="AO9" s="6" t="s">
        <v>152</v>
      </c>
      <c r="AP9" s="6">
        <v>2569</v>
      </c>
      <c r="AQ9" s="6" t="s">
        <v>153</v>
      </c>
      <c r="AR9" s="6">
        <v>0</v>
      </c>
      <c r="AS9" s="6"/>
      <c r="AT9" s="6">
        <v>0</v>
      </c>
      <c r="AU9" s="6">
        <v>0</v>
      </c>
      <c r="AV9" s="6">
        <v>0</v>
      </c>
      <c r="AW9" s="6" t="s">
        <v>154</v>
      </c>
      <c r="AX9" s="6" t="s">
        <v>155</v>
      </c>
      <c r="AY9" s="6">
        <v>0</v>
      </c>
      <c r="AZ9" s="6">
        <v>0</v>
      </c>
      <c r="BA9" s="6">
        <v>0</v>
      </c>
      <c r="BB9" s="6">
        <v>0</v>
      </c>
      <c r="BC9" s="6">
        <v>1</v>
      </c>
      <c r="BD9" s="6">
        <v>0</v>
      </c>
      <c r="BE9" s="6" t="s">
        <v>156</v>
      </c>
      <c r="BF9" s="6">
        <v>0</v>
      </c>
      <c r="BG9" s="6">
        <v>2</v>
      </c>
      <c r="BH9" s="6">
        <v>43.901400000000002</v>
      </c>
      <c r="BI9" s="6">
        <v>43.901400000000002</v>
      </c>
      <c r="BJ9" s="6">
        <v>0</v>
      </c>
      <c r="BK9" s="6">
        <v>-3</v>
      </c>
      <c r="BL9" s="6">
        <v>-4</v>
      </c>
      <c r="BM9" s="54">
        <v>43559</v>
      </c>
      <c r="BN9" s="54">
        <v>0</v>
      </c>
      <c r="BO9" s="54">
        <v>0</v>
      </c>
      <c r="BP9" s="51" t="s">
        <v>157</v>
      </c>
      <c r="BQ9" s="55">
        <v>43.901400000000002</v>
      </c>
      <c r="BR9" s="55">
        <v>0</v>
      </c>
      <c r="BS9" s="56">
        <v>2</v>
      </c>
      <c r="BT9" s="57">
        <v>0.66666666666666663</v>
      </c>
      <c r="BU9" s="6"/>
      <c r="BV9" s="50"/>
      <c r="BW9" s="50"/>
      <c r="BX9" s="50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6">
        <v>0</v>
      </c>
      <c r="CJ9" s="6">
        <v>0</v>
      </c>
    </row>
    <row r="10" spans="1:88" x14ac:dyDescent="0.25">
      <c r="A10" s="48" t="s">
        <v>218</v>
      </c>
      <c r="B10" s="6" t="s">
        <v>127</v>
      </c>
      <c r="C10" s="6" t="s">
        <v>128</v>
      </c>
      <c r="D10" s="6" t="s">
        <v>129</v>
      </c>
      <c r="E10" s="6" t="s">
        <v>130</v>
      </c>
      <c r="F10" s="49" t="s">
        <v>219</v>
      </c>
      <c r="G10" s="6" t="s">
        <v>19</v>
      </c>
      <c r="H10" s="6" t="s">
        <v>19</v>
      </c>
      <c r="I10" s="6" t="s">
        <v>132</v>
      </c>
      <c r="J10" s="6" t="s">
        <v>220</v>
      </c>
      <c r="K10" s="6" t="s">
        <v>221</v>
      </c>
      <c r="L10" s="6" t="s">
        <v>163</v>
      </c>
      <c r="M10" s="6" t="s">
        <v>98</v>
      </c>
      <c r="N10" s="6" t="s">
        <v>164</v>
      </c>
      <c r="O10" s="6" t="s">
        <v>138</v>
      </c>
      <c r="P10" s="6"/>
      <c r="Q10" s="6" t="s">
        <v>163</v>
      </c>
      <c r="R10" s="6" t="s">
        <v>191</v>
      </c>
      <c r="S10" s="6"/>
      <c r="T10" s="6"/>
      <c r="U10" s="6">
        <v>7.2999999999999995E-2</v>
      </c>
      <c r="V10" s="6">
        <v>1433</v>
      </c>
      <c r="W10" s="6" t="s">
        <v>141</v>
      </c>
      <c r="X10" s="50">
        <v>104.60899999999999</v>
      </c>
      <c r="Y10" s="6" t="s">
        <v>165</v>
      </c>
      <c r="Z10" s="6" t="s">
        <v>166</v>
      </c>
      <c r="AA10" s="7" t="s">
        <v>167</v>
      </c>
      <c r="AB10" s="6" t="s">
        <v>145</v>
      </c>
      <c r="AC10" s="6"/>
      <c r="AD10" s="6"/>
      <c r="AE10" s="6"/>
      <c r="AF10" s="6" t="s">
        <v>146</v>
      </c>
      <c r="AG10" s="51">
        <v>43644</v>
      </c>
      <c r="AH10" s="51"/>
      <c r="AI10" s="51" t="s">
        <v>168</v>
      </c>
      <c r="AJ10" s="51" t="s">
        <v>169</v>
      </c>
      <c r="AK10" s="59" t="s">
        <v>170</v>
      </c>
      <c r="AL10" s="52">
        <v>90350</v>
      </c>
      <c r="AM10" s="59" t="s">
        <v>222</v>
      </c>
      <c r="AN10" s="59" t="s">
        <v>151</v>
      </c>
      <c r="AO10" s="59" t="s">
        <v>139</v>
      </c>
      <c r="AP10" s="52">
        <v>2569</v>
      </c>
      <c r="AQ10" s="59" t="s">
        <v>153</v>
      </c>
      <c r="AR10" s="52">
        <v>199199</v>
      </c>
      <c r="AS10" s="51" t="s">
        <v>223</v>
      </c>
      <c r="AT10" s="52">
        <v>1500</v>
      </c>
      <c r="AU10" s="52">
        <v>0</v>
      </c>
      <c r="AV10" s="52">
        <v>20</v>
      </c>
      <c r="AW10" s="52" t="s">
        <v>154</v>
      </c>
      <c r="AX10" s="52" t="s">
        <v>174</v>
      </c>
      <c r="AY10" s="52">
        <v>0</v>
      </c>
      <c r="AZ10" s="52">
        <v>0</v>
      </c>
      <c r="BA10" s="52">
        <v>0</v>
      </c>
      <c r="BB10" s="52">
        <v>0</v>
      </c>
      <c r="BC10" s="50">
        <v>2</v>
      </c>
      <c r="BD10" s="52">
        <v>0</v>
      </c>
      <c r="BE10" s="53" t="s">
        <v>156</v>
      </c>
      <c r="BF10" s="6">
        <v>0</v>
      </c>
      <c r="BG10" s="6">
        <v>1431</v>
      </c>
      <c r="BH10" s="6">
        <v>104.46299999999999</v>
      </c>
      <c r="BI10" s="6">
        <v>104.46299999999999</v>
      </c>
      <c r="BJ10" s="6">
        <v>0</v>
      </c>
      <c r="BK10" s="6">
        <v>-59</v>
      </c>
      <c r="BL10" s="6">
        <v>-166</v>
      </c>
      <c r="BM10" s="54">
        <v>43622</v>
      </c>
      <c r="BN10" s="54">
        <v>42249</v>
      </c>
      <c r="BO10" s="54">
        <v>42249</v>
      </c>
      <c r="BP10" s="51" t="s">
        <v>157</v>
      </c>
      <c r="BQ10" s="55">
        <v>104.46299999999999</v>
      </c>
      <c r="BR10" s="55">
        <v>0</v>
      </c>
      <c r="BS10" s="56">
        <v>1431</v>
      </c>
      <c r="BT10" s="57">
        <v>0.99860432658757847</v>
      </c>
      <c r="BU10" s="6"/>
      <c r="BV10" s="50"/>
      <c r="BW10" s="50"/>
      <c r="BX10" s="50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6">
        <v>0</v>
      </c>
      <c r="CJ10" s="6">
        <v>0</v>
      </c>
    </row>
    <row r="11" spans="1:88" x14ac:dyDescent="0.25">
      <c r="A11" s="48" t="s">
        <v>224</v>
      </c>
      <c r="B11" s="6" t="s">
        <v>127</v>
      </c>
      <c r="C11" s="6" t="s">
        <v>128</v>
      </c>
      <c r="D11" s="6" t="s">
        <v>129</v>
      </c>
      <c r="E11" s="6" t="s">
        <v>130</v>
      </c>
      <c r="F11" s="49" t="s">
        <v>225</v>
      </c>
      <c r="G11" s="6" t="s">
        <v>12</v>
      </c>
      <c r="H11" s="6" t="s">
        <v>12</v>
      </c>
      <c r="I11" s="6" t="s">
        <v>132</v>
      </c>
      <c r="J11" s="6" t="s">
        <v>226</v>
      </c>
      <c r="K11" s="6" t="s">
        <v>162</v>
      </c>
      <c r="L11" s="6" t="s">
        <v>163</v>
      </c>
      <c r="M11" s="6" t="s">
        <v>98</v>
      </c>
      <c r="N11" s="6" t="s">
        <v>164</v>
      </c>
      <c r="O11" s="6" t="s">
        <v>138</v>
      </c>
      <c r="P11" s="6"/>
      <c r="Q11" s="6" t="s">
        <v>139</v>
      </c>
      <c r="R11" s="6" t="s">
        <v>140</v>
      </c>
      <c r="S11" s="6"/>
      <c r="T11" s="6"/>
      <c r="U11" s="6">
        <v>1.0370999999999999</v>
      </c>
      <c r="V11" s="6">
        <v>800</v>
      </c>
      <c r="W11" s="6" t="s">
        <v>141</v>
      </c>
      <c r="X11" s="50">
        <v>829.68</v>
      </c>
      <c r="Y11" s="6" t="s">
        <v>165</v>
      </c>
      <c r="Z11" s="6" t="s">
        <v>166</v>
      </c>
      <c r="AA11" s="6" t="s">
        <v>167</v>
      </c>
      <c r="AB11" s="6" t="s">
        <v>145</v>
      </c>
      <c r="AC11" s="6"/>
      <c r="AD11" s="6"/>
      <c r="AE11" s="6"/>
      <c r="AF11" s="6" t="s">
        <v>146</v>
      </c>
      <c r="AG11" s="51">
        <v>43644</v>
      </c>
      <c r="AH11" s="51"/>
      <c r="AI11" s="51" t="s">
        <v>168</v>
      </c>
      <c r="AJ11" s="51" t="s">
        <v>169</v>
      </c>
      <c r="AK11" s="51" t="s">
        <v>170</v>
      </c>
      <c r="AL11" s="52">
        <v>34012</v>
      </c>
      <c r="AM11" s="51" t="s">
        <v>171</v>
      </c>
      <c r="AN11" s="51" t="s">
        <v>172</v>
      </c>
      <c r="AO11" s="51" t="s">
        <v>152</v>
      </c>
      <c r="AP11" s="52">
        <v>2569</v>
      </c>
      <c r="AQ11" s="51" t="s">
        <v>153</v>
      </c>
      <c r="AR11" s="52">
        <v>186191</v>
      </c>
      <c r="AS11" s="51" t="s">
        <v>173</v>
      </c>
      <c r="AT11" s="52">
        <v>0</v>
      </c>
      <c r="AU11" s="52">
        <v>0</v>
      </c>
      <c r="AV11" s="52">
        <v>0</v>
      </c>
      <c r="AW11" s="52" t="s">
        <v>154</v>
      </c>
      <c r="AX11" s="52" t="s">
        <v>174</v>
      </c>
      <c r="AY11" s="52">
        <v>0</v>
      </c>
      <c r="AZ11" s="52">
        <v>0</v>
      </c>
      <c r="BA11" s="52">
        <v>0</v>
      </c>
      <c r="BB11" s="52">
        <v>0</v>
      </c>
      <c r="BC11" s="50">
        <v>0</v>
      </c>
      <c r="BD11" s="52">
        <v>0</v>
      </c>
      <c r="BE11" s="53" t="s">
        <v>156</v>
      </c>
      <c r="BF11" s="6">
        <v>0</v>
      </c>
      <c r="BG11" s="6">
        <v>800</v>
      </c>
      <c r="BH11" s="6">
        <v>829.68</v>
      </c>
      <c r="BI11" s="6">
        <v>0</v>
      </c>
      <c r="BJ11" s="6">
        <v>829.68</v>
      </c>
      <c r="BK11" s="6">
        <v>0</v>
      </c>
      <c r="BL11" s="6">
        <v>-768</v>
      </c>
      <c r="BM11" s="54">
        <v>43130</v>
      </c>
      <c r="BN11" s="54">
        <v>43131</v>
      </c>
      <c r="BO11" s="54">
        <v>42788</v>
      </c>
      <c r="BP11" s="51" t="s">
        <v>157</v>
      </c>
      <c r="BQ11" s="55">
        <v>0</v>
      </c>
      <c r="BR11" s="55">
        <v>829.68</v>
      </c>
      <c r="BS11" s="56">
        <v>800</v>
      </c>
      <c r="BT11" s="57">
        <v>1</v>
      </c>
      <c r="BU11" s="6"/>
      <c r="BV11" s="50"/>
      <c r="BW11" s="50"/>
      <c r="BX11" s="50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6">
        <v>0</v>
      </c>
      <c r="CJ11" s="6">
        <v>0</v>
      </c>
    </row>
    <row r="12" spans="1:88" x14ac:dyDescent="0.25">
      <c r="A12" s="48" t="s">
        <v>227</v>
      </c>
      <c r="B12" s="6" t="s">
        <v>127</v>
      </c>
      <c r="C12" s="6" t="s">
        <v>128</v>
      </c>
      <c r="D12" s="6" t="s">
        <v>129</v>
      </c>
      <c r="E12" s="6" t="s">
        <v>130</v>
      </c>
      <c r="F12" s="49" t="s">
        <v>228</v>
      </c>
      <c r="G12" s="6" t="s">
        <v>7</v>
      </c>
      <c r="H12" s="6" t="s">
        <v>7</v>
      </c>
      <c r="I12" s="6" t="s">
        <v>132</v>
      </c>
      <c r="J12" s="6" t="s">
        <v>229</v>
      </c>
      <c r="K12" s="6"/>
      <c r="L12" s="6" t="s">
        <v>135</v>
      </c>
      <c r="M12" s="6" t="s">
        <v>136</v>
      </c>
      <c r="N12" s="6" t="s">
        <v>203</v>
      </c>
      <c r="O12" s="6" t="s">
        <v>138</v>
      </c>
      <c r="P12" s="6"/>
      <c r="Q12" s="6" t="s">
        <v>135</v>
      </c>
      <c r="R12" s="6" t="s">
        <v>204</v>
      </c>
      <c r="S12" s="6"/>
      <c r="T12" s="6"/>
      <c r="U12" s="6">
        <v>0.79969999999999997</v>
      </c>
      <c r="V12" s="6">
        <v>677</v>
      </c>
      <c r="W12" s="6" t="s">
        <v>141</v>
      </c>
      <c r="X12" s="50">
        <v>541.39689999999996</v>
      </c>
      <c r="Y12" s="6" t="s">
        <v>142</v>
      </c>
      <c r="Z12" s="6" t="s">
        <v>143</v>
      </c>
      <c r="AA12" s="6" t="s">
        <v>144</v>
      </c>
      <c r="AB12" s="6" t="s">
        <v>145</v>
      </c>
      <c r="AC12" s="6"/>
      <c r="AD12" s="6"/>
      <c r="AE12" s="6"/>
      <c r="AF12" s="6" t="s">
        <v>146</v>
      </c>
      <c r="AG12" s="51">
        <v>43644</v>
      </c>
      <c r="AH12" s="51"/>
      <c r="AI12" s="51" t="s">
        <v>203</v>
      </c>
      <c r="AJ12" s="51" t="s">
        <v>203</v>
      </c>
      <c r="AK12" s="51" t="s">
        <v>205</v>
      </c>
      <c r="AL12" s="52">
        <v>304</v>
      </c>
      <c r="AM12" s="51" t="s">
        <v>150</v>
      </c>
      <c r="AN12" s="51" t="s">
        <v>151</v>
      </c>
      <c r="AO12" s="51" t="s">
        <v>152</v>
      </c>
      <c r="AP12" s="52">
        <v>2569</v>
      </c>
      <c r="AQ12" s="51" t="s">
        <v>153</v>
      </c>
      <c r="AR12" s="52">
        <v>0</v>
      </c>
      <c r="AS12" s="51"/>
      <c r="AT12" s="52">
        <v>0</v>
      </c>
      <c r="AU12" s="52">
        <v>0</v>
      </c>
      <c r="AV12" s="52">
        <v>0</v>
      </c>
      <c r="AW12" s="52" t="s">
        <v>154</v>
      </c>
      <c r="AX12" s="52" t="s">
        <v>155</v>
      </c>
      <c r="AY12" s="52">
        <v>0</v>
      </c>
      <c r="AZ12" s="52">
        <v>0</v>
      </c>
      <c r="BA12" s="52">
        <v>0</v>
      </c>
      <c r="BB12" s="52">
        <v>0</v>
      </c>
      <c r="BC12" s="50">
        <v>0</v>
      </c>
      <c r="BD12" s="52">
        <v>0</v>
      </c>
      <c r="BE12" s="53" t="s">
        <v>156</v>
      </c>
      <c r="BF12" s="6">
        <v>0</v>
      </c>
      <c r="BG12" s="6">
        <v>677</v>
      </c>
      <c r="BH12" s="6">
        <v>541.39689999999996</v>
      </c>
      <c r="BI12" s="6">
        <v>0</v>
      </c>
      <c r="BJ12" s="6">
        <v>541.39689999999996</v>
      </c>
      <c r="BK12" s="6">
        <v>0</v>
      </c>
      <c r="BL12" s="6">
        <v>0</v>
      </c>
      <c r="BM12" s="54">
        <v>41948</v>
      </c>
      <c r="BN12" s="54">
        <v>0</v>
      </c>
      <c r="BO12" s="54">
        <v>0</v>
      </c>
      <c r="BP12" s="51" t="s">
        <v>157</v>
      </c>
      <c r="BQ12" s="55">
        <v>0</v>
      </c>
      <c r="BR12" s="55">
        <v>541.39689999999996</v>
      </c>
      <c r="BS12" s="56">
        <v>677</v>
      </c>
      <c r="BT12" s="57">
        <v>1</v>
      </c>
      <c r="BU12" s="6"/>
      <c r="BV12" s="50"/>
      <c r="BW12" s="50"/>
      <c r="BX12" s="50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6">
        <v>0</v>
      </c>
      <c r="CJ12" s="6">
        <v>0</v>
      </c>
    </row>
    <row r="13" spans="1:88" x14ac:dyDescent="0.25">
      <c r="A13" s="48" t="s">
        <v>230</v>
      </c>
      <c r="B13" s="6" t="s">
        <v>127</v>
      </c>
      <c r="C13" s="6" t="s">
        <v>128</v>
      </c>
      <c r="D13" s="6" t="s">
        <v>129</v>
      </c>
      <c r="E13" s="6" t="s">
        <v>130</v>
      </c>
      <c r="F13" s="49" t="s">
        <v>231</v>
      </c>
      <c r="G13" s="6" t="s">
        <v>26</v>
      </c>
      <c r="H13" s="6" t="s">
        <v>26</v>
      </c>
      <c r="I13" s="6" t="s">
        <v>132</v>
      </c>
      <c r="J13" s="6" t="s">
        <v>232</v>
      </c>
      <c r="K13" s="6" t="s">
        <v>233</v>
      </c>
      <c r="L13" s="6" t="s">
        <v>135</v>
      </c>
      <c r="M13" s="6" t="s">
        <v>136</v>
      </c>
      <c r="N13" s="6" t="s">
        <v>234</v>
      </c>
      <c r="O13" s="6" t="s">
        <v>138</v>
      </c>
      <c r="P13" s="6" t="s">
        <v>235</v>
      </c>
      <c r="Q13" s="6" t="s">
        <v>139</v>
      </c>
      <c r="R13" s="6" t="s">
        <v>140</v>
      </c>
      <c r="S13" s="6"/>
      <c r="T13" s="6"/>
      <c r="U13" s="6">
        <v>0.25230000000000002</v>
      </c>
      <c r="V13" s="6">
        <v>309</v>
      </c>
      <c r="W13" s="6" t="s">
        <v>141</v>
      </c>
      <c r="X13" s="50">
        <v>77.960700000000003</v>
      </c>
      <c r="Y13" s="6" t="s">
        <v>142</v>
      </c>
      <c r="Z13" s="6" t="s">
        <v>143</v>
      </c>
      <c r="AA13" s="6" t="s">
        <v>144</v>
      </c>
      <c r="AB13" s="6" t="s">
        <v>145</v>
      </c>
      <c r="AC13" s="6"/>
      <c r="AD13" s="6"/>
      <c r="AE13" s="6"/>
      <c r="AF13" s="6" t="s">
        <v>146</v>
      </c>
      <c r="AG13" s="51">
        <v>43644</v>
      </c>
      <c r="AH13" s="51"/>
      <c r="AI13" s="51" t="s">
        <v>234</v>
      </c>
      <c r="AJ13" s="51" t="s">
        <v>234</v>
      </c>
      <c r="AK13" s="51" t="s">
        <v>236</v>
      </c>
      <c r="AL13" s="52">
        <v>304</v>
      </c>
      <c r="AM13" s="51" t="s">
        <v>150</v>
      </c>
      <c r="AN13" s="51" t="s">
        <v>151</v>
      </c>
      <c r="AO13" s="51" t="s">
        <v>152</v>
      </c>
      <c r="AP13" s="52">
        <v>2569</v>
      </c>
      <c r="AQ13" s="51" t="s">
        <v>153</v>
      </c>
      <c r="AR13" s="52">
        <v>0</v>
      </c>
      <c r="AS13" s="51"/>
      <c r="AT13" s="52">
        <v>0</v>
      </c>
      <c r="AU13" s="52">
        <v>0</v>
      </c>
      <c r="AV13" s="52">
        <v>0</v>
      </c>
      <c r="AW13" s="52" t="s">
        <v>154</v>
      </c>
      <c r="AX13" s="52" t="s">
        <v>155</v>
      </c>
      <c r="AY13" s="52">
        <v>0</v>
      </c>
      <c r="AZ13" s="52">
        <v>0</v>
      </c>
      <c r="BA13" s="52">
        <v>0</v>
      </c>
      <c r="BB13" s="52">
        <v>0</v>
      </c>
      <c r="BC13" s="50">
        <v>0</v>
      </c>
      <c r="BD13" s="52">
        <v>0</v>
      </c>
      <c r="BE13" s="53" t="s">
        <v>156</v>
      </c>
      <c r="BF13" s="6">
        <v>0</v>
      </c>
      <c r="BG13" s="6">
        <v>309</v>
      </c>
      <c r="BH13" s="6">
        <v>77.960700000000003</v>
      </c>
      <c r="BI13" s="6">
        <v>77.960700000000003</v>
      </c>
      <c r="BJ13" s="6">
        <v>0</v>
      </c>
      <c r="BK13" s="6">
        <v>-16</v>
      </c>
      <c r="BL13" s="6">
        <v>-16</v>
      </c>
      <c r="BM13" s="54">
        <v>43606</v>
      </c>
      <c r="BN13" s="54">
        <v>0</v>
      </c>
      <c r="BO13" s="54">
        <v>0</v>
      </c>
      <c r="BP13" s="51" t="s">
        <v>157</v>
      </c>
      <c r="BQ13" s="55">
        <v>77.960700000000003</v>
      </c>
      <c r="BR13" s="55">
        <v>0</v>
      </c>
      <c r="BS13" s="56">
        <v>309</v>
      </c>
      <c r="BT13" s="57">
        <v>1</v>
      </c>
      <c r="BU13" s="6"/>
      <c r="BV13" s="50"/>
      <c r="BW13" s="50"/>
      <c r="BX13" s="50"/>
      <c r="BY13" s="58" t="s">
        <v>237</v>
      </c>
      <c r="BZ13" s="58">
        <v>42736</v>
      </c>
      <c r="CA13" s="58"/>
      <c r="CB13" s="58"/>
      <c r="CC13" s="58"/>
      <c r="CD13" s="58"/>
      <c r="CE13" s="58"/>
      <c r="CF13" s="58"/>
      <c r="CG13" s="58"/>
      <c r="CH13" s="58"/>
      <c r="CI13" s="6">
        <v>0</v>
      </c>
      <c r="CJ13" s="6">
        <v>0</v>
      </c>
    </row>
    <row r="14" spans="1:88" x14ac:dyDescent="0.25">
      <c r="A14" s="6" t="s">
        <v>238</v>
      </c>
      <c r="B14" s="6" t="s">
        <v>127</v>
      </c>
      <c r="C14" s="6" t="s">
        <v>128</v>
      </c>
      <c r="D14" s="6" t="s">
        <v>129</v>
      </c>
      <c r="E14" s="6" t="s">
        <v>130</v>
      </c>
      <c r="F14" s="49" t="s">
        <v>239</v>
      </c>
      <c r="G14" s="6" t="s">
        <v>18</v>
      </c>
      <c r="H14" s="6" t="s">
        <v>18</v>
      </c>
      <c r="I14" s="6" t="s">
        <v>132</v>
      </c>
      <c r="J14" s="6" t="s">
        <v>240</v>
      </c>
      <c r="K14" s="6" t="s">
        <v>221</v>
      </c>
      <c r="L14" s="6" t="s">
        <v>163</v>
      </c>
      <c r="M14" s="6" t="s">
        <v>98</v>
      </c>
      <c r="N14" s="6" t="s">
        <v>164</v>
      </c>
      <c r="O14" s="6" t="s">
        <v>138</v>
      </c>
      <c r="P14" s="6"/>
      <c r="Q14" s="6" t="s">
        <v>163</v>
      </c>
      <c r="R14" s="6" t="s">
        <v>191</v>
      </c>
      <c r="S14" s="6"/>
      <c r="T14" s="6"/>
      <c r="U14" s="6">
        <v>6.0999999999999999E-2</v>
      </c>
      <c r="V14" s="6">
        <v>61</v>
      </c>
      <c r="W14" s="6" t="s">
        <v>141</v>
      </c>
      <c r="X14" s="50">
        <v>3.7210000000000001</v>
      </c>
      <c r="Y14" s="6" t="s">
        <v>165</v>
      </c>
      <c r="Z14" s="6" t="s">
        <v>166</v>
      </c>
      <c r="AA14" s="6" t="s">
        <v>167</v>
      </c>
      <c r="AB14" s="6" t="s">
        <v>145</v>
      </c>
      <c r="AC14" s="6"/>
      <c r="AD14" s="6"/>
      <c r="AE14" s="6"/>
      <c r="AF14" s="6" t="s">
        <v>146</v>
      </c>
      <c r="AG14" s="51">
        <v>43644</v>
      </c>
      <c r="AH14" s="51"/>
      <c r="AI14" s="51" t="s">
        <v>168</v>
      </c>
      <c r="AJ14" s="51" t="s">
        <v>169</v>
      </c>
      <c r="AK14" s="51" t="s">
        <v>170</v>
      </c>
      <c r="AL14" s="52">
        <v>90350</v>
      </c>
      <c r="AM14" s="51" t="s">
        <v>222</v>
      </c>
      <c r="AN14" s="51" t="s">
        <v>151</v>
      </c>
      <c r="AO14" s="51" t="s">
        <v>139</v>
      </c>
      <c r="AP14" s="52">
        <v>2569</v>
      </c>
      <c r="AQ14" s="51" t="s">
        <v>153</v>
      </c>
      <c r="AR14" s="52">
        <v>199199</v>
      </c>
      <c r="AS14" s="51" t="s">
        <v>223</v>
      </c>
      <c r="AT14" s="52">
        <v>650</v>
      </c>
      <c r="AU14" s="52">
        <v>0</v>
      </c>
      <c r="AV14" s="52">
        <v>20</v>
      </c>
      <c r="AW14" s="52" t="s">
        <v>154</v>
      </c>
      <c r="AX14" s="52" t="s">
        <v>174</v>
      </c>
      <c r="AY14" s="52">
        <v>0</v>
      </c>
      <c r="AZ14" s="52">
        <v>0</v>
      </c>
      <c r="BA14" s="52">
        <v>0</v>
      </c>
      <c r="BB14" s="52">
        <v>0</v>
      </c>
      <c r="BC14" s="50">
        <v>0</v>
      </c>
      <c r="BD14" s="52">
        <v>0</v>
      </c>
      <c r="BE14" s="53" t="s">
        <v>241</v>
      </c>
      <c r="BF14" s="6">
        <v>0</v>
      </c>
      <c r="BG14" s="6">
        <v>0</v>
      </c>
      <c r="BH14" s="6">
        <v>0</v>
      </c>
      <c r="BI14" s="6">
        <v>0</v>
      </c>
      <c r="BJ14" s="6">
        <v>0</v>
      </c>
      <c r="BK14" s="6">
        <v>-6</v>
      </c>
      <c r="BL14" s="6">
        <v>-135</v>
      </c>
      <c r="BM14" s="54">
        <v>43493</v>
      </c>
      <c r="BN14" s="54">
        <v>43431</v>
      </c>
      <c r="BO14" s="54">
        <v>43431</v>
      </c>
      <c r="BP14" s="51" t="s">
        <v>157</v>
      </c>
      <c r="BQ14" s="55">
        <v>0</v>
      </c>
      <c r="BR14" s="55">
        <v>0</v>
      </c>
      <c r="BS14" s="56">
        <v>61</v>
      </c>
      <c r="BT14" s="57">
        <v>0</v>
      </c>
      <c r="BU14" s="6">
        <v>28</v>
      </c>
      <c r="BV14" s="50">
        <v>3.66</v>
      </c>
      <c r="BW14" s="50">
        <v>3.4924025000000003</v>
      </c>
      <c r="BX14" s="50">
        <v>3482.8604166666664</v>
      </c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6">
        <v>0</v>
      </c>
      <c r="CJ14" s="6">
        <v>0</v>
      </c>
    </row>
    <row r="15" spans="1:88" x14ac:dyDescent="0.25">
      <c r="A15" s="6" t="s">
        <v>242</v>
      </c>
      <c r="B15" s="6" t="s">
        <v>127</v>
      </c>
      <c r="C15" s="6" t="s">
        <v>128</v>
      </c>
      <c r="D15" s="6" t="s">
        <v>129</v>
      </c>
      <c r="E15" s="6" t="s">
        <v>130</v>
      </c>
      <c r="F15" s="49" t="s">
        <v>243</v>
      </c>
      <c r="G15" s="6" t="s">
        <v>3</v>
      </c>
      <c r="H15" s="6" t="s">
        <v>3</v>
      </c>
      <c r="I15" s="6" t="s">
        <v>132</v>
      </c>
      <c r="J15" s="6" t="s">
        <v>244</v>
      </c>
      <c r="K15" s="6" t="s">
        <v>245</v>
      </c>
      <c r="L15" s="6" t="s">
        <v>135</v>
      </c>
      <c r="M15" s="6" t="s">
        <v>136</v>
      </c>
      <c r="N15" s="6" t="s">
        <v>203</v>
      </c>
      <c r="O15" s="6" t="s">
        <v>138</v>
      </c>
      <c r="P15" s="6" t="s">
        <v>235</v>
      </c>
      <c r="Q15" s="6" t="s">
        <v>135</v>
      </c>
      <c r="R15" s="6" t="s">
        <v>204</v>
      </c>
      <c r="S15" s="6"/>
      <c r="T15" s="6"/>
      <c r="U15" s="6">
        <v>0.32040000000000002</v>
      </c>
      <c r="V15" s="6">
        <v>2297</v>
      </c>
      <c r="W15" s="6" t="s">
        <v>141</v>
      </c>
      <c r="X15" s="50">
        <v>735.9588</v>
      </c>
      <c r="Y15" s="6" t="s">
        <v>142</v>
      </c>
      <c r="Z15" s="6" t="s">
        <v>143</v>
      </c>
      <c r="AA15" s="6" t="s">
        <v>144</v>
      </c>
      <c r="AB15" s="6" t="s">
        <v>145</v>
      </c>
      <c r="AC15" s="6"/>
      <c r="AD15" s="6"/>
      <c r="AE15" s="6"/>
      <c r="AF15" s="6" t="s">
        <v>146</v>
      </c>
      <c r="AG15" s="51">
        <v>43644</v>
      </c>
      <c r="AH15" s="51"/>
      <c r="AI15" s="51" t="s">
        <v>203</v>
      </c>
      <c r="AJ15" s="51" t="s">
        <v>203</v>
      </c>
      <c r="AK15" s="51" t="s">
        <v>205</v>
      </c>
      <c r="AL15" s="52">
        <v>304</v>
      </c>
      <c r="AM15" s="51" t="s">
        <v>150</v>
      </c>
      <c r="AN15" s="51" t="s">
        <v>151</v>
      </c>
      <c r="AO15" s="51" t="s">
        <v>152</v>
      </c>
      <c r="AP15" s="52">
        <v>2569</v>
      </c>
      <c r="AQ15" s="51" t="s">
        <v>153</v>
      </c>
      <c r="AR15" s="52">
        <v>0</v>
      </c>
      <c r="AS15" s="51"/>
      <c r="AT15" s="52">
        <v>0</v>
      </c>
      <c r="AU15" s="52">
        <v>0</v>
      </c>
      <c r="AV15" s="52">
        <v>0</v>
      </c>
      <c r="AW15" s="52" t="s">
        <v>154</v>
      </c>
      <c r="AX15" s="52" t="s">
        <v>155</v>
      </c>
      <c r="AY15" s="52">
        <v>0</v>
      </c>
      <c r="AZ15" s="52">
        <v>0</v>
      </c>
      <c r="BA15" s="52">
        <v>0</v>
      </c>
      <c r="BB15" s="52">
        <v>0</v>
      </c>
      <c r="BC15" s="50">
        <v>0</v>
      </c>
      <c r="BD15" s="52">
        <v>0</v>
      </c>
      <c r="BE15" s="53" t="s">
        <v>156</v>
      </c>
      <c r="BF15" s="6">
        <v>0</v>
      </c>
      <c r="BG15" s="6">
        <v>2297</v>
      </c>
      <c r="BH15" s="6">
        <v>735.9588</v>
      </c>
      <c r="BI15" s="6">
        <v>735.9588</v>
      </c>
      <c r="BJ15" s="6">
        <v>0</v>
      </c>
      <c r="BK15" s="6">
        <v>-118</v>
      </c>
      <c r="BL15" s="6">
        <v>-193</v>
      </c>
      <c r="BM15" s="54">
        <v>43643</v>
      </c>
      <c r="BN15" s="54">
        <v>0</v>
      </c>
      <c r="BO15" s="54">
        <v>0</v>
      </c>
      <c r="BP15" s="51" t="s">
        <v>157</v>
      </c>
      <c r="BQ15" s="55">
        <v>735.9588</v>
      </c>
      <c r="BR15" s="55">
        <v>0</v>
      </c>
      <c r="BS15" s="56">
        <v>2297</v>
      </c>
      <c r="BT15" s="57">
        <v>1</v>
      </c>
      <c r="BU15" s="6"/>
      <c r="BV15" s="50"/>
      <c r="BW15" s="50"/>
      <c r="BX15" s="50"/>
      <c r="BY15" s="58" t="s">
        <v>246</v>
      </c>
      <c r="BZ15" s="58">
        <v>42736</v>
      </c>
      <c r="CA15" s="58"/>
      <c r="CB15" s="58"/>
      <c r="CC15" s="58"/>
      <c r="CD15" s="58"/>
      <c r="CE15" s="58"/>
      <c r="CF15" s="58"/>
      <c r="CG15" s="58"/>
      <c r="CH15" s="58"/>
      <c r="CI15" s="6">
        <v>0</v>
      </c>
      <c r="CJ15" s="6">
        <v>0</v>
      </c>
    </row>
    <row r="16" spans="1:88" x14ac:dyDescent="0.25">
      <c r="A16" s="48" t="s">
        <v>291</v>
      </c>
      <c r="B16" s="6" t="s">
        <v>127</v>
      </c>
      <c r="C16" s="6" t="s">
        <v>128</v>
      </c>
      <c r="D16" s="6" t="s">
        <v>129</v>
      </c>
      <c r="E16" s="6" t="s">
        <v>130</v>
      </c>
      <c r="F16" s="49" t="s">
        <v>292</v>
      </c>
      <c r="G16" s="6" t="s">
        <v>290</v>
      </c>
      <c r="H16" s="6" t="s">
        <v>290</v>
      </c>
      <c r="I16" s="6" t="s">
        <v>132</v>
      </c>
      <c r="J16" s="6" t="s">
        <v>244</v>
      </c>
      <c r="K16" s="6" t="s">
        <v>279</v>
      </c>
      <c r="L16" s="6" t="s">
        <v>135</v>
      </c>
      <c r="M16" s="6" t="s">
        <v>136</v>
      </c>
      <c r="N16" s="6" t="s">
        <v>137</v>
      </c>
      <c r="O16" s="6" t="s">
        <v>138</v>
      </c>
      <c r="P16" s="6"/>
      <c r="Q16" s="6" t="s">
        <v>135</v>
      </c>
      <c r="R16" s="6" t="s">
        <v>204</v>
      </c>
      <c r="S16" s="6"/>
      <c r="T16" s="6"/>
      <c r="U16" s="6">
        <v>0.318</v>
      </c>
      <c r="V16" s="6">
        <v>800</v>
      </c>
      <c r="W16" s="6" t="s">
        <v>141</v>
      </c>
      <c r="X16" s="50">
        <v>254.4</v>
      </c>
      <c r="Y16" s="6" t="s">
        <v>142</v>
      </c>
      <c r="Z16" s="6" t="s">
        <v>143</v>
      </c>
      <c r="AA16" s="6" t="s">
        <v>144</v>
      </c>
      <c r="AB16" s="6" t="s">
        <v>145</v>
      </c>
      <c r="AC16" s="6"/>
      <c r="AD16" s="6"/>
      <c r="AE16" s="6"/>
      <c r="AF16" s="6" t="s">
        <v>146</v>
      </c>
      <c r="AG16" s="51">
        <v>43644</v>
      </c>
      <c r="AH16" s="51"/>
      <c r="AI16" s="51" t="s">
        <v>293</v>
      </c>
      <c r="AJ16" s="51" t="s">
        <v>294</v>
      </c>
      <c r="AK16" s="51" t="s">
        <v>295</v>
      </c>
      <c r="AL16" s="52">
        <v>304</v>
      </c>
      <c r="AM16" s="51" t="s">
        <v>150</v>
      </c>
      <c r="AN16" s="51" t="s">
        <v>151</v>
      </c>
      <c r="AO16" s="51" t="s">
        <v>152</v>
      </c>
      <c r="AP16" s="52">
        <v>2569</v>
      </c>
      <c r="AQ16" s="51" t="s">
        <v>153</v>
      </c>
      <c r="AR16" s="52">
        <v>0</v>
      </c>
      <c r="AS16" s="51"/>
      <c r="AT16" s="52">
        <v>0</v>
      </c>
      <c r="AU16" s="52">
        <v>0</v>
      </c>
      <c r="AV16" s="52">
        <v>0</v>
      </c>
      <c r="AW16" s="52" t="s">
        <v>154</v>
      </c>
      <c r="AX16" s="52" t="s">
        <v>155</v>
      </c>
      <c r="AY16" s="52">
        <v>0</v>
      </c>
      <c r="AZ16" s="52">
        <v>0</v>
      </c>
      <c r="BA16" s="52">
        <v>0</v>
      </c>
      <c r="BB16" s="52">
        <v>0</v>
      </c>
      <c r="BC16" s="50">
        <v>0</v>
      </c>
      <c r="BD16" s="52">
        <v>0</v>
      </c>
      <c r="BE16" s="53" t="s">
        <v>156</v>
      </c>
      <c r="BF16" s="6">
        <v>0</v>
      </c>
      <c r="BG16" s="6">
        <v>800</v>
      </c>
      <c r="BH16" s="6">
        <v>254.4</v>
      </c>
      <c r="BI16" s="6">
        <v>254.4</v>
      </c>
      <c r="BJ16" s="6">
        <v>0</v>
      </c>
      <c r="BK16" s="6">
        <v>-98</v>
      </c>
      <c r="BL16" s="6">
        <v>-214</v>
      </c>
      <c r="BM16" s="54">
        <v>43614</v>
      </c>
      <c r="BN16" s="54">
        <v>0</v>
      </c>
      <c r="BO16" s="54">
        <v>0</v>
      </c>
      <c r="BP16" s="51" t="s">
        <v>157</v>
      </c>
      <c r="BQ16" s="55">
        <v>254.4</v>
      </c>
      <c r="BR16" s="55">
        <v>0</v>
      </c>
      <c r="BS16" s="56">
        <v>800</v>
      </c>
      <c r="BT16" s="57">
        <v>1</v>
      </c>
      <c r="BU16" s="6"/>
      <c r="BV16" s="50"/>
      <c r="BW16" s="50"/>
      <c r="BX16" s="50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6">
        <v>0</v>
      </c>
      <c r="CJ16" s="6">
        <v>0</v>
      </c>
    </row>
  </sheetData>
  <conditionalFormatting sqref="BP1:BR1">
    <cfRule type="cellIs" dxfId="3" priority="7" operator="equal">
      <formula>"Oui"</formula>
    </cfRule>
  </conditionalFormatting>
  <conditionalFormatting sqref="BS1:BT1">
    <cfRule type="cellIs" dxfId="2" priority="6" operator="equal">
      <formula>"Oui"</formula>
    </cfRule>
  </conditionalFormatting>
  <conditionalFormatting sqref="BF1">
    <cfRule type="cellIs" dxfId="1" priority="8" operator="equal">
      <formula>"Oui"</formula>
    </cfRule>
  </conditionalFormatting>
  <conditionalFormatting sqref="BU1:BX1">
    <cfRule type="cellIs" dxfId="0" priority="5" operator="equal">
      <formula>"Oui"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2"/>
  <sheetViews>
    <sheetView workbookViewId="0">
      <selection activeCell="E11" sqref="E11"/>
    </sheetView>
  </sheetViews>
  <sheetFormatPr baseColWidth="10" defaultRowHeight="15" x14ac:dyDescent="0.25"/>
  <sheetData>
    <row r="1" spans="1:1" x14ac:dyDescent="0.25">
      <c r="A1" s="5" t="s">
        <v>38</v>
      </c>
    </row>
    <row r="2" spans="1:1" x14ac:dyDescent="0.25">
      <c r="A2" s="1" t="s">
        <v>296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articles</vt:lpstr>
      <vt:lpstr>E&amp;O</vt:lpstr>
      <vt:lpstr>Feuil4</vt:lpstr>
      <vt:lpstr>Feuil4!Criteres</vt:lpstr>
      <vt:lpstr>'E&amp;O'!Extraire</vt:lpstr>
      <vt:lpstr>articles!Impression_des_titres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cp:lastPrinted>2019-07-26T07:26:56Z</cp:lastPrinted>
  <dcterms:created xsi:type="dcterms:W3CDTF">2019-07-25T14:36:09Z</dcterms:created>
  <dcterms:modified xsi:type="dcterms:W3CDTF">2019-07-26T13:45:27Z</dcterms:modified>
</cp:coreProperties>
</file>