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5440" windowHeight="15840" activeTab="2"/>
  </bookViews>
  <sheets>
    <sheet name="parametre" sheetId="2" r:id="rId1"/>
    <sheet name="TBB" sheetId="3" r:id="rId2"/>
    <sheet name="BDD_Licencies" sheetId="1" r:id="rId3"/>
    <sheet name="attestation" sheetId="4" r:id="rId4"/>
    <sheet name="facture" sheetId="5" r:id="rId5"/>
    <sheet name="calculatrice" sheetId="6" r:id="rId6"/>
    <sheet name="lettre relance" sheetId="7" r:id="rId7"/>
  </sheets>
  <externalReferences>
    <externalReference r:id="rId8"/>
  </externalReferences>
  <definedNames>
    <definedName name="aides">parametre!$S$2:$S$13</definedName>
    <definedName name="banque">parametre!$U$2:$U$14</definedName>
    <definedName name="option">parametre!$Q$2:$Q$3</definedName>
    <definedName name="paiement_cotisation">parametre!$T$2:$T$10</definedName>
    <definedName name="reponse">parametre!$R$2:$R$3</definedName>
    <definedName name="sexe">parametre!$O$2:$O$3</definedName>
    <definedName name="type_licence">parametre!$P$2:$P$5</definedName>
    <definedName name="_xlnm.Print_Area" localSheetId="3">attestation!$C$6:$J$35</definedName>
    <definedName name="_xlnm.Print_Area" localSheetId="4">facture!$B$2:$K$56</definedName>
    <definedName name="_xlnm.Print_Area" localSheetId="6">'lettre relance'!$D$7:$K$62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B5" i="1" l="1"/>
  <c r="E6" i="1" l="1"/>
  <c r="G6" i="1"/>
  <c r="K6" i="1"/>
  <c r="Q6" i="1"/>
  <c r="S6" i="1" s="1"/>
  <c r="W6" i="1"/>
  <c r="AC6" i="1"/>
  <c r="AE6" i="1"/>
  <c r="AI6" i="1"/>
  <c r="AO6" i="1"/>
  <c r="AP6" i="1" s="1"/>
  <c r="AQ6" i="1" s="1"/>
  <c r="AR6" i="1" s="1"/>
  <c r="AT6" i="1"/>
  <c r="AV6" i="1"/>
  <c r="AZ6" i="1"/>
  <c r="BB6" i="1"/>
  <c r="BD6" i="1"/>
  <c r="BF6" i="1"/>
  <c r="BN6" i="1"/>
  <c r="BO6" i="1"/>
  <c r="BP6" i="1"/>
  <c r="BS6" i="1"/>
  <c r="DA6" i="1" s="1"/>
  <c r="BY6" i="1"/>
  <c r="CE6" i="1"/>
  <c r="CK6" i="1"/>
  <c r="CQ6" i="1"/>
  <c r="CW6" i="1"/>
  <c r="BH6" i="1"/>
  <c r="A6" i="1" l="1"/>
  <c r="AW6" i="1"/>
  <c r="BJ6" i="1"/>
  <c r="J21" i="7"/>
  <c r="AX6" i="1" l="1"/>
  <c r="DI6" i="1" s="1"/>
  <c r="DK6" i="1"/>
  <c r="DJ6" i="1"/>
  <c r="D19" i="6"/>
  <c r="D18" i="6"/>
  <c r="D17" i="6"/>
  <c r="D16" i="6"/>
  <c r="D15" i="6"/>
  <c r="D14" i="6"/>
  <c r="K13" i="6"/>
  <c r="D13" i="6"/>
  <c r="K12" i="6"/>
  <c r="D12" i="6"/>
  <c r="F17" i="6" s="1"/>
  <c r="K11" i="6"/>
  <c r="K10" i="6"/>
  <c r="D10" i="6"/>
  <c r="K9" i="6"/>
  <c r="D9" i="6"/>
  <c r="K8" i="6"/>
  <c r="D8" i="6"/>
  <c r="K7" i="6"/>
  <c r="D7" i="6"/>
  <c r="K6" i="6"/>
  <c r="D6" i="6"/>
  <c r="K5" i="6"/>
  <c r="D5" i="6"/>
  <c r="K4" i="6"/>
  <c r="D4" i="6"/>
  <c r="F8" i="6" s="1"/>
  <c r="K3" i="6"/>
  <c r="L7" i="6" s="1"/>
  <c r="DB6" i="1"/>
  <c r="BK6" i="1" l="1"/>
  <c r="L17" i="6"/>
  <c r="J45" i="5" l="1"/>
  <c r="I53" i="5"/>
  <c r="J44" i="5"/>
  <c r="J42" i="5"/>
  <c r="J41" i="5"/>
  <c r="J40" i="5"/>
  <c r="J39" i="5"/>
  <c r="J38" i="5"/>
  <c r="J37" i="5"/>
  <c r="J36" i="5"/>
  <c r="J35" i="5"/>
  <c r="J34" i="5"/>
  <c r="J33" i="5"/>
  <c r="J43" i="5" l="1"/>
  <c r="J46" i="5" s="1"/>
  <c r="G48" i="5" s="1"/>
  <c r="I20" i="4"/>
  <c r="BS5" i="1" l="1"/>
  <c r="DA5" i="1" s="1"/>
  <c r="BY5" i="1"/>
  <c r="CE5" i="1"/>
  <c r="CW5" i="1"/>
  <c r="CQ5" i="1"/>
  <c r="CK5" i="1"/>
  <c r="BN5" i="1"/>
  <c r="BO5" i="1" s="1"/>
  <c r="BP5" i="1" s="1"/>
  <c r="BF5" i="1"/>
  <c r="BD5" i="1"/>
  <c r="BB5" i="1"/>
  <c r="BH5" i="1"/>
  <c r="J25" i="4" l="1"/>
  <c r="I17" i="7"/>
  <c r="G39" i="7"/>
  <c r="J19" i="7"/>
  <c r="I42" i="7"/>
  <c r="I19" i="7"/>
  <c r="G34" i="7"/>
  <c r="G38" i="7"/>
  <c r="I18" i="7"/>
  <c r="G36" i="7"/>
  <c r="G35" i="7"/>
  <c r="G33" i="7"/>
  <c r="F43" i="7"/>
  <c r="AV5" i="1"/>
  <c r="AT5" i="1"/>
  <c r="AO5" i="1"/>
  <c r="AP5" i="1" s="1"/>
  <c r="AQ5" i="1" s="1"/>
  <c r="AI5" i="1"/>
  <c r="AE5" i="1"/>
  <c r="AC5" i="1"/>
  <c r="W5" i="1"/>
  <c r="Q5" i="1"/>
  <c r="S5" i="1" s="1"/>
  <c r="K5" i="1"/>
  <c r="G5" i="1"/>
  <c r="E5" i="1"/>
  <c r="AR5" i="1" l="1"/>
  <c r="AW5" i="1" s="1"/>
  <c r="AZ5" i="1"/>
  <c r="BJ5" i="1" s="1"/>
  <c r="A5" i="1"/>
  <c r="DK5" i="1" l="1"/>
  <c r="DJ5" i="1"/>
  <c r="AX5" i="1"/>
  <c r="DI5" i="1" s="1"/>
  <c r="BK5" i="1" l="1"/>
</calcChain>
</file>

<file path=xl/sharedStrings.xml><?xml version="1.0" encoding="utf-8"?>
<sst xmlns="http://schemas.openxmlformats.org/spreadsheetml/2006/main" count="309" uniqueCount="287">
  <si>
    <t>saison</t>
  </si>
  <si>
    <t>N° Licence</t>
  </si>
  <si>
    <t>Noms</t>
  </si>
  <si>
    <t>Prenoms</t>
  </si>
  <si>
    <t>Adresse</t>
  </si>
  <si>
    <t>Code postal</t>
  </si>
  <si>
    <t>Fixe</t>
  </si>
  <si>
    <t>Mail</t>
  </si>
  <si>
    <t xml:space="preserve">A D H E R E N T </t>
  </si>
  <si>
    <t>NOMS prénoms</t>
  </si>
  <si>
    <t>date de saisie</t>
  </si>
  <si>
    <t xml:space="preserve">Noms </t>
  </si>
  <si>
    <t>Prenons</t>
  </si>
  <si>
    <t>ville</t>
  </si>
  <si>
    <t>Portable</t>
  </si>
  <si>
    <t>sexe</t>
  </si>
  <si>
    <t>Noms tuteur</t>
  </si>
  <si>
    <t>Prénoms tuteur</t>
  </si>
  <si>
    <t>Travail</t>
  </si>
  <si>
    <t>Noms Mere</t>
  </si>
  <si>
    <t>Prénoms Mere</t>
  </si>
  <si>
    <t>né(e) le</t>
  </si>
  <si>
    <t>annee de naissance</t>
  </si>
  <si>
    <t>age</t>
  </si>
  <si>
    <t>categorie</t>
  </si>
  <si>
    <t>code categorie</t>
  </si>
  <si>
    <t>type de licence</t>
  </si>
  <si>
    <t>code type licence</t>
  </si>
  <si>
    <t>code si promo</t>
  </si>
  <si>
    <t>code final</t>
  </si>
  <si>
    <t>Prix de la cotisation</t>
  </si>
  <si>
    <t>Criterim federal</t>
  </si>
  <si>
    <t>Montant CF</t>
  </si>
  <si>
    <t>Formule intensive</t>
  </si>
  <si>
    <t>Montant FI</t>
  </si>
  <si>
    <t>Achat Maillot</t>
  </si>
  <si>
    <t>Montant Maillot</t>
  </si>
  <si>
    <t>remise famille</t>
  </si>
  <si>
    <t>montant remise famille</t>
  </si>
  <si>
    <t xml:space="preserve">aide </t>
  </si>
  <si>
    <t>Montant de l'aide</t>
  </si>
  <si>
    <t>justificatif de l'aide</t>
  </si>
  <si>
    <t>Montant des options</t>
  </si>
  <si>
    <t>cout de la licence +options</t>
  </si>
  <si>
    <t>Fait oui/non</t>
  </si>
  <si>
    <t xml:space="preserve">Emis le </t>
  </si>
  <si>
    <t>Sortir l'année</t>
  </si>
  <si>
    <t>ajouter 3 ans</t>
  </si>
  <si>
    <t>fin de validité</t>
  </si>
  <si>
    <t>mode de paiement 1</t>
  </si>
  <si>
    <t>Montant 1</t>
  </si>
  <si>
    <t>N° Cheque 1</t>
  </si>
  <si>
    <t>Ets bancaire 1</t>
  </si>
  <si>
    <t>Date d'encaissement 1</t>
  </si>
  <si>
    <t>mode de paiement 2</t>
  </si>
  <si>
    <t>Montant 2</t>
  </si>
  <si>
    <t>N° Cheque 2</t>
  </si>
  <si>
    <t>Ets bancaire 2</t>
  </si>
  <si>
    <t>Date d'encaissement 2</t>
  </si>
  <si>
    <t>mode de paiement 3</t>
  </si>
  <si>
    <t>Montant 3</t>
  </si>
  <si>
    <t>N° Cheque 3</t>
  </si>
  <si>
    <t>Ets bancaire 3</t>
  </si>
  <si>
    <t>Date d'encaissement 3</t>
  </si>
  <si>
    <t>mode de paiement 4</t>
  </si>
  <si>
    <t>Montant 4</t>
  </si>
  <si>
    <t>N° Cheque 4</t>
  </si>
  <si>
    <t>Ets bancaire 4</t>
  </si>
  <si>
    <t>Date d'encaissement 4</t>
  </si>
  <si>
    <t>mode de paiement 5</t>
  </si>
  <si>
    <t>Montant 5</t>
  </si>
  <si>
    <t>N° Cheque 5</t>
  </si>
  <si>
    <t>Ets bancaire 5</t>
  </si>
  <si>
    <t>Date d'encaissement 5</t>
  </si>
  <si>
    <t>mode de paiement 6</t>
  </si>
  <si>
    <t>Montant 6</t>
  </si>
  <si>
    <t>N° Cheque 6</t>
  </si>
  <si>
    <t>Ets bancaire 6</t>
  </si>
  <si>
    <t>Date d'encaissement 6</t>
  </si>
  <si>
    <t>Somme des reglements</t>
  </si>
  <si>
    <t>Reste à regler</t>
  </si>
  <si>
    <t>NOM DU PÈRE OU DU TUTEUR</t>
  </si>
  <si>
    <t>NOM DE LA MERE OU TUTRICE</t>
  </si>
  <si>
    <t>Prénoms de la Mere</t>
  </si>
  <si>
    <t>Noms de la Mere</t>
  </si>
  <si>
    <t>Cotisation club</t>
  </si>
  <si>
    <t>Coût licence</t>
  </si>
  <si>
    <t>Coût indivs</t>
  </si>
  <si>
    <t>Traditionnelle Vétéran</t>
  </si>
  <si>
    <t>TV</t>
  </si>
  <si>
    <t>Traditionnelle Senior</t>
  </si>
  <si>
    <t>TS</t>
  </si>
  <si>
    <t>Traditionnelle Junior</t>
  </si>
  <si>
    <t>TJ</t>
  </si>
  <si>
    <t>Traditionnelle Cadet</t>
  </si>
  <si>
    <t>TC</t>
  </si>
  <si>
    <t>Traditionnelle Minime</t>
  </si>
  <si>
    <t>TM</t>
  </si>
  <si>
    <t>Traditionnelle Benjamin</t>
  </si>
  <si>
    <t>TB</t>
  </si>
  <si>
    <t>Traditionnelle Poussin</t>
  </si>
  <si>
    <t>TP</t>
  </si>
  <si>
    <t>Promotionelle  libre  véteran</t>
  </si>
  <si>
    <t>PLV</t>
  </si>
  <si>
    <t>Promotionnelle Entraînement Vétéran</t>
  </si>
  <si>
    <t>PEV</t>
  </si>
  <si>
    <t>Promotionnelle Libre Senior</t>
  </si>
  <si>
    <t>PLS</t>
  </si>
  <si>
    <t>Promotionnelle Entraînement Senior</t>
  </si>
  <si>
    <t>PES</t>
  </si>
  <si>
    <t>Promotionnelle Entraînement Junior</t>
  </si>
  <si>
    <t>PEJ</t>
  </si>
  <si>
    <t>Promotionnelle Entraînement Cadet</t>
  </si>
  <si>
    <t>PEC</t>
  </si>
  <si>
    <t>Promotionnelle Entraînement Minime</t>
  </si>
  <si>
    <t>PEM</t>
  </si>
  <si>
    <t>Promotionnelle Entraînement Benjamin</t>
  </si>
  <si>
    <t>PEB</t>
  </si>
  <si>
    <t>Promotionnelle Entraînement Poussin</t>
  </si>
  <si>
    <t>PEP</t>
  </si>
  <si>
    <t>Licence Extérieur Vétéran</t>
  </si>
  <si>
    <t>EV</t>
  </si>
  <si>
    <t>Licence Extérieur Senior</t>
  </si>
  <si>
    <t>ES</t>
  </si>
  <si>
    <t>Licence Extérieur Junior</t>
  </si>
  <si>
    <t>EJ</t>
  </si>
  <si>
    <t>Licence Extérieur Cadet</t>
  </si>
  <si>
    <t>EC</t>
  </si>
  <si>
    <t>Licence Extérieur Minime</t>
  </si>
  <si>
    <t>EM</t>
  </si>
  <si>
    <t>Licence Extérieur Benjamin</t>
  </si>
  <si>
    <t>EB</t>
  </si>
  <si>
    <t>Licence Extérieur Poussin</t>
  </si>
  <si>
    <t>EP</t>
  </si>
  <si>
    <t>VIP</t>
  </si>
  <si>
    <t>V</t>
  </si>
  <si>
    <t>Bureau</t>
  </si>
  <si>
    <t>B</t>
  </si>
  <si>
    <t>Cout club</t>
  </si>
  <si>
    <t xml:space="preserve">Formule intensive </t>
  </si>
  <si>
    <t>Ctiterium federal Veteran-senior</t>
  </si>
  <si>
    <t xml:space="preserve">les autres </t>
  </si>
  <si>
    <t>maillot</t>
  </si>
  <si>
    <t>CALCUL DE LA COTISATION</t>
  </si>
  <si>
    <t>CALCUL DU MONTANT DES OPTIONS</t>
  </si>
  <si>
    <t>Colonne20</t>
  </si>
  <si>
    <t>Colonne21</t>
  </si>
  <si>
    <t>Colonne22</t>
  </si>
  <si>
    <t>Colonne23</t>
  </si>
  <si>
    <t>Colonne24</t>
  </si>
  <si>
    <t>Colonne25</t>
  </si>
  <si>
    <t>certificat médical</t>
  </si>
  <si>
    <t>PAIEMENT 1</t>
  </si>
  <si>
    <t>PAIEMENT 2</t>
  </si>
  <si>
    <t>PAIEMENT 3</t>
  </si>
  <si>
    <t>PAIEMENT 4</t>
  </si>
  <si>
    <t>PAIEMENT 5</t>
  </si>
  <si>
    <t>PAIEMENT 6</t>
  </si>
  <si>
    <t>M</t>
  </si>
  <si>
    <t>F</t>
  </si>
  <si>
    <t>Type de licence</t>
  </si>
  <si>
    <t>Traditionnelle</t>
  </si>
  <si>
    <t>Promotionnelle</t>
  </si>
  <si>
    <t>Vip</t>
  </si>
  <si>
    <t>option</t>
  </si>
  <si>
    <t>Entrainement</t>
  </si>
  <si>
    <t>Libre</t>
  </si>
  <si>
    <t>Reponse</t>
  </si>
  <si>
    <t>Oui</t>
  </si>
  <si>
    <t>Non</t>
  </si>
  <si>
    <t>Aide</t>
  </si>
  <si>
    <t>Mairie</t>
  </si>
  <si>
    <t>CNDS</t>
  </si>
  <si>
    <t>Conseil général</t>
  </si>
  <si>
    <t>Conseil régional</t>
  </si>
  <si>
    <t>Mode de paiement</t>
  </si>
  <si>
    <t>Espece</t>
  </si>
  <si>
    <t>Chèque</t>
  </si>
  <si>
    <t>Chéque vacances</t>
  </si>
  <si>
    <t>Bon Mairie</t>
  </si>
  <si>
    <t>banque</t>
  </si>
  <si>
    <t>CEBFC</t>
  </si>
  <si>
    <t>Credit Mutuel</t>
  </si>
  <si>
    <t>La banque postale</t>
  </si>
  <si>
    <t>Société générale</t>
  </si>
  <si>
    <t>Crédit municipal</t>
  </si>
  <si>
    <t>encaissement réalisé 1</t>
  </si>
  <si>
    <t>encaissement réalisé 2</t>
  </si>
  <si>
    <t>encaissement réalisé 3</t>
  </si>
  <si>
    <t>encaissement réalisé 4</t>
  </si>
  <si>
    <t>encaissement réalisé 5</t>
  </si>
  <si>
    <t>encaissement réalisé 6</t>
  </si>
  <si>
    <t>date des encaissements effectues</t>
  </si>
  <si>
    <t>Licencié à retrouver</t>
  </si>
  <si>
    <t>Objet :</t>
  </si>
  <si>
    <t xml:space="preserve">Attestation paiement cotisation-licences saison 2019-2020 de </t>
  </si>
  <si>
    <t xml:space="preserve">A faire valoir ce que de droit </t>
  </si>
  <si>
    <t>Président du DIJON TENNIS DE TABLE</t>
  </si>
  <si>
    <t>EDITION D' UNE ATTESTATION DE PAIEMENT DE COTISATION</t>
  </si>
  <si>
    <t>ATTESTATION DU PAIEMENT DE COTISATION</t>
  </si>
  <si>
    <t xml:space="preserve">Je soussigné Jerome HARDY, président du club  de DIJON tennis de table atteste que la cotisation pour </t>
  </si>
  <si>
    <t xml:space="preserve">l'association DIJON tennis de table a été réglée dans sa totalité pour la somme de :    </t>
  </si>
  <si>
    <r>
      <rPr>
        <sz val="72"/>
        <color theme="1"/>
        <rFont val="Calibri"/>
        <family val="2"/>
        <scheme val="minor"/>
      </rPr>
      <t>FACTURE</t>
    </r>
    <r>
      <rPr>
        <sz val="11"/>
        <color theme="1"/>
        <rFont val="Calibri"/>
        <family val="2"/>
        <scheme val="minor"/>
      </rPr>
      <t xml:space="preserve"> </t>
    </r>
  </si>
  <si>
    <t>FACTURE</t>
  </si>
  <si>
    <t>N°</t>
  </si>
  <si>
    <t>Désignation</t>
  </si>
  <si>
    <t>Prix unitaire</t>
  </si>
  <si>
    <t>Nbre</t>
  </si>
  <si>
    <t>montant</t>
  </si>
  <si>
    <t>Total</t>
  </si>
  <si>
    <t>Remise forfaitaire</t>
  </si>
  <si>
    <t>en %</t>
  </si>
  <si>
    <t>en €</t>
  </si>
  <si>
    <t>Somme à régler</t>
  </si>
  <si>
    <t>la somme à regler s'élève à  :</t>
  </si>
  <si>
    <t>Le club de Dijon tennis de table n'est pas assujetti à la TVA</t>
  </si>
  <si>
    <t>Le président</t>
  </si>
  <si>
    <t>/2019/2020</t>
  </si>
  <si>
    <t>DESCOMPTE ARGENT</t>
  </si>
  <si>
    <t>Montant</t>
  </si>
  <si>
    <t>Cheque</t>
  </si>
  <si>
    <t>Billet 500 €</t>
  </si>
  <si>
    <t>Billet 200 €</t>
  </si>
  <si>
    <t>Somme Chèque</t>
  </si>
  <si>
    <t>Billet 100 €</t>
  </si>
  <si>
    <t>Somme Billets</t>
  </si>
  <si>
    <t>Billet 50 €</t>
  </si>
  <si>
    <t>billet 20 €</t>
  </si>
  <si>
    <t>Billet 10 €</t>
  </si>
  <si>
    <t>Billet 5 €</t>
  </si>
  <si>
    <t>Piece 2 €</t>
  </si>
  <si>
    <t>Piece 1 €</t>
  </si>
  <si>
    <t>Piece 0,50 €</t>
  </si>
  <si>
    <t>Piece 0,20 €</t>
  </si>
  <si>
    <t>Somme espece</t>
  </si>
  <si>
    <t>Somme à deposer en banque</t>
  </si>
  <si>
    <t>Piece 0,10 €</t>
  </si>
  <si>
    <t>Piece 0,05€</t>
  </si>
  <si>
    <t>Piece 0,02 €</t>
  </si>
  <si>
    <t>Piece 0,01€</t>
  </si>
  <si>
    <t xml:space="preserve">Dijon le </t>
  </si>
  <si>
    <t>Noms à rechercher</t>
  </si>
  <si>
    <t>Lettre de relance paiement cotisation licence 2019-2020</t>
  </si>
  <si>
    <t>Monsieur, Madame</t>
  </si>
  <si>
    <t xml:space="preserve">        Sauf erreur de notre part, nous n'avons toujours pas recu l'intégralité du paiement de la cotisation pour la saison 2019-2020. Vous trouverez ci-joint le detail de votre cotisation .</t>
  </si>
  <si>
    <t>Licence</t>
  </si>
  <si>
    <t>Criterium fédéral</t>
  </si>
  <si>
    <t>Achat maillot club</t>
  </si>
  <si>
    <t>Remise famille</t>
  </si>
  <si>
    <t>aides diverses</t>
  </si>
  <si>
    <t xml:space="preserve">A ce jour, vous avez réglé la somme de </t>
  </si>
  <si>
    <t xml:space="preserve">, le solde de votre </t>
  </si>
  <si>
    <t xml:space="preserve">votre cotisation est de </t>
  </si>
  <si>
    <t xml:space="preserve">Nous vous saurions gré de procéder au paiement dans les meilleurs délais. </t>
  </si>
  <si>
    <t xml:space="preserve">Dans le cas où votre règlement nous parviendrait avant réception de ce courrier, nous  </t>
  </si>
  <si>
    <t xml:space="preserve">vous prions de ne pas tenir compte de la présente. </t>
  </si>
  <si>
    <t>Vous remerciant de faire le nécessaire, et restant à votre entière disposition</t>
  </si>
  <si>
    <t xml:space="preserve"> pour toute question.</t>
  </si>
  <si>
    <t>Nous vous prions d’agréer, Madame, Monsieur, nos salutations les plus respectueuses.</t>
  </si>
  <si>
    <t>Signature</t>
  </si>
  <si>
    <t>repartition cout licence</t>
  </si>
  <si>
    <t>prix licence</t>
  </si>
  <si>
    <t>part club</t>
  </si>
  <si>
    <t>part ligue/comité</t>
  </si>
  <si>
    <t>nom</t>
  </si>
  <si>
    <t>prénoms</t>
  </si>
  <si>
    <t>20/05/2008</t>
  </si>
  <si>
    <t>option si promo (libre ou entraiement)</t>
  </si>
  <si>
    <t>NOM Prénoms</t>
  </si>
  <si>
    <t>ville2</t>
  </si>
  <si>
    <t>Noms tuteur3</t>
  </si>
  <si>
    <t>Prénoms tuteur4</t>
  </si>
  <si>
    <t>adresse5</t>
  </si>
  <si>
    <t>Code postal6</t>
  </si>
  <si>
    <t>Ville7</t>
  </si>
  <si>
    <t>Ville8</t>
  </si>
  <si>
    <t>Portable9</t>
  </si>
  <si>
    <t>Fixe10</t>
  </si>
  <si>
    <t>mail11</t>
  </si>
  <si>
    <t>adresse12</t>
  </si>
  <si>
    <t>Code postal13</t>
  </si>
  <si>
    <t>Ville14</t>
  </si>
  <si>
    <t>Ville15</t>
  </si>
  <si>
    <t>Portable16</t>
  </si>
  <si>
    <t>Fixe17</t>
  </si>
  <si>
    <t>Travail18</t>
  </si>
  <si>
    <t>mail19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</si>
</sst>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0#&quot; &quot;##&quot; &quot;##&quot; &quot;##&quot; &quot;##"/>
    <numFmt numFmtId="165" formatCode="#,##0.00\ &quot;€&quot;"/>
    <numFmt numFmtId="166" formatCode="#,##0.00\ _€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rgb="FF222222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B050"/>
      <name val="Arial"/>
      <family val="2"/>
    </font>
    <font>
      <b/>
      <i/>
      <sz val="11"/>
      <color rgb="FF000000"/>
      <name val="Calibri"/>
      <family val="2"/>
    </font>
    <font>
      <b/>
      <i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53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/>
      <diagonal/>
    </border>
    <border>
      <left/>
      <right style="thin">
        <color indexed="64"/>
      </right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/>
      <bottom style="thick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13">
    <xf numFmtId="0" fontId="0" fillId="0" borderId="0" xfId="0"/>
    <xf numFmtId="0" fontId="0" fillId="0" borderId="0" xfId="0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9" fillId="6" borderId="3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/>
    <xf numFmtId="0" fontId="10" fillId="6" borderId="7" xfId="0" applyFont="1" applyFill="1" applyBorder="1" applyAlignment="1">
      <alignment horizontal="center"/>
    </xf>
    <xf numFmtId="8" fontId="11" fillId="6" borderId="8" xfId="0" applyNumberFormat="1" applyFont="1" applyFill="1" applyBorder="1" applyAlignment="1">
      <alignment horizontal="center"/>
    </xf>
    <xf numFmtId="8" fontId="12" fillId="6" borderId="6" xfId="0" applyNumberFormat="1" applyFont="1" applyFill="1" applyBorder="1" applyAlignment="1">
      <alignment horizontal="center"/>
    </xf>
    <xf numFmtId="8" fontId="12" fillId="6" borderId="7" xfId="0" applyNumberFormat="1" applyFont="1" applyFill="1" applyBorder="1" applyAlignment="1">
      <alignment horizontal="center"/>
    </xf>
    <xf numFmtId="8" fontId="12" fillId="6" borderId="9" xfId="0" applyNumberFormat="1" applyFont="1" applyFill="1" applyBorder="1" applyAlignment="1">
      <alignment horizontal="center" vertical="center"/>
    </xf>
    <xf numFmtId="0" fontId="8" fillId="6" borderId="10" xfId="0" applyFont="1" applyFill="1" applyBorder="1"/>
    <xf numFmtId="0" fontId="10" fillId="6" borderId="11" xfId="0" applyFont="1" applyFill="1" applyBorder="1" applyAlignment="1">
      <alignment horizontal="center"/>
    </xf>
    <xf numFmtId="8" fontId="11" fillId="6" borderId="12" xfId="0" applyNumberFormat="1" applyFont="1" applyFill="1" applyBorder="1" applyAlignment="1">
      <alignment horizontal="center"/>
    </xf>
    <xf numFmtId="8" fontId="12" fillId="6" borderId="10" xfId="0" applyNumberFormat="1" applyFont="1" applyFill="1" applyBorder="1" applyAlignment="1">
      <alignment horizontal="center"/>
    </xf>
    <xf numFmtId="8" fontId="12" fillId="6" borderId="11" xfId="0" applyNumberFormat="1" applyFont="1" applyFill="1" applyBorder="1" applyAlignment="1">
      <alignment horizontal="center"/>
    </xf>
    <xf numFmtId="8" fontId="12" fillId="6" borderId="13" xfId="0" applyNumberFormat="1" applyFont="1" applyFill="1" applyBorder="1" applyAlignment="1">
      <alignment horizontal="center" vertical="center"/>
    </xf>
    <xf numFmtId="0" fontId="10" fillId="6" borderId="14" xfId="0" applyFont="1" applyFill="1" applyBorder="1" applyAlignment="1">
      <alignment horizontal="center"/>
    </xf>
    <xf numFmtId="8" fontId="12" fillId="6" borderId="14" xfId="0" applyNumberFormat="1" applyFont="1" applyFill="1" applyBorder="1" applyAlignment="1">
      <alignment horizontal="center"/>
    </xf>
    <xf numFmtId="8" fontId="12" fillId="6" borderId="9" xfId="0" applyNumberFormat="1" applyFont="1" applyFill="1" applyBorder="1" applyAlignment="1">
      <alignment horizontal="center"/>
    </xf>
    <xf numFmtId="8" fontId="12" fillId="6" borderId="13" xfId="0" applyNumberFormat="1" applyFont="1" applyFill="1" applyBorder="1" applyAlignment="1">
      <alignment horizontal="center"/>
    </xf>
    <xf numFmtId="0" fontId="8" fillId="6" borderId="15" xfId="0" applyFont="1" applyFill="1" applyBorder="1"/>
    <xf numFmtId="0" fontId="10" fillId="6" borderId="16" xfId="0" applyFont="1" applyFill="1" applyBorder="1" applyAlignment="1">
      <alignment horizontal="center"/>
    </xf>
    <xf numFmtId="8" fontId="12" fillId="6" borderId="17" xfId="0" applyNumberFormat="1" applyFont="1" applyFill="1" applyBorder="1" applyAlignment="1">
      <alignment horizontal="center"/>
    </xf>
    <xf numFmtId="0" fontId="10" fillId="6" borderId="18" xfId="0" applyFont="1" applyFill="1" applyBorder="1" applyAlignment="1">
      <alignment horizontal="center"/>
    </xf>
    <xf numFmtId="8" fontId="12" fillId="6" borderId="19" xfId="0" applyNumberFormat="1" applyFont="1" applyFill="1" applyBorder="1" applyAlignment="1">
      <alignment horizontal="center"/>
    </xf>
    <xf numFmtId="8" fontId="12" fillId="6" borderId="15" xfId="0" applyNumberFormat="1" applyFont="1" applyFill="1" applyBorder="1" applyAlignment="1">
      <alignment horizontal="center"/>
    </xf>
    <xf numFmtId="8" fontId="12" fillId="6" borderId="16" xfId="0" applyNumberFormat="1" applyFont="1" applyFill="1" applyBorder="1" applyAlignment="1">
      <alignment horizontal="center"/>
    </xf>
    <xf numFmtId="8" fontId="12" fillId="6" borderId="20" xfId="0" applyNumberFormat="1" applyFont="1" applyFill="1" applyBorder="1" applyAlignment="1">
      <alignment horizontal="center"/>
    </xf>
    <xf numFmtId="0" fontId="8" fillId="6" borderId="21" xfId="0" applyFont="1" applyFill="1" applyBorder="1"/>
    <xf numFmtId="0" fontId="10" fillId="6" borderId="22" xfId="0" applyFont="1" applyFill="1" applyBorder="1" applyAlignment="1">
      <alignment horizontal="center"/>
    </xf>
    <xf numFmtId="8" fontId="12" fillId="6" borderId="23" xfId="0" applyNumberFormat="1" applyFont="1" applyFill="1" applyBorder="1" applyAlignment="1">
      <alignment horizontal="center"/>
    </xf>
    <xf numFmtId="8" fontId="12" fillId="6" borderId="0" xfId="0" applyNumberFormat="1" applyFont="1" applyFill="1" applyAlignment="1">
      <alignment horizontal="center"/>
    </xf>
    <xf numFmtId="165" fontId="13" fillId="0" borderId="0" xfId="0" applyNumberFormat="1" applyFont="1" applyAlignment="1">
      <alignment horizontal="center"/>
    </xf>
    <xf numFmtId="165" fontId="13" fillId="0" borderId="0" xfId="0" applyNumberFormat="1" applyFont="1"/>
    <xf numFmtId="165" fontId="12" fillId="6" borderId="0" xfId="0" applyNumberFormat="1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166" fontId="2" fillId="0" borderId="0" xfId="0" applyNumberFormat="1" applyFont="1" applyAlignment="1">
      <alignment horizontal="center"/>
    </xf>
    <xf numFmtId="0" fontId="18" fillId="6" borderId="0" xfId="0" applyFont="1" applyFill="1" applyBorder="1" applyAlignment="1">
      <alignment horizontal="left" vertical="center" wrapText="1"/>
    </xf>
    <xf numFmtId="0" fontId="19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165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6" fillId="0" borderId="0" xfId="0" applyFont="1" applyAlignment="1">
      <alignment horizontal="right"/>
    </xf>
    <xf numFmtId="9" fontId="0" fillId="0" borderId="0" xfId="0" applyNumberFormat="1"/>
    <xf numFmtId="165" fontId="0" fillId="0" borderId="0" xfId="0" applyNumberFormat="1"/>
    <xf numFmtId="0" fontId="0" fillId="0" borderId="0" xfId="0" applyAlignment="1"/>
    <xf numFmtId="0" fontId="0" fillId="0" borderId="36" xfId="0" applyBorder="1"/>
    <xf numFmtId="0" fontId="0" fillId="0" borderId="37" xfId="0" applyBorder="1" applyAlignment="1"/>
    <xf numFmtId="0" fontId="13" fillId="0" borderId="42" xfId="0" applyFont="1" applyBorder="1" applyAlignment="1">
      <alignment horizontal="center"/>
    </xf>
    <xf numFmtId="165" fontId="0" fillId="0" borderId="43" xfId="0" applyNumberFormat="1" applyBorder="1" applyAlignment="1">
      <alignment horizontal="center"/>
    </xf>
    <xf numFmtId="3" fontId="0" fillId="0" borderId="43" xfId="0" applyNumberFormat="1" applyBorder="1" applyAlignment="1">
      <alignment horizontal="center"/>
    </xf>
    <xf numFmtId="0" fontId="0" fillId="0" borderId="43" xfId="0" applyBorder="1" applyAlignment="1">
      <alignment horizontal="center"/>
    </xf>
    <xf numFmtId="1" fontId="0" fillId="0" borderId="43" xfId="0" applyNumberFormat="1" applyBorder="1" applyAlignment="1">
      <alignment horizontal="center"/>
    </xf>
    <xf numFmtId="165" fontId="0" fillId="0" borderId="44" xfId="0" applyNumberFormat="1" applyBorder="1" applyAlignment="1">
      <alignment horizontal="center"/>
    </xf>
    <xf numFmtId="3" fontId="0" fillId="0" borderId="44" xfId="0" applyNumberFormat="1" applyBorder="1" applyAlignment="1">
      <alignment horizontal="center"/>
    </xf>
    <xf numFmtId="165" fontId="1" fillId="0" borderId="42" xfId="0" applyNumberFormat="1" applyFont="1" applyBorder="1" applyAlignment="1">
      <alignment horizontal="center"/>
    </xf>
    <xf numFmtId="165" fontId="1" fillId="0" borderId="43" xfId="0" applyNumberFormat="1" applyFont="1" applyBorder="1" applyAlignment="1">
      <alignment horizontal="center"/>
    </xf>
    <xf numFmtId="0" fontId="13" fillId="0" borderId="0" xfId="0" applyFont="1" applyAlignment="1" applyProtection="1">
      <alignment horizontal="center"/>
      <protection locked="0"/>
    </xf>
    <xf numFmtId="0" fontId="15" fillId="0" borderId="0" xfId="0" applyFont="1"/>
    <xf numFmtId="0" fontId="0" fillId="0" borderId="48" xfId="0" applyBorder="1"/>
    <xf numFmtId="0" fontId="0" fillId="0" borderId="0" xfId="0" applyBorder="1"/>
    <xf numFmtId="0" fontId="0" fillId="0" borderId="49" xfId="0" applyBorder="1"/>
    <xf numFmtId="165" fontId="1" fillId="0" borderId="0" xfId="0" applyNumberFormat="1" applyFont="1" applyBorder="1" applyAlignment="1">
      <alignment horizontal="center"/>
    </xf>
    <xf numFmtId="165" fontId="1" fillId="0" borderId="49" xfId="0" applyNumberFormat="1" applyFont="1" applyBorder="1" applyAlignment="1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/>
    </xf>
    <xf numFmtId="0" fontId="22" fillId="0" borderId="0" xfId="0" applyFont="1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3" xfId="0" applyBorder="1"/>
    <xf numFmtId="0" fontId="27" fillId="0" borderId="28" xfId="0" applyFont="1" applyBorder="1"/>
    <xf numFmtId="14" fontId="0" fillId="0" borderId="0" xfId="0" applyNumberFormat="1" applyBorder="1"/>
    <xf numFmtId="0" fontId="19" fillId="0" borderId="0" xfId="0" applyFont="1" applyBorder="1" applyAlignment="1">
      <alignment horizontal="right"/>
    </xf>
    <xf numFmtId="0" fontId="13" fillId="0" borderId="0" xfId="0" applyFont="1" applyBorder="1"/>
    <xf numFmtId="0" fontId="0" fillId="0" borderId="0" xfId="0" applyBorder="1" applyAlignment="1"/>
    <xf numFmtId="0" fontId="0" fillId="0" borderId="23" xfId="0" applyBorder="1" applyAlignment="1"/>
    <xf numFmtId="0" fontId="0" fillId="0" borderId="28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0" xfId="0" applyFill="1" applyBorder="1"/>
    <xf numFmtId="165" fontId="0" fillId="0" borderId="0" xfId="0" applyNumberFormat="1" applyBorder="1"/>
    <xf numFmtId="165" fontId="1" fillId="0" borderId="0" xfId="0" applyNumberFormat="1" applyFont="1" applyBorder="1" applyAlignment="1"/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5" fillId="11" borderId="2" xfId="0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/>
    </xf>
    <xf numFmtId="0" fontId="15" fillId="12" borderId="2" xfId="0" applyFont="1" applyFill="1" applyBorder="1" applyAlignment="1">
      <alignment horizontal="center"/>
    </xf>
    <xf numFmtId="0" fontId="15" fillId="3" borderId="2" xfId="0" applyFont="1" applyFill="1" applyBorder="1" applyAlignment="1">
      <alignment horizontal="center"/>
    </xf>
    <xf numFmtId="0" fontId="15" fillId="5" borderId="2" xfId="0" applyFont="1" applyFill="1" applyBorder="1" applyAlignment="1">
      <alignment horizontal="center"/>
    </xf>
    <xf numFmtId="0" fontId="15" fillId="13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/>
    </xf>
    <xf numFmtId="0" fontId="14" fillId="8" borderId="2" xfId="0" applyFont="1" applyFill="1" applyBorder="1" applyAlignment="1">
      <alignment horizontal="center" vertical="center"/>
    </xf>
    <xf numFmtId="0" fontId="15" fillId="9" borderId="2" xfId="0" applyFont="1" applyFill="1" applyBorder="1" applyAlignment="1">
      <alignment horizontal="center" vertical="center"/>
    </xf>
    <xf numFmtId="0" fontId="21" fillId="0" borderId="45" xfId="0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0" fontId="21" fillId="0" borderId="47" xfId="0" applyFont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3" xfId="0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4" fillId="12" borderId="0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right" vertical="center" wrapText="1"/>
    </xf>
    <xf numFmtId="0" fontId="1" fillId="13" borderId="0" xfId="0" applyFont="1" applyFill="1" applyBorder="1" applyAlignment="1" applyProtection="1">
      <alignment horizontal="center"/>
      <protection locked="0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34" xfId="0" applyBorder="1" applyAlignment="1">
      <alignment horizontal="center"/>
    </xf>
    <xf numFmtId="0" fontId="13" fillId="13" borderId="39" xfId="0" applyFont="1" applyFill="1" applyBorder="1" applyAlignment="1">
      <alignment horizontal="center"/>
    </xf>
    <xf numFmtId="0" fontId="13" fillId="13" borderId="40" xfId="0" applyFont="1" applyFill="1" applyBorder="1" applyAlignment="1">
      <alignment horizontal="center"/>
    </xf>
    <xf numFmtId="0" fontId="13" fillId="13" borderId="41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32" xfId="0" applyFont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0" fontId="13" fillId="14" borderId="28" xfId="0" applyFont="1" applyFill="1" applyBorder="1" applyAlignment="1">
      <alignment horizontal="center"/>
    </xf>
    <xf numFmtId="0" fontId="13" fillId="14" borderId="0" xfId="0" applyFont="1" applyFill="1" applyAlignment="1">
      <alignment horizontal="center"/>
    </xf>
    <xf numFmtId="0" fontId="13" fillId="14" borderId="23" xfId="0" applyFont="1" applyFill="1" applyBorder="1" applyAlignment="1">
      <alignment horizontal="center"/>
    </xf>
    <xf numFmtId="0" fontId="0" fillId="13" borderId="28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13" borderId="23" xfId="0" applyFill="1" applyBorder="1" applyAlignment="1">
      <alignment horizontal="center"/>
    </xf>
    <xf numFmtId="0" fontId="0" fillId="13" borderId="29" xfId="0" applyFill="1" applyBorder="1" applyAlignment="1">
      <alignment horizontal="center"/>
    </xf>
    <xf numFmtId="0" fontId="0" fillId="13" borderId="30" xfId="0" applyFill="1" applyBorder="1" applyAlignment="1">
      <alignment horizontal="center"/>
    </xf>
    <xf numFmtId="0" fontId="0" fillId="13" borderId="18" xfId="0" applyFill="1" applyBorder="1" applyAlignment="1">
      <alignment horizontal="center"/>
    </xf>
    <xf numFmtId="0" fontId="13" fillId="14" borderId="29" xfId="0" applyFont="1" applyFill="1" applyBorder="1" applyAlignment="1">
      <alignment horizontal="center"/>
    </xf>
    <xf numFmtId="0" fontId="13" fillId="14" borderId="30" xfId="0" applyFont="1" applyFill="1" applyBorder="1" applyAlignment="1">
      <alignment horizontal="center"/>
    </xf>
    <xf numFmtId="0" fontId="13" fillId="14" borderId="18" xfId="0" applyFont="1" applyFill="1" applyBorder="1" applyAlignment="1">
      <alignment horizontal="center"/>
    </xf>
    <xf numFmtId="0" fontId="24" fillId="14" borderId="31" xfId="0" applyFont="1" applyFill="1" applyBorder="1" applyAlignment="1">
      <alignment horizontal="right" vertical="center"/>
    </xf>
    <xf numFmtId="0" fontId="24" fillId="14" borderId="32" xfId="0" applyFont="1" applyFill="1" applyBorder="1" applyAlignment="1">
      <alignment horizontal="right" vertical="center"/>
    </xf>
    <xf numFmtId="0" fontId="24" fillId="14" borderId="34" xfId="0" applyFont="1" applyFill="1" applyBorder="1" applyAlignment="1">
      <alignment horizontal="right" vertical="center"/>
    </xf>
    <xf numFmtId="0" fontId="24" fillId="14" borderId="0" xfId="0" applyFont="1" applyFill="1" applyBorder="1" applyAlignment="1">
      <alignment horizontal="right" vertical="center"/>
    </xf>
    <xf numFmtId="0" fontId="24" fillId="14" borderId="36" xfId="0" applyFont="1" applyFill="1" applyBorder="1" applyAlignment="1">
      <alignment horizontal="right" vertical="center"/>
    </xf>
    <xf numFmtId="0" fontId="24" fillId="14" borderId="37" xfId="0" applyFont="1" applyFill="1" applyBorder="1" applyAlignment="1">
      <alignment horizontal="right" vertical="center"/>
    </xf>
    <xf numFmtId="0" fontId="25" fillId="14" borderId="32" xfId="0" applyFont="1" applyFill="1" applyBorder="1" applyAlignment="1">
      <alignment horizontal="center" vertical="center"/>
    </xf>
    <xf numFmtId="0" fontId="25" fillId="14" borderId="0" xfId="0" applyFont="1" applyFill="1" applyBorder="1" applyAlignment="1">
      <alignment horizontal="center" vertical="center"/>
    </xf>
    <xf numFmtId="0" fontId="25" fillId="14" borderId="37" xfId="0" applyFont="1" applyFill="1" applyBorder="1" applyAlignment="1">
      <alignment horizontal="center" vertical="center"/>
    </xf>
    <xf numFmtId="0" fontId="25" fillId="14" borderId="32" xfId="0" applyFont="1" applyFill="1" applyBorder="1" applyAlignment="1">
      <alignment horizontal="right" vertical="center"/>
    </xf>
    <xf numFmtId="0" fontId="25" fillId="14" borderId="0" xfId="0" applyFont="1" applyFill="1" applyBorder="1" applyAlignment="1">
      <alignment horizontal="right" vertical="center"/>
    </xf>
    <xf numFmtId="0" fontId="25" fillId="14" borderId="37" xfId="0" applyFont="1" applyFill="1" applyBorder="1" applyAlignment="1">
      <alignment horizontal="right" vertical="center"/>
    </xf>
    <xf numFmtId="0" fontId="25" fillId="14" borderId="32" xfId="0" applyFont="1" applyFill="1" applyBorder="1" applyAlignment="1">
      <alignment horizontal="left" vertical="center"/>
    </xf>
    <xf numFmtId="0" fontId="25" fillId="14" borderId="33" xfId="0" applyFont="1" applyFill="1" applyBorder="1" applyAlignment="1">
      <alignment horizontal="left" vertical="center"/>
    </xf>
    <xf numFmtId="0" fontId="25" fillId="14" borderId="0" xfId="0" applyFont="1" applyFill="1" applyAlignment="1">
      <alignment horizontal="left" vertical="center"/>
    </xf>
    <xf numFmtId="0" fontId="25" fillId="14" borderId="35" xfId="0" applyFont="1" applyFill="1" applyBorder="1" applyAlignment="1">
      <alignment horizontal="left" vertical="center"/>
    </xf>
    <xf numFmtId="0" fontId="25" fillId="14" borderId="37" xfId="0" applyFont="1" applyFill="1" applyBorder="1" applyAlignment="1">
      <alignment horizontal="left" vertical="center"/>
    </xf>
    <xf numFmtId="0" fontId="25" fillId="14" borderId="38" xfId="0" applyFont="1" applyFill="1" applyBorder="1" applyAlignment="1">
      <alignment horizontal="left" vertical="center"/>
    </xf>
    <xf numFmtId="0" fontId="0" fillId="13" borderId="25" xfId="0" applyFill="1" applyBorder="1" applyAlignment="1">
      <alignment horizontal="center"/>
    </xf>
    <xf numFmtId="0" fontId="0" fillId="13" borderId="26" xfId="0" applyFill="1" applyBorder="1" applyAlignment="1">
      <alignment horizontal="center"/>
    </xf>
    <xf numFmtId="0" fontId="0" fillId="13" borderId="27" xfId="0" applyFill="1" applyBorder="1" applyAlignment="1">
      <alignment horizontal="center"/>
    </xf>
    <xf numFmtId="0" fontId="13" fillId="14" borderId="25" xfId="0" applyFont="1" applyFill="1" applyBorder="1" applyAlignment="1">
      <alignment horizontal="center"/>
    </xf>
    <xf numFmtId="0" fontId="13" fillId="14" borderId="26" xfId="0" applyFont="1" applyFill="1" applyBorder="1" applyAlignment="1">
      <alignment horizontal="center"/>
    </xf>
    <xf numFmtId="0" fontId="13" fillId="14" borderId="27" xfId="0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165" fontId="15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29" fillId="5" borderId="26" xfId="0" applyFont="1" applyFill="1" applyBorder="1" applyAlignment="1">
      <alignment horizontal="center" vertical="center"/>
    </xf>
    <xf numFmtId="0" fontId="29" fillId="5" borderId="0" xfId="0" applyFont="1" applyFill="1" applyBorder="1" applyAlignment="1">
      <alignment horizontal="center" vertical="center"/>
    </xf>
    <xf numFmtId="0" fontId="28" fillId="0" borderId="0" xfId="0" applyFont="1" applyAlignment="1">
      <alignment horizontal="right" vertical="center"/>
    </xf>
    <xf numFmtId="0" fontId="28" fillId="0" borderId="23" xfId="0" applyFont="1" applyBorder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28" fillId="0" borderId="23" xfId="0" applyFont="1" applyBorder="1" applyAlignment="1">
      <alignment horizontal="left" vertical="center"/>
    </xf>
    <xf numFmtId="0" fontId="0" fillId="0" borderId="28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0" xfId="0" applyBorder="1" applyAlignment="1">
      <alignment horizontal="right"/>
    </xf>
    <xf numFmtId="0" fontId="15" fillId="2" borderId="2" xfId="0" applyFont="1" applyFill="1" applyBorder="1" applyAlignment="1">
      <alignment horizontal="center"/>
    </xf>
    <xf numFmtId="0" fontId="16" fillId="15" borderId="2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 vertical="center"/>
    </xf>
    <xf numFmtId="0" fontId="1" fillId="16" borderId="0" xfId="0" applyFont="1" applyFill="1" applyBorder="1" applyAlignment="1">
      <alignment horizontal="center" vertical="center"/>
    </xf>
    <xf numFmtId="0" fontId="0" fillId="16" borderId="0" xfId="0" applyFont="1" applyFill="1" applyBorder="1" applyAlignment="1">
      <alignment horizontal="center" vertical="center"/>
    </xf>
    <xf numFmtId="0" fontId="1" fillId="16" borderId="0" xfId="0" applyFont="1" applyFill="1" applyBorder="1" applyAlignment="1">
      <alignment horizontal="center" vertical="center" wrapText="1"/>
    </xf>
    <xf numFmtId="0" fontId="0" fillId="16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/>
    </xf>
    <xf numFmtId="0" fontId="21" fillId="16" borderId="0" xfId="0" applyFont="1" applyFill="1" applyBorder="1" applyAlignment="1">
      <alignment horizontal="center" vertical="center" wrapText="1"/>
    </xf>
    <xf numFmtId="0" fontId="0" fillId="16" borderId="2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/>
    </xf>
    <xf numFmtId="165" fontId="0" fillId="0" borderId="1" xfId="0" applyNumberFormat="1" applyFont="1" applyFill="1" applyBorder="1" applyAlignment="1">
      <alignment horizontal="center"/>
    </xf>
    <xf numFmtId="165" fontId="17" fillId="0" borderId="1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6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18">
    <dxf>
      <numFmt numFmtId="165" formatCode="#,##0.00\ &quot;€&quot;"/>
      <fill>
        <patternFill patternType="none">
          <bgColor auto="1"/>
        </patternFill>
      </fill>
    </dxf>
    <dxf>
      <numFmt numFmtId="165" formatCode="#,##0.00\ &quot;€&quot;"/>
      <fill>
        <patternFill patternType="none">
          <bgColor auto="1"/>
        </patternFill>
      </fill>
    </dxf>
    <dxf>
      <numFmt numFmtId="165" formatCode="#,##0.00\ &quot;€&quot;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hyperlink" Target="http://info.sio2.be/infobase/1/1.php" TargetMode="External"/><Relationship Id="rId1" Type="http://schemas.openxmlformats.org/officeDocument/2006/relationships/image" Target="../media/image1.png"/><Relationship Id="rId6" Type="http://schemas.openxmlformats.org/officeDocument/2006/relationships/hyperlink" Target="https://pixabay.com/fr/accueil-site-web-commencer-maison-150499/" TargetMode="External"/><Relationship Id="rId5" Type="http://schemas.openxmlformats.org/officeDocument/2006/relationships/image" Target="../media/image3.png"/><Relationship Id="rId4" Type="http://schemas.openxmlformats.org/officeDocument/2006/relationships/hyperlink" Target="https://fr.wikipedia.org/wiki/Touche_supprimer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5.png"/><Relationship Id="rId7" Type="http://schemas.openxmlformats.org/officeDocument/2006/relationships/hyperlink" Target="http://pngimg.com/download/31539" TargetMode="External"/><Relationship Id="rId2" Type="http://schemas.openxmlformats.org/officeDocument/2006/relationships/hyperlink" Target="https://www.flickr.com/photos/bertop/2753093758/" TargetMode="External"/><Relationship Id="rId1" Type="http://schemas.openxmlformats.org/officeDocument/2006/relationships/image" Target="../media/image4.jpeg"/><Relationship Id="rId6" Type="http://schemas.openxmlformats.org/officeDocument/2006/relationships/image" Target="../media/image6.png"/><Relationship Id="rId5" Type="http://schemas.openxmlformats.org/officeDocument/2006/relationships/hyperlink" Target="http://info.sio2.be/infobase/1/1.php" TargetMode="External"/><Relationship Id="rId4" Type="http://schemas.openxmlformats.org/officeDocument/2006/relationships/image" Target="../media/image1.png"/><Relationship Id="rId9" Type="http://schemas.openxmlformats.org/officeDocument/2006/relationships/hyperlink" Target="https://pixabay.com/fr/accueil-site-web-commencer-maison-150499/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http://www.dokspeicher.de/120179/" TargetMode="External"/><Relationship Id="rId1" Type="http://schemas.openxmlformats.org/officeDocument/2006/relationships/image" Target="../media/image8.gif"/><Relationship Id="rId4" Type="http://schemas.openxmlformats.org/officeDocument/2006/relationships/hyperlink" Target="https://pixabay.com/fr/accueil-site-web-commencer-maison-150499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https://pixabay.com/fr/accueil-site-web-commencer-maison-150499/" TargetMode="External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417695</xdr:colOff>
      <xdr:row>3</xdr:row>
      <xdr:rowOff>133349</xdr:rowOff>
    </xdr:from>
    <xdr:to>
      <xdr:col>3</xdr:col>
      <xdr:colOff>721574</xdr:colOff>
      <xdr:row>7</xdr:row>
      <xdr:rowOff>91349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xmlns="" id="{AC58C907-9625-4160-93D3-7FB4F9588734}"/>
            </a:ext>
          </a:extLst>
        </xdr:cNvPr>
        <xdr:cNvSpPr/>
      </xdr:nvSpPr>
      <xdr:spPr>
        <a:xfrm>
          <a:off x="1178914" y="707191"/>
          <a:ext cx="1826318" cy="723123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  <a:latin typeface="Bahnschrift" panose="020B0502040204020203" pitchFamily="34" charset="0"/>
            </a:rPr>
            <a:t>Nouvel Adhérent</a:t>
          </a:r>
        </a:p>
      </xdr:txBody>
    </xdr:sp>
    <xdr:clientData/>
  </xdr:twoCellAnchor>
  <xdr:twoCellAnchor>
    <xdr:from>
      <xdr:col>3</xdr:col>
      <xdr:colOff>752475</xdr:colOff>
      <xdr:row>3</xdr:row>
      <xdr:rowOff>133349</xdr:rowOff>
    </xdr:from>
    <xdr:to>
      <xdr:col>6</xdr:col>
      <xdr:colOff>302475</xdr:colOff>
      <xdr:row>7</xdr:row>
      <xdr:rowOff>91349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A76BDB2C-6F23-4752-A676-34D7F2AA1898}"/>
            </a:ext>
          </a:extLst>
        </xdr:cNvPr>
        <xdr:cNvSpPr/>
      </xdr:nvSpPr>
      <xdr:spPr>
        <a:xfrm>
          <a:off x="3038475" y="704849"/>
          <a:ext cx="1836000" cy="720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Bahnschrift" panose="020B0502040204020203" pitchFamily="34" charset="0"/>
            </a:rPr>
            <a:t>Rechercher un adhérent</a:t>
          </a:r>
        </a:p>
      </xdr:txBody>
    </xdr:sp>
    <xdr:clientData/>
  </xdr:twoCellAnchor>
  <xdr:twoCellAnchor>
    <xdr:from>
      <xdr:col>1</xdr:col>
      <xdr:colOff>419100</xdr:colOff>
      <xdr:row>7</xdr:row>
      <xdr:rowOff>123825</xdr:rowOff>
    </xdr:from>
    <xdr:to>
      <xdr:col>3</xdr:col>
      <xdr:colOff>731100</xdr:colOff>
      <xdr:row>11</xdr:row>
      <xdr:rowOff>81825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xmlns="" id="{6C48D946-2FF4-4089-BE97-D49BB07BFEFB}"/>
            </a:ext>
          </a:extLst>
        </xdr:cNvPr>
        <xdr:cNvSpPr/>
      </xdr:nvSpPr>
      <xdr:spPr>
        <a:xfrm>
          <a:off x="1181100" y="1457325"/>
          <a:ext cx="1836000" cy="720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Editer une attestation de paiement licence</a:t>
          </a:r>
        </a:p>
      </xdr:txBody>
    </xdr:sp>
    <xdr:clientData/>
  </xdr:twoCellAnchor>
  <xdr:twoCellAnchor>
    <xdr:from>
      <xdr:col>4</xdr:col>
      <xdr:colOff>0</xdr:colOff>
      <xdr:row>7</xdr:row>
      <xdr:rowOff>123825</xdr:rowOff>
    </xdr:from>
    <xdr:to>
      <xdr:col>6</xdr:col>
      <xdr:colOff>312000</xdr:colOff>
      <xdr:row>11</xdr:row>
      <xdr:rowOff>81825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BF1BF725-402B-4540-AF29-39EA53E93129}"/>
            </a:ext>
          </a:extLst>
        </xdr:cNvPr>
        <xdr:cNvSpPr/>
      </xdr:nvSpPr>
      <xdr:spPr>
        <a:xfrm>
          <a:off x="3048000" y="1457325"/>
          <a:ext cx="1836000" cy="720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Etablir une facture</a:t>
          </a:r>
        </a:p>
      </xdr:txBody>
    </xdr:sp>
    <xdr:clientData/>
  </xdr:twoCellAnchor>
  <xdr:twoCellAnchor>
    <xdr:from>
      <xdr:col>1</xdr:col>
      <xdr:colOff>419100</xdr:colOff>
      <xdr:row>11</xdr:row>
      <xdr:rowOff>104775</xdr:rowOff>
    </xdr:from>
    <xdr:to>
      <xdr:col>3</xdr:col>
      <xdr:colOff>731100</xdr:colOff>
      <xdr:row>15</xdr:row>
      <xdr:rowOff>62775</xdr:rowOff>
    </xdr:to>
    <xdr:sp macro="[0]!Rectangle5_Cliquer" textlink="">
      <xdr:nvSpPr>
        <xdr:cNvPr id="6" name="Rectangle 5">
          <a:extLst>
            <a:ext uri="{FF2B5EF4-FFF2-40B4-BE49-F238E27FC236}">
              <a16:creationId xmlns:a16="http://schemas.microsoft.com/office/drawing/2014/main" xmlns="" id="{3AB27263-4F36-4FB9-A22C-BE45A9F460AA}"/>
            </a:ext>
          </a:extLst>
        </xdr:cNvPr>
        <xdr:cNvSpPr/>
      </xdr:nvSpPr>
      <xdr:spPr>
        <a:xfrm>
          <a:off x="1181100" y="2200275"/>
          <a:ext cx="1836000" cy="720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Lettre</a:t>
          </a:r>
          <a:r>
            <a:rPr lang="fr-FR" sz="1400" baseline="0">
              <a:solidFill>
                <a:sysClr val="windowText" lastClr="000000"/>
              </a:solidFill>
            </a:rPr>
            <a:t> de relance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0</xdr:colOff>
      <xdr:row>11</xdr:row>
      <xdr:rowOff>114299</xdr:rowOff>
    </xdr:from>
    <xdr:to>
      <xdr:col>6</xdr:col>
      <xdr:colOff>312000</xdr:colOff>
      <xdr:row>15</xdr:row>
      <xdr:rowOff>63252</xdr:rowOff>
    </xdr:to>
    <xdr:sp macro="[0]!Rectangle6_Cliquer" textlink="">
      <xdr:nvSpPr>
        <xdr:cNvPr id="7" name="Rectangle 6">
          <a:extLst>
            <a:ext uri="{FF2B5EF4-FFF2-40B4-BE49-F238E27FC236}">
              <a16:creationId xmlns:a16="http://schemas.microsoft.com/office/drawing/2014/main" xmlns="" id="{7BB16933-14B7-4A38-BD5F-5D7B2714633A}"/>
            </a:ext>
          </a:extLst>
        </xdr:cNvPr>
        <xdr:cNvSpPr/>
      </xdr:nvSpPr>
      <xdr:spPr>
        <a:xfrm>
          <a:off x="3050977" y="2201613"/>
          <a:ext cx="1837488" cy="707977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Calculatrice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942975</xdr:colOff>
      <xdr:row>0</xdr:row>
      <xdr:rowOff>85725</xdr:rowOff>
    </xdr:from>
    <xdr:to>
      <xdr:col>10</xdr:col>
      <xdr:colOff>333375</xdr:colOff>
      <xdr:row>0</xdr:row>
      <xdr:rowOff>400050</xdr:rowOff>
    </xdr:to>
    <xdr:sp macro="[0]!BDD_Licencies_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34B93680-64A0-4AD2-B6ED-AACBC4147D6E}"/>
            </a:ext>
          </a:extLst>
        </xdr:cNvPr>
        <xdr:cNvSpPr/>
      </xdr:nvSpPr>
      <xdr:spPr>
        <a:xfrm>
          <a:off x="4000500" y="85725"/>
          <a:ext cx="1685925" cy="3143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28575">
          <a:solidFill>
            <a:srgbClr val="FFFF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  <a:r>
            <a:rPr lang="fr-FR" sz="1100" b="1" baseline="0">
              <a:solidFill>
                <a:sysClr val="windowText" lastClr="000000"/>
              </a:solidFill>
            </a:rPr>
            <a:t> accueil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552451</xdr:colOff>
      <xdr:row>10</xdr:row>
      <xdr:rowOff>76200</xdr:rowOff>
    </xdr:from>
    <xdr:to>
      <xdr:col>0</xdr:col>
      <xdr:colOff>1711123</xdr:colOff>
      <xdr:row>16</xdr:row>
      <xdr:rowOff>91872</xdr:rowOff>
    </xdr:to>
    <xdr:pic macro="[0]!imprimer_attestation">
      <xdr:nvPicPr>
        <xdr:cNvPr id="7" name="Image 6">
          <a:extLst>
            <a:ext uri="{FF2B5EF4-FFF2-40B4-BE49-F238E27FC236}">
              <a16:creationId xmlns:a16="http://schemas.microsoft.com/office/drawing/2014/main" xmlns="" id="{537C8036-5B06-4DC1-ACCA-2C82D9E9E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2"/>
            </a:ext>
          </a:extLst>
        </a:blip>
        <a:stretch>
          <a:fillRect/>
        </a:stretch>
      </xdr:blipFill>
      <xdr:spPr>
        <a:xfrm>
          <a:off x="552451" y="2428875"/>
          <a:ext cx="1158672" cy="1158672"/>
        </a:xfrm>
        <a:prstGeom prst="rect">
          <a:avLst/>
        </a:prstGeom>
      </xdr:spPr>
    </xdr:pic>
    <xdr:clientData/>
  </xdr:twoCellAnchor>
  <xdr:oneCellAnchor>
    <xdr:from>
      <xdr:col>0</xdr:col>
      <xdr:colOff>285750</xdr:colOff>
      <xdr:row>17</xdr:row>
      <xdr:rowOff>34722</xdr:rowOff>
    </xdr:from>
    <xdr:ext cx="1625397" cy="233205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xmlns="" id="{71849AC6-9018-46E3-A9F7-73FDA5E6CD82}"/>
            </a:ext>
          </a:extLst>
        </xdr:cNvPr>
        <xdr:cNvSpPr txBox="1"/>
      </xdr:nvSpPr>
      <xdr:spPr>
        <a:xfrm>
          <a:off x="285750" y="3720897"/>
          <a:ext cx="1625397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900" b="1"/>
            <a:t>Imprimer l'attestation</a:t>
          </a:r>
        </a:p>
      </xdr:txBody>
    </xdr:sp>
    <xdr:clientData/>
  </xdr:oneCellAnchor>
  <xdr:twoCellAnchor editAs="oneCell">
    <xdr:from>
      <xdr:col>0</xdr:col>
      <xdr:colOff>573780</xdr:colOff>
      <xdr:row>20</xdr:row>
      <xdr:rowOff>23173</xdr:rowOff>
    </xdr:from>
    <xdr:to>
      <xdr:col>0</xdr:col>
      <xdr:colOff>1686806</xdr:colOff>
      <xdr:row>25</xdr:row>
      <xdr:rowOff>73017</xdr:rowOff>
    </xdr:to>
    <xdr:pic macro="[0]!effacer_attestation">
      <xdr:nvPicPr>
        <xdr:cNvPr id="10" name="Image 9">
          <a:extLst>
            <a:ext uri="{FF2B5EF4-FFF2-40B4-BE49-F238E27FC236}">
              <a16:creationId xmlns:a16="http://schemas.microsoft.com/office/drawing/2014/main" xmlns="" id="{18E88DC5-B501-40C1-8C65-789679DA2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4"/>
            </a:ext>
          </a:extLst>
        </a:blip>
        <a:stretch>
          <a:fillRect/>
        </a:stretch>
      </xdr:blipFill>
      <xdr:spPr>
        <a:xfrm rot="2346522">
          <a:off x="573780" y="4280848"/>
          <a:ext cx="1113026" cy="992819"/>
        </a:xfrm>
        <a:prstGeom prst="rect">
          <a:avLst/>
        </a:prstGeom>
      </xdr:spPr>
    </xdr:pic>
    <xdr:clientData/>
  </xdr:twoCellAnchor>
  <xdr:oneCellAnchor>
    <xdr:from>
      <xdr:col>0</xdr:col>
      <xdr:colOff>604898</xdr:colOff>
      <xdr:row>25</xdr:row>
      <xdr:rowOff>51054</xdr:rowOff>
    </xdr:from>
    <xdr:ext cx="1147701" cy="233205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845F997D-F298-4B47-AFDD-24E8D95C8680}"/>
            </a:ext>
          </a:extLst>
        </xdr:cNvPr>
        <xdr:cNvSpPr txBox="1"/>
      </xdr:nvSpPr>
      <xdr:spPr>
        <a:xfrm>
          <a:off x="604898" y="5251704"/>
          <a:ext cx="1147701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900"/>
            <a:t>Nouvelle attestation</a:t>
          </a:r>
        </a:p>
      </xdr:txBody>
    </xdr:sp>
    <xdr:clientData/>
  </xdr:oneCellAnchor>
  <xdr:twoCellAnchor editAs="oneCell">
    <xdr:from>
      <xdr:col>0</xdr:col>
      <xdr:colOff>476250</xdr:colOff>
      <xdr:row>1</xdr:row>
      <xdr:rowOff>180975</xdr:rowOff>
    </xdr:from>
    <xdr:to>
      <xdr:col>0</xdr:col>
      <xdr:colOff>1642585</xdr:colOff>
      <xdr:row>8</xdr:row>
      <xdr:rowOff>28574</xdr:rowOff>
    </xdr:to>
    <xdr:pic macro="[0]!Image12_Cliquer">
      <xdr:nvPicPr>
        <xdr:cNvPr id="13" name="Image 12">
          <a:extLst>
            <a:ext uri="{FF2B5EF4-FFF2-40B4-BE49-F238E27FC236}">
              <a16:creationId xmlns:a16="http://schemas.microsoft.com/office/drawing/2014/main" xmlns="" id="{890FC2C7-3676-43BF-AB4A-2EDD06FE4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6"/>
            </a:ext>
          </a:extLst>
        </a:blip>
        <a:stretch>
          <a:fillRect/>
        </a:stretch>
      </xdr:blipFill>
      <xdr:spPr>
        <a:xfrm>
          <a:off x="476250" y="819150"/>
          <a:ext cx="1166335" cy="11810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504435</xdr:colOff>
      <xdr:row>13</xdr:row>
      <xdr:rowOff>19358</xdr:rowOff>
    </xdr:from>
    <xdr:to>
      <xdr:col>13</xdr:col>
      <xdr:colOff>257175</xdr:colOff>
      <xdr:row>23</xdr:row>
      <xdr:rowOff>78458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xmlns="" id="{269D8A9E-3D38-491B-BFE7-78E14CB3B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2"/>
            </a:ext>
          </a:extLst>
        </a:blip>
        <a:stretch>
          <a:fillRect/>
        </a:stretch>
      </xdr:blipFill>
      <xdr:spPr>
        <a:xfrm>
          <a:off x="8886435" y="2495858"/>
          <a:ext cx="1276740" cy="1973625"/>
        </a:xfrm>
        <a:prstGeom prst="rect">
          <a:avLst/>
        </a:prstGeom>
      </xdr:spPr>
    </xdr:pic>
    <xdr:clientData/>
  </xdr:twoCellAnchor>
  <xdr:twoCellAnchor editAs="oneCell">
    <xdr:from>
      <xdr:col>2</xdr:col>
      <xdr:colOff>133739</xdr:colOff>
      <xdr:row>8</xdr:row>
      <xdr:rowOff>125379</xdr:rowOff>
    </xdr:from>
    <xdr:to>
      <xdr:col>2</xdr:col>
      <xdr:colOff>133739</xdr:colOff>
      <xdr:row>15</xdr:row>
      <xdr:rowOff>30458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01AFDA83-D8AA-4D0D-8D30-09AB8386DB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739" y="1649379"/>
          <a:ext cx="1695450" cy="1238579"/>
        </a:xfrm>
        <a:prstGeom prst="rect">
          <a:avLst/>
        </a:prstGeom>
      </xdr:spPr>
    </xdr:pic>
    <xdr:clientData/>
  </xdr:twoCellAnchor>
  <xdr:twoCellAnchor editAs="oneCell">
    <xdr:from>
      <xdr:col>11</xdr:col>
      <xdr:colOff>628651</xdr:colOff>
      <xdr:row>5</xdr:row>
      <xdr:rowOff>19051</xdr:rowOff>
    </xdr:from>
    <xdr:to>
      <xdr:col>11</xdr:col>
      <xdr:colOff>628651</xdr:colOff>
      <xdr:row>11</xdr:row>
      <xdr:rowOff>76201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xmlns="" id="{20999BF6-BA56-48CF-A35B-ABBFA354D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5"/>
            </a:ext>
          </a:extLst>
        </a:blip>
        <a:stretch>
          <a:fillRect/>
        </a:stretch>
      </xdr:blipFill>
      <xdr:spPr>
        <a:xfrm>
          <a:off x="9010651" y="971551"/>
          <a:ext cx="1200150" cy="1200150"/>
        </a:xfrm>
        <a:prstGeom prst="rect">
          <a:avLst/>
        </a:prstGeom>
      </xdr:spPr>
    </xdr:pic>
    <xdr:clientData/>
  </xdr:twoCellAnchor>
  <xdr:twoCellAnchor editAs="oneCell">
    <xdr:from>
      <xdr:col>11</xdr:col>
      <xdr:colOff>638174</xdr:colOff>
      <xdr:row>16</xdr:row>
      <xdr:rowOff>28575</xdr:rowOff>
    </xdr:from>
    <xdr:to>
      <xdr:col>11</xdr:col>
      <xdr:colOff>638174</xdr:colOff>
      <xdr:row>24</xdr:row>
      <xdr:rowOff>154659</xdr:rowOff>
    </xdr:to>
    <xdr:pic macro="[1]!nouvelle_facture_club">
      <xdr:nvPicPr>
        <xdr:cNvPr id="9" name="Image 8">
          <a:extLst>
            <a:ext uri="{FF2B5EF4-FFF2-40B4-BE49-F238E27FC236}">
              <a16:creationId xmlns:a16="http://schemas.microsoft.com/office/drawing/2014/main" xmlns="" id="{9AFF80DD-1BD9-4DEA-B947-567C83D9B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2"/>
            </a:ext>
          </a:extLst>
        </a:blip>
        <a:stretch>
          <a:fillRect/>
        </a:stretch>
      </xdr:blipFill>
      <xdr:spPr>
        <a:xfrm>
          <a:off x="9020174" y="3076575"/>
          <a:ext cx="1073603" cy="1659609"/>
        </a:xfrm>
        <a:prstGeom prst="rect">
          <a:avLst/>
        </a:prstGeom>
      </xdr:spPr>
    </xdr:pic>
    <xdr:clientData/>
  </xdr:twoCellAnchor>
  <xdr:twoCellAnchor>
    <xdr:from>
      <xdr:col>11</xdr:col>
      <xdr:colOff>619127</xdr:colOff>
      <xdr:row>19</xdr:row>
      <xdr:rowOff>104776</xdr:rowOff>
    </xdr:from>
    <xdr:to>
      <xdr:col>13</xdr:col>
      <xdr:colOff>542927</xdr:colOff>
      <xdr:row>20</xdr:row>
      <xdr:rowOff>133351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xmlns="" id="{421AD569-A523-4196-A2BD-00F7C0B55B69}"/>
            </a:ext>
          </a:extLst>
        </xdr:cNvPr>
        <xdr:cNvSpPr/>
      </xdr:nvSpPr>
      <xdr:spPr>
        <a:xfrm rot="19701261">
          <a:off x="9001127" y="3724276"/>
          <a:ext cx="1447800" cy="219075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  <a:latin typeface="ABeeZee" panose="02000000000000000000" pitchFamily="50" charset="0"/>
            </a:rPr>
            <a:t>N</a:t>
          </a:r>
          <a:r>
            <a:rPr lang="fr-FR" sz="1100" b="0">
              <a:solidFill>
                <a:sysClr val="windowText" lastClr="000000"/>
              </a:solidFill>
              <a:latin typeface="ABeeZee" panose="02000000000000000000" pitchFamily="50" charset="0"/>
            </a:rPr>
            <a:t>ouvel</a:t>
          </a:r>
          <a:r>
            <a:rPr lang="fr-FR" sz="1100" b="1">
              <a:solidFill>
                <a:sysClr val="windowText" lastClr="000000"/>
              </a:solidFill>
              <a:latin typeface="ABeeZee" panose="02000000000000000000" pitchFamily="50" charset="0"/>
            </a:rPr>
            <a:t>le facture</a:t>
          </a:r>
        </a:p>
      </xdr:txBody>
    </xdr:sp>
    <xdr:clientData/>
  </xdr:twoCellAnchor>
  <xdr:twoCellAnchor editAs="oneCell">
    <xdr:from>
      <xdr:col>11</xdr:col>
      <xdr:colOff>342900</xdr:colOff>
      <xdr:row>29</xdr:row>
      <xdr:rowOff>76200</xdr:rowOff>
    </xdr:from>
    <xdr:to>
      <xdr:col>11</xdr:col>
      <xdr:colOff>342900</xdr:colOff>
      <xdr:row>32</xdr:row>
      <xdr:rowOff>90451</xdr:rowOff>
    </xdr:to>
    <xdr:pic macro="[1]!Image15_Cliquer">
      <xdr:nvPicPr>
        <xdr:cNvPr id="11" name="Image 10">
          <a:extLst>
            <a:ext uri="{FF2B5EF4-FFF2-40B4-BE49-F238E27FC236}">
              <a16:creationId xmlns:a16="http://schemas.microsoft.com/office/drawing/2014/main" xmlns="" id="{7BA40C88-D65E-4F65-856A-67C5E40F5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7"/>
            </a:ext>
          </a:extLst>
        </a:blip>
        <a:stretch>
          <a:fillRect/>
        </a:stretch>
      </xdr:blipFill>
      <xdr:spPr>
        <a:xfrm>
          <a:off x="8724900" y="5638800"/>
          <a:ext cx="1914936" cy="604801"/>
        </a:xfrm>
        <a:prstGeom prst="rect">
          <a:avLst/>
        </a:prstGeom>
      </xdr:spPr>
    </xdr:pic>
    <xdr:clientData/>
  </xdr:twoCellAnchor>
  <xdr:twoCellAnchor editAs="oneCell">
    <xdr:from>
      <xdr:col>11</xdr:col>
      <xdr:colOff>704462</xdr:colOff>
      <xdr:row>4</xdr:row>
      <xdr:rowOff>19050</xdr:rowOff>
    </xdr:from>
    <xdr:to>
      <xdr:col>13</xdr:col>
      <xdr:colOff>380612</xdr:colOff>
      <xdr:row>10</xdr:row>
      <xdr:rowOff>76200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xmlns="" id="{56603F56-6827-4B69-9B1E-845FA44DF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5"/>
            </a:ext>
          </a:extLst>
        </a:blip>
        <a:stretch>
          <a:fillRect/>
        </a:stretch>
      </xdr:blipFill>
      <xdr:spPr>
        <a:xfrm>
          <a:off x="9086462" y="781050"/>
          <a:ext cx="1200150" cy="1200150"/>
        </a:xfrm>
        <a:prstGeom prst="rect">
          <a:avLst/>
        </a:prstGeom>
      </xdr:spPr>
    </xdr:pic>
    <xdr:clientData/>
  </xdr:twoCellAnchor>
  <xdr:twoCellAnchor editAs="oneCell">
    <xdr:from>
      <xdr:col>12</xdr:col>
      <xdr:colOff>152400</xdr:colOff>
      <xdr:row>26</xdr:row>
      <xdr:rowOff>66675</xdr:rowOff>
    </xdr:from>
    <xdr:to>
      <xdr:col>13</xdr:col>
      <xdr:colOff>285978</xdr:colOff>
      <xdr:row>30</xdr:row>
      <xdr:rowOff>114299</xdr:rowOff>
    </xdr:to>
    <xdr:pic macro="[0]!Image12_Cliquer">
      <xdr:nvPicPr>
        <xdr:cNvPr id="15" name="Image 14">
          <a:extLst>
            <a:ext uri="{FF2B5EF4-FFF2-40B4-BE49-F238E27FC236}">
              <a16:creationId xmlns:a16="http://schemas.microsoft.com/office/drawing/2014/main" xmlns="" id="{38148778-0215-4CEF-8295-D5F0F2285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9"/>
            </a:ext>
          </a:extLst>
        </a:blip>
        <a:stretch>
          <a:fillRect/>
        </a:stretch>
      </xdr:blipFill>
      <xdr:spPr>
        <a:xfrm>
          <a:off x="8734425" y="5048250"/>
          <a:ext cx="895578" cy="81914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0</xdr:rowOff>
    </xdr:from>
    <xdr:to>
      <xdr:col>0</xdr:col>
      <xdr:colOff>0</xdr:colOff>
      <xdr:row>19</xdr:row>
      <xdr:rowOff>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86509707-C774-403B-A035-9388C1092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837473B0-CC2E-450A-ABE3-18F120FF3D39}">
              <a1611:picAttrSrcUrl xmlns:a1611="http://schemas.microsoft.com/office/drawing/2016/11/main" xmlns="" r:id="rId2"/>
            </a:ext>
          </a:extLst>
        </a:blip>
        <a:stretch>
          <a:fillRect/>
        </a:stretch>
      </xdr:blipFill>
      <xdr:spPr>
        <a:xfrm>
          <a:off x="0" y="3829050"/>
          <a:ext cx="1752600" cy="0"/>
        </a:xfrm>
        <a:prstGeom prst="rect">
          <a:avLst/>
        </a:prstGeom>
      </xdr:spPr>
    </xdr:pic>
    <xdr:clientData/>
  </xdr:twoCellAnchor>
  <xdr:twoCellAnchor editAs="oneCell">
    <xdr:from>
      <xdr:col>7</xdr:col>
      <xdr:colOff>657225</xdr:colOff>
      <xdr:row>16</xdr:row>
      <xdr:rowOff>123825</xdr:rowOff>
    </xdr:from>
    <xdr:to>
      <xdr:col>7</xdr:col>
      <xdr:colOff>657225</xdr:colOff>
      <xdr:row>20</xdr:row>
      <xdr:rowOff>0</xdr:rowOff>
    </xdr:to>
    <xdr:pic macro="[1]!Image5_Cliquer">
      <xdr:nvPicPr>
        <xdr:cNvPr id="5" name="Image 4">
          <a:extLst>
            <a:ext uri="{FF2B5EF4-FFF2-40B4-BE49-F238E27FC236}">
              <a16:creationId xmlns:a16="http://schemas.microsoft.com/office/drawing/2014/main" xmlns="" id="{A49F3E0B-BFDB-46EE-A899-BBABB085E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2"/>
            </a:ext>
          </a:extLst>
        </a:blip>
        <a:stretch>
          <a:fillRect/>
        </a:stretch>
      </xdr:blipFill>
      <xdr:spPr>
        <a:xfrm>
          <a:off x="6181725" y="3381375"/>
          <a:ext cx="666750" cy="666750"/>
        </a:xfrm>
        <a:prstGeom prst="rect">
          <a:avLst/>
        </a:prstGeom>
      </xdr:spPr>
    </xdr:pic>
    <xdr:clientData/>
  </xdr:twoCellAnchor>
  <xdr:twoCellAnchor editAs="oneCell">
    <xdr:from>
      <xdr:col>7</xdr:col>
      <xdr:colOff>390526</xdr:colOff>
      <xdr:row>15</xdr:row>
      <xdr:rowOff>133350</xdr:rowOff>
    </xdr:from>
    <xdr:to>
      <xdr:col>8</xdr:col>
      <xdr:colOff>524104</xdr:colOff>
      <xdr:row>19</xdr:row>
      <xdr:rowOff>190499</xdr:rowOff>
    </xdr:to>
    <xdr:pic macro="[0]!Image12_Cliquer">
      <xdr:nvPicPr>
        <xdr:cNvPr id="7" name="Image 6">
          <a:extLst>
            <a:ext uri="{FF2B5EF4-FFF2-40B4-BE49-F238E27FC236}">
              <a16:creationId xmlns:a16="http://schemas.microsoft.com/office/drawing/2014/main" xmlns="" id="{D55CF8E7-356F-4BE9-AE2B-CBB1D43E2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4"/>
            </a:ext>
          </a:extLst>
        </a:blip>
        <a:stretch>
          <a:fillRect/>
        </a:stretch>
      </xdr:blipFill>
      <xdr:spPr>
        <a:xfrm>
          <a:off x="5915026" y="3200400"/>
          <a:ext cx="895578" cy="81914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2</xdr:col>
      <xdr:colOff>133578</xdr:colOff>
      <xdr:row>8</xdr:row>
      <xdr:rowOff>57149</xdr:rowOff>
    </xdr:to>
    <xdr:pic macro="[0]!Image12_Cliquer">
      <xdr:nvPicPr>
        <xdr:cNvPr id="2" name="Image 1">
          <a:extLst>
            <a:ext uri="{FF2B5EF4-FFF2-40B4-BE49-F238E27FC236}">
              <a16:creationId xmlns:a16="http://schemas.microsoft.com/office/drawing/2014/main" xmlns="" id="{43FFF67B-DAA6-4F1B-86BB-DF8939E32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2"/>
            </a:ext>
          </a:extLst>
        </a:blip>
        <a:stretch>
          <a:fillRect/>
        </a:stretch>
      </xdr:blipFill>
      <xdr:spPr>
        <a:xfrm>
          <a:off x="762000" y="762000"/>
          <a:ext cx="895578" cy="819149"/>
        </a:xfrm>
        <a:prstGeom prst="rect">
          <a:avLst/>
        </a:prstGeom>
      </xdr:spPr>
    </xdr:pic>
    <xdr:clientData/>
  </xdr:twoCellAnchor>
  <xdr:twoCellAnchor>
    <xdr:from>
      <xdr:col>3</xdr:col>
      <xdr:colOff>400051</xdr:colOff>
      <xdr:row>9</xdr:row>
      <xdr:rowOff>171450</xdr:rowOff>
    </xdr:from>
    <xdr:to>
      <xdr:col>5</xdr:col>
      <xdr:colOff>628651</xdr:colOff>
      <xdr:row>14</xdr:row>
      <xdr:rowOff>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52DDACA7-A0CE-4E27-BDAE-0BBB54696C52}"/>
            </a:ext>
          </a:extLst>
        </xdr:cNvPr>
        <xdr:cNvSpPr/>
      </xdr:nvSpPr>
      <xdr:spPr>
        <a:xfrm>
          <a:off x="2686051" y="1885950"/>
          <a:ext cx="1752600" cy="78105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0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_mini/AppData/Local/Microsoft/Windows/Temporary%20Internet%20Files/Content.IE5/KEQRGNHH/Gestion%20club%20DIJON%20TT/GESTIN%20CLUB_V20_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TBB"/>
      <sheetName val="cheque_emis"/>
      <sheetName val="BDD_licencies"/>
      <sheetName val="BDD_materiel"/>
      <sheetName val="Facture"/>
      <sheetName val="lettre_relance"/>
      <sheetName val="Attestation"/>
      <sheetName val="Recu fiscal"/>
      <sheetName val="Faire commande"/>
      <sheetName val="tableau des commandes"/>
      <sheetName val="synthese commande"/>
      <sheetName val="Facture commande"/>
      <sheetName val="calculatrice"/>
      <sheetName val="remise banque"/>
      <sheetName val="Manifestation"/>
      <sheetName val="Feuil2"/>
      <sheetName val="Feuil1"/>
      <sheetName val="GESTIN CLUB_V20_06"/>
    </sheetNames>
    <definedNames>
      <definedName name="Image15_Cliquer"/>
      <definedName name="Image5_Cliquer"/>
      <definedName name="nouvelle_facture_club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tables/table1.xml><?xml version="1.0" encoding="utf-8"?>
<table xmlns="http://schemas.openxmlformats.org/spreadsheetml/2006/main" id="2" name="Tableau2" displayName="Tableau2" ref="A4:DK6" totalsRowShown="0" headerRowDxfId="117" dataDxfId="3" tableBorderDxfId="116">
  <autoFilter ref="A4:DK6"/>
  <sortState ref="A5:DK6">
    <sortCondition ref="A4:A6"/>
  </sortState>
  <tableColumns count="115">
    <tableColumn id="1" name="NOMS prénoms" dataDxfId="115">
      <calculatedColumnFormula>CONCATENATE(E5, " ",G5)</calculatedColumnFormula>
    </tableColumn>
    <tableColumn id="2" name="date de saisie" dataDxfId="114"/>
    <tableColumn id="3" name="N° Licence" dataDxfId="113"/>
    <tableColumn id="4" name="Noms" dataDxfId="112"/>
    <tableColumn id="5" name="Noms " dataDxfId="111">
      <calculatedColumnFormula>UPPER(D5)</calculatedColumnFormula>
    </tableColumn>
    <tableColumn id="6" name="Prenons" dataDxfId="110"/>
    <tableColumn id="7" name="Prenoms" dataDxfId="109">
      <calculatedColumnFormula>PROPER(F5)</calculatedColumnFormula>
    </tableColumn>
    <tableColumn id="8" name="Adresse" dataDxfId="108"/>
    <tableColumn id="9" name="Code postal" dataDxfId="107"/>
    <tableColumn id="10" name="ville" dataDxfId="106"/>
    <tableColumn id="11" name="ville2" dataDxfId="105">
      <calculatedColumnFormula>UPPER(J5)</calculatedColumnFormula>
    </tableColumn>
    <tableColumn id="12" name="Portable" dataDxfId="104"/>
    <tableColumn id="13" name="Fixe" dataDxfId="103"/>
    <tableColumn id="14" name="Mail" dataDxfId="102"/>
    <tableColumn id="15" name="sexe" dataDxfId="101"/>
    <tableColumn id="16" name="Noms tuteur" dataDxfId="100"/>
    <tableColumn id="17" name="Noms tuteur3" dataDxfId="99">
      <calculatedColumnFormula>UPPER(P5)</calculatedColumnFormula>
    </tableColumn>
    <tableColumn id="18" name="Prénoms tuteur" dataDxfId="98"/>
    <tableColumn id="19" name="Prénoms tuteur4" dataDxfId="97">
      <calculatedColumnFormula>PROPER(R5)</calculatedColumnFormula>
    </tableColumn>
    <tableColumn id="20" name="adresse5" dataDxfId="96"/>
    <tableColumn id="21" name="Code postal6" dataDxfId="95"/>
    <tableColumn id="22" name="Ville7" dataDxfId="94"/>
    <tableColumn id="23" name="Ville8" dataDxfId="93">
      <calculatedColumnFormula>UPPER(V5)</calculatedColumnFormula>
    </tableColumn>
    <tableColumn id="24" name="Portable9" dataDxfId="92"/>
    <tableColumn id="25" name="Fixe10" dataDxfId="91"/>
    <tableColumn id="26" name="Travail" dataDxfId="90"/>
    <tableColumn id="27" name="mail11" dataDxfId="89"/>
    <tableColumn id="28" name="Noms Mere" dataDxfId="88"/>
    <tableColumn id="29" name="Noms de la Mere" dataDxfId="87">
      <calculatedColumnFormula>UPPER(AB5)</calculatedColumnFormula>
    </tableColumn>
    <tableColumn id="30" name="Prénoms Mere" dataDxfId="86"/>
    <tableColumn id="31" name="Prénoms de la Mere" dataDxfId="85">
      <calculatedColumnFormula>PROPER(AD5)</calculatedColumnFormula>
    </tableColumn>
    <tableColumn id="32" name="adresse12" dataDxfId="84"/>
    <tableColumn id="33" name="Code postal13" dataDxfId="83"/>
    <tableColumn id="34" name="Ville14" dataDxfId="82"/>
    <tableColumn id="35" name="Ville15" dataDxfId="81">
      <calculatedColumnFormula>UPPER(AH5)</calculatedColumnFormula>
    </tableColumn>
    <tableColumn id="36" name="Portable16" dataDxfId="80"/>
    <tableColumn id="37" name="Fixe17" dataDxfId="79"/>
    <tableColumn id="38" name="Travail18" dataDxfId="78"/>
    <tableColumn id="39" name="mail19" dataDxfId="77"/>
    <tableColumn id="40" name="né(e) le" dataDxfId="76"/>
    <tableColumn id="41" name="annee de naissance" dataDxfId="75">
      <calculatedColumnFormula>IF(AN5="","",YEAR(AN5))</calculatedColumnFormula>
    </tableColumn>
    <tableColumn id="42" name="age" dataDxfId="74">
      <calculatedColumnFormula>IF(AN5="","",C$1-AO5)</calculatedColumnFormula>
    </tableColumn>
    <tableColumn id="43" name="categorie" dataDxfId="73">
      <calculatedColumnFormula>IF(AP5="","",IF(AP5&gt;=40,"Veteran",IF(AND(AP5&gt;=9,AP5&lt;11),"Benjamin",IF(AND(AP5&gt;=11,AP5&lt;13),"Minime",IF(AND(AP5&gt;=13,AP5&lt;15),"Cadet",IF(AND(AP5&gt;=15,AP5&lt;18),"Junior",IF(AND(AP5&gt;=18,AP5&lt;40),"Senior","Poussin")))))))</calculatedColumnFormula>
    </tableColumn>
    <tableColumn id="44" name="code categorie" dataDxfId="72">
      <calculatedColumnFormula>UPPER(MID(AQ5,1,1))</calculatedColumnFormula>
    </tableColumn>
    <tableColumn id="45" name="type de licence" dataDxfId="71"/>
    <tableColumn id="46" name="code type licence" dataDxfId="70">
      <calculatedColumnFormula>UPPER(MID(AS5,1,1))</calculatedColumnFormula>
    </tableColumn>
    <tableColumn id="47" name="option si promo (libre ou entraiement)" dataDxfId="69"/>
    <tableColumn id="48" name="code si promo" dataDxfId="68">
      <calculatedColumnFormula>UPPER(MID(AU5,1,1))</calculatedColumnFormula>
    </tableColumn>
    <tableColumn id="49" name="code final" dataDxfId="67">
      <calculatedColumnFormula>IF(AT5="v","v",IF(AT5="B","Bureau",CONCATENATE(AT5,AV5,AR5)))</calculatedColumnFormula>
    </tableColumn>
    <tableColumn id="50" name="Prix de la cotisation" dataDxfId="66">
      <calculatedColumnFormula>IF(AW5="",0,IF(AW5="","",IF(AW5="v",parametre!I$26,IF(AW5="Bureau",parametre!I$27,IF(AW5="tv",parametre!I$3,IF(AW5="ts",parametre!I$4,IF(AW5="tj",parametre!I$5,IF(AW5="tc",parametre!I$6,IF(AW5="tm",parametre!I$7,IF(AW5="tb",parametre!I$8,IF(AW5="tp",parametre!I$9,IF(AW5="plv",parametre!I$10,IF(AW5="pev",parametre!I$11,IF(AW5="pls",parametre!I$12,IF(AW5="pes",parametre!I$13,IF(AW5="pej",parametre!I$14,IF(AW5="pec",parametre!I$15,IF(AW5="pem",parametre!I$16,IF(AW5="peb",parametre!I$17,IF(AW5="pep",parametre!I$18,IF(AW5="ev",parametre!I$19,IF(AW5="es",parametre!I$20,IF(AW5="ej",parametre!I$21,IF(AW5="ec",parametre!I$22,IF(AW5="em",parametre!I$23,IF(AW5="eb",parametre!I$24,IF(AW5="ep",parametre!I$25,0)))))))))))))))))))))))))))</calculatedColumnFormula>
    </tableColumn>
    <tableColumn id="51" name="Criterim federal" dataDxfId="65"/>
    <tableColumn id="52" name="Montant CF" dataDxfId="64">
      <calculatedColumnFormula>IF(AY5="",0,IF(AY5="non",0,IF(AY5="oui",IF(AQ5="veteran",parametre!D$7,IF(AQ5="senior",parametre!D$7,parametre!F$7)))))</calculatedColumnFormula>
    </tableColumn>
    <tableColumn id="53" name="Formule intensive" dataDxfId="63"/>
    <tableColumn id="54" name="Montant FI" dataDxfId="62">
      <calculatedColumnFormula>IF(BA5="",0,IF(BA5="oui",parametre!D$6,0))</calculatedColumnFormula>
    </tableColumn>
    <tableColumn id="55" name="Achat Maillot" dataDxfId="61"/>
    <tableColumn id="56" name="Montant Maillot" dataDxfId="60">
      <calculatedColumnFormula>IF(BC5="",0,IF(BC5="oui",parametre!D$8,0))</calculatedColumnFormula>
    </tableColumn>
    <tableColumn id="57" name="remise famille" dataDxfId="59"/>
    <tableColumn id="58" name="montant remise famille" dataDxfId="58">
      <calculatedColumnFormula>IF(BE5="",0,IF(BE5="oui",parametre!D$9,0))</calculatedColumnFormula>
    </tableColumn>
    <tableColumn id="59" name="aide " dataDxfId="57"/>
    <tableColumn id="60" name="Montant de l'aide" dataDxfId="56">
      <calculatedColumnFormula>_xlfn.NUMBERVALUE(BG5)</calculatedColumnFormula>
    </tableColumn>
    <tableColumn id="61" name="justificatif de l'aide" dataDxfId="55"/>
    <tableColumn id="62" name="Montant des options" dataDxfId="54">
      <calculatedColumnFormula>AZ5+BB5+BD5-BF5-BH5</calculatedColumnFormula>
    </tableColumn>
    <tableColumn id="63" name="cout de la licence +options" dataDxfId="53">
      <calculatedColumnFormula>AX5+BJ5</calculatedColumnFormula>
    </tableColumn>
    <tableColumn id="64" name="Fait oui/non" dataDxfId="52"/>
    <tableColumn id="65" name="Emis le " dataDxfId="51"/>
    <tableColumn id="66" name="Sortir l'année" dataDxfId="50">
      <calculatedColumnFormula>IF(BM5="","",YEAR(BM5))</calculatedColumnFormula>
    </tableColumn>
    <tableColumn id="67" name="ajouter 3 ans" dataDxfId="49">
      <calculatedColumnFormula>IF(BM5="","",BN5+3)</calculatedColumnFormula>
    </tableColumn>
    <tableColumn id="68" name="fin de validité" dataDxfId="48">
      <calculatedColumnFormula>IF(BM5="","",CONCATENATE(DAY(BM5),"/",MONTH(BM5),"/",BO5))</calculatedColumnFormula>
    </tableColumn>
    <tableColumn id="69" name="mode de paiement 1" dataDxfId="47"/>
    <tableColumn id="70" name="Montant 1" dataDxfId="46"/>
    <tableColumn id="71" name="Colonne20" dataDxfId="45">
      <calculatedColumnFormula>IF(BR5="","",_xlfn.NUMBERVALUE(BR5))</calculatedColumnFormula>
    </tableColumn>
    <tableColumn id="72" name="N° Cheque 1" dataDxfId="44"/>
    <tableColumn id="73" name="Ets bancaire 1" dataDxfId="43"/>
    <tableColumn id="74" name="Date d'encaissement 1" dataDxfId="42"/>
    <tableColumn id="75" name="mode de paiement 2" dataDxfId="41"/>
    <tableColumn id="76" name="Montant 2" dataDxfId="40"/>
    <tableColumn id="77" name="Colonne21" dataDxfId="39">
      <calculatedColumnFormula>IF(BX5="","",_xlfn.NUMBERVALUE(BX5))</calculatedColumnFormula>
    </tableColumn>
    <tableColumn id="78" name="N° Cheque 2" dataDxfId="38"/>
    <tableColumn id="79" name="Ets bancaire 2" dataDxfId="37"/>
    <tableColumn id="80" name="Date d'encaissement 2" dataDxfId="36"/>
    <tableColumn id="81" name="mode de paiement 3" dataDxfId="35"/>
    <tableColumn id="82" name="Montant 3" dataDxfId="34"/>
    <tableColumn id="83" name="Colonne22" dataDxfId="33">
      <calculatedColumnFormula>IF(CD5="","",_xlfn.NUMBERVALUE(CD5))</calculatedColumnFormula>
    </tableColumn>
    <tableColumn id="84" name="N° Cheque 3" dataDxfId="32"/>
    <tableColumn id="85" name="Ets bancaire 3" dataDxfId="31"/>
    <tableColumn id="86" name="Date d'encaissement 3" dataDxfId="30"/>
    <tableColumn id="87" name="mode de paiement 4" dataDxfId="29"/>
    <tableColumn id="88" name="Montant 4" dataDxfId="28"/>
    <tableColumn id="89" name="Colonne23" dataDxfId="27">
      <calculatedColumnFormula>IF(CJ5="","",_xlfn.NUMBERVALUE(CJ5))</calculatedColumnFormula>
    </tableColumn>
    <tableColumn id="90" name="N° Cheque 4" dataDxfId="26"/>
    <tableColumn id="91" name="Ets bancaire 4" dataDxfId="25"/>
    <tableColumn id="92" name="Date d'encaissement 4" dataDxfId="24"/>
    <tableColumn id="93" name="mode de paiement 5" dataDxfId="23"/>
    <tableColumn id="94" name="Montant 5" dataDxfId="22"/>
    <tableColumn id="95" name="Colonne24" dataDxfId="21">
      <calculatedColumnFormula>IF(CP5="","",_xlfn.NUMBERVALUE(CP5))</calculatedColumnFormula>
    </tableColumn>
    <tableColumn id="96" name="N° Cheque 5" dataDxfId="20"/>
    <tableColumn id="97" name="Ets bancaire 5" dataDxfId="19"/>
    <tableColumn id="98" name="Date d'encaissement 5" dataDxfId="18"/>
    <tableColumn id="99" name="mode de paiement 6" dataDxfId="17"/>
    <tableColumn id="100" name="Montant 6" dataDxfId="16"/>
    <tableColumn id="101" name="Colonne25" dataDxfId="15">
      <calculatedColumnFormula>IF(CV5="","",_xlfn.NUMBERVALUE(CV5))</calculatedColumnFormula>
    </tableColumn>
    <tableColumn id="102" name="N° Cheque 6" dataDxfId="14"/>
    <tableColumn id="103" name="Ets bancaire 6" dataDxfId="13"/>
    <tableColumn id="104" name="Date d'encaissement 6" dataDxfId="12"/>
    <tableColumn id="105" name="Somme des reglements" dataDxfId="11">
      <calculatedColumnFormula>IF(BS5="","",_xlfn.NUMBERVALUE(CW5)+_xlfn.NUMBERVALUE(CQ5)+_xlfn.NUMBERVALUE(CK5)+_xlfn.NUMBERVALUE(CE5)+_xlfn.NUMBERVALUE(BY5)+_xlfn.NUMBERVALUE(BS5))</calculatedColumnFormula>
    </tableColumn>
    <tableColumn id="106" name="Reste à regler" dataDxfId="10">
      <calculatedColumnFormula>_xlfn.NUMBERVALUE(BK5)-_xlfn.NUMBERVALUE(DA5)</calculatedColumnFormula>
    </tableColumn>
    <tableColumn id="107" name="encaissement réalisé 1" dataDxfId="9"/>
    <tableColumn id="108" name="encaissement réalisé 2" dataDxfId="8"/>
    <tableColumn id="109" name="encaissement réalisé 3" dataDxfId="7"/>
    <tableColumn id="110" name="encaissement réalisé 4" dataDxfId="6"/>
    <tableColumn id="111" name="encaissement réalisé 5" dataDxfId="5"/>
    <tableColumn id="112" name="encaissement réalisé 6" dataDxfId="4"/>
    <tableColumn id="113" name="prix licence" dataDxfId="2">
      <calculatedColumnFormula>AX5</calculatedColumnFormula>
    </tableColumn>
    <tableColumn id="114" name="part club" dataDxfId="1">
      <calculatedColumnFormula>IF(AW5="",0,IF(AW5="v",parametre!J$26,IF(AW5="Bureau",parametre!J$27,IF(AW5="tv",parametre!J$3,IF(AW5="ts",parametre!J$4,IF(AW5="tj",parametre!J$5,IF(AW5="tc",parametre!J$6,IF(AW5="tm",parametre!J$7,IF(AW5="tb",parametre!J$8,IF(AW5="tp",parametre!J$9,IF(AW5="plv",parametre!J$10,IF(AW5="pev",parametre!J$11,IF(AW5="pls",parametre!J$12,IF(AW5="pes",parametre!J$13,IF(AW5="pej",parametre!J$14,IF(AW5="pec",parametre!J$15,IF(AW5="pem",parametre!J$16,IF(AW5="peb",parametre!J$17,IF(AW5="pep",parametre!J$18,IF(AW5="ev",parametre!J$19,IF(AW5="es",parametre!J$20,IF(AW5="ej",parametre!J$21,IF(AW5="ec",parametre!J$22,IF(AW5="em",parametre!J$23,IF(A5="eb",parametre!J$24,IF(AQ5="ep",parametre!J$25,0))))))))))))))))))))))))))</calculatedColumnFormula>
    </tableColumn>
    <tableColumn id="115" name="part ligue/comité" dataDxfId="0">
      <calculatedColumnFormula>IF(AW5="",0,IF(AW5="v",parametre!K$26,IF(AW5="Bureau",parametre!K$27,IF(AW5="tv",parametre!K$3,IF(AW5="ts",parametre!K$4,IF(AW5="tj",parametre!K$5,IF(AW5="tc",parametre!K$6,IF(AW5="tm",parametre!K$7,IF(AW5="tb",parametre!K$8,IF(AW5="tp",parametre!K$9,IF(AW5="plv",parametre!K$10,IF(AW5="pev",parametre!K$11,IF(AW5="pls",parametre!K$12,IF(AW5="pes",parametre!K$13,IF(AW5="pej",parametre!K$14,IF(AW5="pec",parametre!K$15,IF(AW5="pem",parametre!K$16,IF(AW5="peb",parametre!K$17,IF(AW5="pep",parametre!K$18,IF(AW5="ev",parametre!K$19,IF(AW5="es",parametre!K$20,IF(AW5="ej",parametre!K$21,IF(AW5="ec",parametre!K$22,IF(AW5="em",parametre!K$23,IF(A5="eb",parametre!K$24,IF(AQ5="ep",parametre!K$25,0)))))))))))))))))))))))))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W27"/>
  <sheetViews>
    <sheetView topLeftCell="D1" zoomScale="98" zoomScaleNormal="98" workbookViewId="0">
      <selection activeCell="K3" sqref="K3"/>
    </sheetView>
  </sheetViews>
  <sheetFormatPr baseColWidth="10" defaultRowHeight="15" x14ac:dyDescent="0.25"/>
  <cols>
    <col min="7" max="7" width="37" bestFit="1" customWidth="1"/>
    <col min="16" max="16" width="14.7109375" bestFit="1" customWidth="1"/>
    <col min="17" max="17" width="13.140625" bestFit="1" customWidth="1"/>
    <col min="19" max="19" width="16.5703125" bestFit="1" customWidth="1"/>
    <col min="20" max="20" width="18" bestFit="1" customWidth="1"/>
    <col min="21" max="21" width="17.140625" bestFit="1" customWidth="1"/>
  </cols>
  <sheetData>
    <row r="1" spans="1:75" ht="15.75" thickBot="1" x14ac:dyDescent="0.3">
      <c r="O1" t="s">
        <v>15</v>
      </c>
      <c r="P1" t="s">
        <v>160</v>
      </c>
      <c r="Q1" t="s">
        <v>164</v>
      </c>
      <c r="R1" t="s">
        <v>167</v>
      </c>
      <c r="S1" t="s">
        <v>170</v>
      </c>
      <c r="T1" t="s">
        <v>175</v>
      </c>
      <c r="U1" t="s">
        <v>180</v>
      </c>
    </row>
    <row r="2" spans="1:75" ht="21.75" customHeight="1" thickTop="1" thickBot="1" x14ac:dyDescent="0.3">
      <c r="G2" s="2"/>
      <c r="H2" s="3"/>
      <c r="I2" s="3"/>
      <c r="J2" s="4" t="s">
        <v>85</v>
      </c>
      <c r="K2" s="5" t="s">
        <v>86</v>
      </c>
      <c r="L2" s="6" t="s">
        <v>87</v>
      </c>
      <c r="O2" s="42" t="s">
        <v>158</v>
      </c>
      <c r="P2" t="s">
        <v>161</v>
      </c>
      <c r="Q2" t="s">
        <v>165</v>
      </c>
      <c r="R2" t="s">
        <v>168</v>
      </c>
      <c r="S2" t="s">
        <v>171</v>
      </c>
      <c r="T2" t="s">
        <v>176</v>
      </c>
      <c r="U2" t="s">
        <v>181</v>
      </c>
    </row>
    <row r="3" spans="1:75" ht="17.25" thickTop="1" thickBot="1" x14ac:dyDescent="0.3">
      <c r="G3" s="7" t="s">
        <v>88</v>
      </c>
      <c r="H3" s="8" t="s">
        <v>89</v>
      </c>
      <c r="I3" s="9">
        <v>186</v>
      </c>
      <c r="J3" s="10">
        <v>125</v>
      </c>
      <c r="K3" s="11">
        <v>61</v>
      </c>
      <c r="L3" s="12">
        <v>33</v>
      </c>
      <c r="O3" s="43" t="s">
        <v>159</v>
      </c>
      <c r="P3" t="s">
        <v>162</v>
      </c>
      <c r="Q3" t="s">
        <v>166</v>
      </c>
      <c r="R3" t="s">
        <v>169</v>
      </c>
      <c r="S3" t="s">
        <v>172</v>
      </c>
      <c r="T3" t="s">
        <v>177</v>
      </c>
      <c r="U3" t="s">
        <v>182</v>
      </c>
    </row>
    <row r="4" spans="1:75" ht="17.25" thickTop="1" thickBot="1" x14ac:dyDescent="0.3">
      <c r="G4" s="13" t="s">
        <v>90</v>
      </c>
      <c r="H4" s="14" t="s">
        <v>91</v>
      </c>
      <c r="I4" s="15">
        <v>186</v>
      </c>
      <c r="J4" s="16">
        <v>125</v>
      </c>
      <c r="K4" s="17">
        <v>61</v>
      </c>
      <c r="L4" s="18">
        <v>33</v>
      </c>
      <c r="P4" t="s">
        <v>136</v>
      </c>
      <c r="S4" t="s">
        <v>174</v>
      </c>
      <c r="T4" t="s">
        <v>178</v>
      </c>
      <c r="U4" t="s">
        <v>183</v>
      </c>
    </row>
    <row r="5" spans="1:75" ht="17.25" thickTop="1" thickBot="1" x14ac:dyDescent="0.3">
      <c r="A5" t="s">
        <v>138</v>
      </c>
      <c r="G5" s="13" t="s">
        <v>92</v>
      </c>
      <c r="H5" s="19" t="s">
        <v>93</v>
      </c>
      <c r="I5" s="15">
        <v>181</v>
      </c>
      <c r="J5" s="16">
        <v>124</v>
      </c>
      <c r="K5" s="20">
        <v>57</v>
      </c>
      <c r="L5" s="18">
        <v>24</v>
      </c>
      <c r="P5" t="s">
        <v>163</v>
      </c>
      <c r="S5" t="s">
        <v>173</v>
      </c>
      <c r="T5" t="s">
        <v>179</v>
      </c>
      <c r="U5" t="s">
        <v>184</v>
      </c>
    </row>
    <row r="6" spans="1:75" ht="17.25" thickTop="1" thickBot="1" x14ac:dyDescent="0.3">
      <c r="A6" s="100" t="s">
        <v>139</v>
      </c>
      <c r="B6" s="100"/>
      <c r="D6" s="35">
        <v>120</v>
      </c>
      <c r="G6" s="13" t="s">
        <v>94</v>
      </c>
      <c r="H6" s="19" t="s">
        <v>95</v>
      </c>
      <c r="I6" s="15">
        <v>171</v>
      </c>
      <c r="J6" s="16">
        <v>128.5</v>
      </c>
      <c r="K6" s="20">
        <v>42.5</v>
      </c>
      <c r="L6" s="18">
        <v>24</v>
      </c>
      <c r="U6" t="s">
        <v>185</v>
      </c>
    </row>
    <row r="7" spans="1:75" ht="17.25" thickTop="1" thickBot="1" x14ac:dyDescent="0.3">
      <c r="A7" t="s">
        <v>140</v>
      </c>
      <c r="D7" s="35">
        <v>33</v>
      </c>
      <c r="E7" t="s">
        <v>141</v>
      </c>
      <c r="F7" s="36">
        <v>24</v>
      </c>
      <c r="G7" s="13" t="s">
        <v>96</v>
      </c>
      <c r="H7" s="19" t="s">
        <v>97</v>
      </c>
      <c r="I7" s="15">
        <v>171</v>
      </c>
      <c r="J7" s="16">
        <v>128.5</v>
      </c>
      <c r="K7" s="20">
        <v>42.5</v>
      </c>
      <c r="L7" s="18">
        <v>24</v>
      </c>
    </row>
    <row r="8" spans="1:75" ht="17.25" thickTop="1" thickBot="1" x14ac:dyDescent="0.3">
      <c r="A8" s="100" t="s">
        <v>142</v>
      </c>
      <c r="B8" s="100"/>
      <c r="C8" s="100"/>
      <c r="D8" s="37">
        <v>20</v>
      </c>
      <c r="G8" s="13" t="s">
        <v>98</v>
      </c>
      <c r="H8" s="19" t="s">
        <v>99</v>
      </c>
      <c r="I8" s="15">
        <v>166</v>
      </c>
      <c r="J8" s="16">
        <v>129.5</v>
      </c>
      <c r="K8" s="20">
        <v>36.5</v>
      </c>
      <c r="L8" s="18">
        <v>24</v>
      </c>
      <c r="BL8" t="b">
        <v>0</v>
      </c>
      <c r="BQ8" t="s">
        <v>176</v>
      </c>
      <c r="BW8" s="44">
        <v>43475</v>
      </c>
    </row>
    <row r="9" spans="1:75" ht="17.25" thickTop="1" thickBot="1" x14ac:dyDescent="0.3">
      <c r="A9" s="100" t="s">
        <v>37</v>
      </c>
      <c r="B9" s="100"/>
      <c r="C9" s="100"/>
      <c r="D9" s="37">
        <v>20</v>
      </c>
      <c r="G9" s="13" t="s">
        <v>100</v>
      </c>
      <c r="H9" s="19" t="s">
        <v>101</v>
      </c>
      <c r="I9" s="15">
        <v>166</v>
      </c>
      <c r="J9" s="16">
        <v>129.5</v>
      </c>
      <c r="K9" s="20">
        <v>36.5</v>
      </c>
      <c r="L9" s="18">
        <v>24</v>
      </c>
    </row>
    <row r="10" spans="1:75" ht="17.25" thickTop="1" thickBot="1" x14ac:dyDescent="0.3">
      <c r="G10" s="7" t="s">
        <v>102</v>
      </c>
      <c r="H10" s="8" t="s">
        <v>103</v>
      </c>
      <c r="I10" s="9">
        <v>107</v>
      </c>
      <c r="J10" s="10">
        <v>92.6</v>
      </c>
      <c r="K10" s="11">
        <v>14.4</v>
      </c>
      <c r="L10" s="21">
        <v>0</v>
      </c>
    </row>
    <row r="11" spans="1:75" ht="17.25" thickTop="1" thickBot="1" x14ac:dyDescent="0.3">
      <c r="G11" s="13" t="s">
        <v>104</v>
      </c>
      <c r="H11" s="14" t="s">
        <v>105</v>
      </c>
      <c r="I11" s="15">
        <v>157</v>
      </c>
      <c r="J11" s="16">
        <v>142.6</v>
      </c>
      <c r="K11" s="17">
        <v>14.4</v>
      </c>
      <c r="L11" s="22">
        <v>0</v>
      </c>
    </row>
    <row r="12" spans="1:75" ht="17.25" thickTop="1" thickBot="1" x14ac:dyDescent="0.3">
      <c r="G12" s="13" t="s">
        <v>106</v>
      </c>
      <c r="H12" s="19" t="s">
        <v>107</v>
      </c>
      <c r="I12" s="15">
        <v>107</v>
      </c>
      <c r="J12" s="16">
        <v>92.6</v>
      </c>
      <c r="K12" s="20">
        <v>14.4</v>
      </c>
      <c r="L12" s="22">
        <v>0</v>
      </c>
    </row>
    <row r="13" spans="1:75" ht="17.25" thickTop="1" thickBot="1" x14ac:dyDescent="0.3">
      <c r="G13" s="13" t="s">
        <v>108</v>
      </c>
      <c r="H13" s="19" t="s">
        <v>109</v>
      </c>
      <c r="I13" s="15">
        <v>157</v>
      </c>
      <c r="J13" s="16">
        <v>142.6</v>
      </c>
      <c r="K13" s="20">
        <v>14.4</v>
      </c>
      <c r="L13" s="22">
        <v>0</v>
      </c>
    </row>
    <row r="14" spans="1:75" ht="17.25" thickTop="1" thickBot="1" x14ac:dyDescent="0.3">
      <c r="G14" s="13" t="s">
        <v>110</v>
      </c>
      <c r="H14" s="19" t="s">
        <v>111</v>
      </c>
      <c r="I14" s="15">
        <v>157</v>
      </c>
      <c r="J14" s="16">
        <v>142.6</v>
      </c>
      <c r="K14" s="20">
        <v>14.4</v>
      </c>
      <c r="L14" s="22">
        <v>0</v>
      </c>
    </row>
    <row r="15" spans="1:75" ht="17.25" thickTop="1" thickBot="1" x14ac:dyDescent="0.3">
      <c r="G15" s="13" t="s">
        <v>112</v>
      </c>
      <c r="H15" s="19" t="s">
        <v>113</v>
      </c>
      <c r="I15" s="15">
        <v>141.5</v>
      </c>
      <c r="J15" s="16">
        <v>134.9</v>
      </c>
      <c r="K15" s="20">
        <v>6.6</v>
      </c>
      <c r="L15" s="22">
        <v>0</v>
      </c>
    </row>
    <row r="16" spans="1:75" ht="17.25" thickTop="1" thickBot="1" x14ac:dyDescent="0.3">
      <c r="G16" s="13" t="s">
        <v>114</v>
      </c>
      <c r="H16" s="19" t="s">
        <v>115</v>
      </c>
      <c r="I16" s="15">
        <v>141.5</v>
      </c>
      <c r="J16" s="16">
        <v>134.9</v>
      </c>
      <c r="K16" s="20">
        <v>6.6</v>
      </c>
      <c r="L16" s="22">
        <v>0</v>
      </c>
    </row>
    <row r="17" spans="7:12" ht="17.25" thickTop="1" thickBot="1" x14ac:dyDescent="0.3">
      <c r="G17" s="13" t="s">
        <v>116</v>
      </c>
      <c r="H17" s="19" t="s">
        <v>117</v>
      </c>
      <c r="I17" s="15">
        <v>141.5</v>
      </c>
      <c r="J17" s="16">
        <v>134.9</v>
      </c>
      <c r="K17" s="20">
        <v>6.6</v>
      </c>
      <c r="L17" s="22">
        <v>0</v>
      </c>
    </row>
    <row r="18" spans="7:12" ht="17.25" thickTop="1" thickBot="1" x14ac:dyDescent="0.3">
      <c r="G18" s="23" t="s">
        <v>118</v>
      </c>
      <c r="H18" s="24" t="s">
        <v>119</v>
      </c>
      <c r="I18" s="9">
        <v>141.5</v>
      </c>
      <c r="J18" s="16">
        <v>134.9</v>
      </c>
      <c r="K18" s="20">
        <v>6.6</v>
      </c>
      <c r="L18" s="25">
        <v>0</v>
      </c>
    </row>
    <row r="19" spans="7:12" ht="17.25" thickTop="1" thickBot="1" x14ac:dyDescent="0.3">
      <c r="G19" s="13" t="s">
        <v>120</v>
      </c>
      <c r="H19" s="26" t="s">
        <v>121</v>
      </c>
      <c r="I19" s="9">
        <v>14.4</v>
      </c>
      <c r="J19" s="10">
        <v>0</v>
      </c>
      <c r="K19" s="11">
        <v>14.4</v>
      </c>
      <c r="L19" s="27">
        <v>0</v>
      </c>
    </row>
    <row r="20" spans="7:12" ht="17.25" thickTop="1" thickBot="1" x14ac:dyDescent="0.3">
      <c r="G20" s="13" t="s">
        <v>122</v>
      </c>
      <c r="H20" s="14" t="s">
        <v>123</v>
      </c>
      <c r="I20" s="15">
        <v>14.4</v>
      </c>
      <c r="J20" s="16">
        <v>0</v>
      </c>
      <c r="K20" s="17">
        <v>14.4</v>
      </c>
      <c r="L20" s="22">
        <v>0</v>
      </c>
    </row>
    <row r="21" spans="7:12" ht="17.25" thickTop="1" thickBot="1" x14ac:dyDescent="0.3">
      <c r="G21" s="13" t="s">
        <v>124</v>
      </c>
      <c r="H21" s="19" t="s">
        <v>125</v>
      </c>
      <c r="I21" s="15">
        <v>14.4</v>
      </c>
      <c r="J21" s="16">
        <v>0</v>
      </c>
      <c r="K21" s="20">
        <v>14.4</v>
      </c>
      <c r="L21" s="22">
        <v>0</v>
      </c>
    </row>
    <row r="22" spans="7:12" ht="17.25" thickTop="1" thickBot="1" x14ac:dyDescent="0.3">
      <c r="G22" s="13" t="s">
        <v>126</v>
      </c>
      <c r="H22" s="19" t="s">
        <v>127</v>
      </c>
      <c r="I22" s="15">
        <v>6.6</v>
      </c>
      <c r="J22" s="16">
        <v>0</v>
      </c>
      <c r="K22" s="20">
        <v>6.6</v>
      </c>
      <c r="L22" s="22">
        <v>0</v>
      </c>
    </row>
    <row r="23" spans="7:12" ht="17.25" thickTop="1" thickBot="1" x14ac:dyDescent="0.3">
      <c r="G23" s="13" t="s">
        <v>128</v>
      </c>
      <c r="H23" s="19" t="s">
        <v>129</v>
      </c>
      <c r="I23" s="15">
        <v>6.6</v>
      </c>
      <c r="J23" s="16">
        <v>0</v>
      </c>
      <c r="K23" s="20">
        <v>6.6</v>
      </c>
      <c r="L23" s="22">
        <v>0</v>
      </c>
    </row>
    <row r="24" spans="7:12" ht="17.25" thickTop="1" thickBot="1" x14ac:dyDescent="0.3">
      <c r="G24" s="13" t="s">
        <v>130</v>
      </c>
      <c r="H24" s="19" t="s">
        <v>131</v>
      </c>
      <c r="I24" s="15">
        <v>6.6</v>
      </c>
      <c r="J24" s="16">
        <v>0</v>
      </c>
      <c r="K24" s="20">
        <v>6.6</v>
      </c>
      <c r="L24" s="22">
        <v>0</v>
      </c>
    </row>
    <row r="25" spans="7:12" ht="17.25" thickTop="1" thickBot="1" x14ac:dyDescent="0.3">
      <c r="G25" s="23" t="s">
        <v>132</v>
      </c>
      <c r="H25" s="24" t="s">
        <v>133</v>
      </c>
      <c r="I25" s="9">
        <v>6.6</v>
      </c>
      <c r="J25" s="28">
        <v>0</v>
      </c>
      <c r="K25" s="29">
        <v>6.6</v>
      </c>
      <c r="L25" s="30">
        <v>0</v>
      </c>
    </row>
    <row r="26" spans="7:12" ht="17.25" thickTop="1" thickBot="1" x14ac:dyDescent="0.3">
      <c r="G26" s="31" t="s">
        <v>134</v>
      </c>
      <c r="H26" s="32" t="s">
        <v>135</v>
      </c>
      <c r="I26" s="15">
        <v>14.4</v>
      </c>
      <c r="J26" s="33">
        <v>0</v>
      </c>
      <c r="K26" s="33">
        <v>14.4</v>
      </c>
      <c r="L26" s="34">
        <v>0</v>
      </c>
    </row>
    <row r="27" spans="7:12" ht="16.5" thickTop="1" x14ac:dyDescent="0.25">
      <c r="G27" s="31" t="s">
        <v>136</v>
      </c>
      <c r="H27" s="32" t="s">
        <v>137</v>
      </c>
      <c r="I27" s="15">
        <v>14.4</v>
      </c>
      <c r="J27" s="33">
        <v>0</v>
      </c>
      <c r="K27" s="33">
        <v>14.4</v>
      </c>
      <c r="L27" s="34">
        <v>0</v>
      </c>
    </row>
  </sheetData>
  <sheetProtection sheet="1" objects="1" scenarios="1"/>
  <mergeCells count="3">
    <mergeCell ref="A6:B6"/>
    <mergeCell ref="A8:C8"/>
    <mergeCell ref="A9:C9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8"/>
  <sheetViews>
    <sheetView zoomScale="73" zoomScaleNormal="73" workbookViewId="0">
      <selection activeCell="B6" sqref="B6"/>
    </sheetView>
  </sheetViews>
  <sheetFormatPr baseColWidth="10" defaultRowHeight="15" x14ac:dyDescent="0.25"/>
  <sheetData>
    <row r="8" spans="4:4" x14ac:dyDescent="0.25">
      <c r="D8" s="4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L1584"/>
  <sheetViews>
    <sheetView showGridLines="0" tabSelected="1" workbookViewId="0">
      <selection activeCell="A10" sqref="A10"/>
    </sheetView>
  </sheetViews>
  <sheetFormatPr baseColWidth="10" defaultRowHeight="15" x14ac:dyDescent="0.25"/>
  <cols>
    <col min="1" max="1" width="22.7109375" style="1" customWidth="1"/>
    <col min="2" max="2" width="15.28515625" style="1" customWidth="1"/>
    <col min="3" max="3" width="12.28515625" style="1" customWidth="1"/>
    <col min="4" max="4" width="13.140625" style="1" hidden="1" customWidth="1"/>
    <col min="5" max="5" width="17.28515625" style="1" hidden="1" customWidth="1"/>
    <col min="6" max="6" width="11.5703125" style="1" hidden="1" customWidth="1"/>
    <col min="7" max="7" width="22.42578125" style="1" hidden="1" customWidth="1"/>
    <col min="8" max="8" width="22.85546875" style="1" customWidth="1"/>
    <col min="9" max="9" width="13.5703125" style="1" customWidth="1"/>
    <col min="10" max="10" width="12.5703125" style="1" hidden="1" customWidth="1"/>
    <col min="11" max="11" width="12.5703125" style="1" customWidth="1"/>
    <col min="12" max="13" width="12.7109375" style="1" bestFit="1" customWidth="1"/>
    <col min="14" max="14" width="27" style="1" bestFit="1" customWidth="1"/>
    <col min="15" max="15" width="7.7109375" style="1" customWidth="1"/>
    <col min="16" max="16" width="12.5703125" style="1" hidden="1" customWidth="1"/>
    <col min="17" max="17" width="15.28515625" style="1" customWidth="1"/>
    <col min="18" max="18" width="12.5703125" style="1" hidden="1" customWidth="1"/>
    <col min="19" max="19" width="18" style="1" customWidth="1"/>
    <col min="20" max="20" width="21.5703125" style="1" bestFit="1" customWidth="1"/>
    <col min="21" max="21" width="14.5703125" style="1" customWidth="1"/>
    <col min="22" max="22" width="12.5703125" style="1" hidden="1" customWidth="1"/>
    <col min="23" max="26" width="12.5703125" style="1" customWidth="1"/>
    <col min="27" max="27" width="15" style="1" bestFit="1" customWidth="1"/>
    <col min="28" max="28" width="12.5703125" style="1" hidden="1" customWidth="1"/>
    <col min="29" max="29" width="18.28515625" style="1" customWidth="1"/>
    <col min="30" max="30" width="12.5703125" style="1" hidden="1" customWidth="1"/>
    <col min="31" max="31" width="21" style="1" customWidth="1"/>
    <col min="32" max="32" width="18.140625" style="1" customWidth="1"/>
    <col min="33" max="33" width="15.5703125" style="1" customWidth="1"/>
    <col min="34" max="34" width="12.5703125" style="1" hidden="1" customWidth="1"/>
    <col min="35" max="35" width="12.5703125" style="1" customWidth="1"/>
    <col min="36" max="36" width="12.7109375" style="1" customWidth="1"/>
    <col min="37" max="40" width="12.5703125" style="1" customWidth="1"/>
    <col min="41" max="43" width="12.42578125" style="1" hidden="1" customWidth="1"/>
    <col min="44" max="44" width="12.5703125" style="1" hidden="1" customWidth="1"/>
    <col min="45" max="45" width="16.5703125" style="1" customWidth="1"/>
    <col min="46" max="46" width="18.5703125" style="1" customWidth="1"/>
    <col min="47" max="47" width="37.42578125" style="1" customWidth="1"/>
    <col min="48" max="48" width="12.5703125" style="1" hidden="1" customWidth="1"/>
    <col min="49" max="49" width="12.5703125" style="1" customWidth="1"/>
    <col min="50" max="50" width="20.42578125" style="1" customWidth="1"/>
    <col min="51" max="51" width="17.28515625" style="1" customWidth="1"/>
    <col min="52" max="52" width="13.28515625" style="1" customWidth="1"/>
    <col min="53" max="53" width="19.28515625" style="1" customWidth="1"/>
    <col min="54" max="54" width="12.7109375" style="1" customWidth="1"/>
    <col min="55" max="55" width="14.85546875" style="1" customWidth="1"/>
    <col min="56" max="56" width="17.42578125" style="1" customWidth="1"/>
    <col min="57" max="57" width="16" style="1" customWidth="1"/>
    <col min="58" max="58" width="24" style="1" customWidth="1"/>
    <col min="59" max="59" width="12.5703125" style="1" hidden="1" customWidth="1"/>
    <col min="60" max="60" width="18.7109375" style="1" customWidth="1"/>
    <col min="61" max="61" width="23.7109375" style="1" customWidth="1"/>
    <col min="62" max="62" width="21.42578125" style="1" customWidth="1"/>
    <col min="63" max="63" width="26.5703125" style="1" customWidth="1"/>
    <col min="64" max="64" width="14" style="1" customWidth="1"/>
    <col min="65" max="65" width="12.5703125" style="1" customWidth="1"/>
    <col min="66" max="67" width="11.42578125" style="1" hidden="1" customWidth="1"/>
    <col min="68" max="68" width="15.42578125" style="1" customWidth="1"/>
    <col min="69" max="69" width="21.42578125" style="1" customWidth="1"/>
    <col min="70" max="70" width="12.5703125" style="1" hidden="1" customWidth="1"/>
    <col min="71" max="71" width="12.5703125" style="1" customWidth="1"/>
    <col min="72" max="72" width="14" style="1" customWidth="1"/>
    <col min="73" max="73" width="15.140625" style="1" customWidth="1"/>
    <col min="74" max="74" width="23" style="1" customWidth="1"/>
    <col min="75" max="75" width="21.42578125" style="1" customWidth="1"/>
    <col min="76" max="76" width="12.5703125" style="1" hidden="1" customWidth="1"/>
    <col min="77" max="77" width="12.5703125" style="1" customWidth="1"/>
    <col min="78" max="78" width="14" style="1" customWidth="1"/>
    <col min="79" max="79" width="15.140625" style="1" customWidth="1"/>
    <col min="80" max="80" width="23" style="1" customWidth="1"/>
    <col min="81" max="81" width="21.42578125" style="1" customWidth="1"/>
    <col min="82" max="83" width="12.5703125" style="1" customWidth="1"/>
    <col min="84" max="84" width="14" style="1" customWidth="1"/>
    <col min="85" max="85" width="15.140625" style="1" customWidth="1"/>
    <col min="86" max="86" width="23" style="1" customWidth="1"/>
    <col min="87" max="87" width="21.42578125" style="1" customWidth="1"/>
    <col min="88" max="89" width="12.5703125" style="1" customWidth="1"/>
    <col min="90" max="90" width="14" style="1" customWidth="1"/>
    <col min="91" max="91" width="15.140625" style="1" customWidth="1"/>
    <col min="92" max="92" width="23" style="1" customWidth="1"/>
    <col min="93" max="93" width="21.42578125" style="1" customWidth="1"/>
    <col min="94" max="94" width="12.5703125" style="1" hidden="1" customWidth="1"/>
    <col min="95" max="95" width="12.5703125" style="1" customWidth="1"/>
    <col min="96" max="96" width="14" style="1" customWidth="1"/>
    <col min="97" max="97" width="15.140625" style="1" customWidth="1"/>
    <col min="98" max="98" width="23" style="1" customWidth="1"/>
    <col min="99" max="99" width="21.42578125" style="1" customWidth="1"/>
    <col min="100" max="100" width="13.5703125" style="1" hidden="1" customWidth="1"/>
    <col min="101" max="101" width="13.5703125" style="1" customWidth="1"/>
    <col min="102" max="102" width="14" style="1" customWidth="1"/>
    <col min="103" max="103" width="15.140625" style="1" customWidth="1"/>
    <col min="104" max="104" width="23" style="1" customWidth="1"/>
    <col min="105" max="105" width="24" style="1" customWidth="1"/>
    <col min="106" max="106" width="25.85546875" style="1" customWidth="1"/>
    <col min="107" max="112" width="23.28515625" style="1" customWidth="1"/>
    <col min="113" max="113" width="13.28515625" style="1" customWidth="1"/>
    <col min="114" max="114" width="11.42578125" style="1"/>
    <col min="115" max="115" width="18.5703125" style="1" customWidth="1"/>
    <col min="116" max="16384" width="11.42578125" style="1"/>
  </cols>
  <sheetData>
    <row r="1" spans="1:116" ht="47.25" customHeight="1" x14ac:dyDescent="0.25">
      <c r="A1" s="97"/>
      <c r="B1" s="38" t="s">
        <v>0</v>
      </c>
      <c r="C1" s="38">
        <v>2019</v>
      </c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7"/>
      <c r="BO1" s="97"/>
      <c r="BP1" s="97"/>
      <c r="BQ1" s="97"/>
      <c r="BR1" s="97"/>
      <c r="BS1" s="97"/>
      <c r="BT1" s="97"/>
      <c r="BU1" s="97"/>
      <c r="BV1" s="97"/>
      <c r="BW1" s="97"/>
      <c r="BX1" s="97"/>
      <c r="BY1" s="97"/>
      <c r="BZ1" s="97"/>
      <c r="CA1" s="97"/>
      <c r="CB1" s="97"/>
      <c r="CC1" s="97"/>
      <c r="CD1" s="97"/>
      <c r="CE1" s="97"/>
      <c r="CF1" s="97"/>
      <c r="CG1" s="97"/>
      <c r="CH1" s="97"/>
      <c r="CI1" s="97"/>
      <c r="CJ1" s="97"/>
      <c r="CK1" s="97"/>
      <c r="CL1" s="97"/>
      <c r="CM1" s="97"/>
      <c r="CN1" s="97"/>
      <c r="CO1" s="97"/>
      <c r="CP1" s="97"/>
      <c r="CQ1" s="97"/>
      <c r="CR1" s="97"/>
      <c r="CS1" s="97"/>
      <c r="CT1" s="97"/>
      <c r="CU1" s="97"/>
      <c r="CV1" s="97"/>
      <c r="CW1" s="97"/>
      <c r="CX1" s="97"/>
      <c r="CY1" s="97"/>
      <c r="CZ1" s="97"/>
      <c r="DA1" s="97"/>
      <c r="DB1" s="97"/>
      <c r="DC1" s="97"/>
      <c r="DD1" s="97"/>
      <c r="DE1" s="97"/>
      <c r="DF1" s="97"/>
      <c r="DG1" s="97"/>
      <c r="DH1" s="97"/>
      <c r="DI1" s="97"/>
      <c r="DJ1" s="97"/>
      <c r="DK1" s="97"/>
    </row>
    <row r="2" spans="1:116" x14ac:dyDescent="0.25">
      <c r="A2" s="97">
        <v>1</v>
      </c>
      <c r="B2" s="97">
        <v>2</v>
      </c>
      <c r="C2" s="97">
        <v>3</v>
      </c>
      <c r="D2" s="97">
        <v>4</v>
      </c>
      <c r="E2" s="97">
        <v>5</v>
      </c>
      <c r="F2" s="97">
        <v>6</v>
      </c>
      <c r="G2" s="97">
        <v>7</v>
      </c>
      <c r="H2" s="97">
        <v>8</v>
      </c>
      <c r="I2" s="97">
        <v>9</v>
      </c>
      <c r="J2" s="97">
        <v>10</v>
      </c>
      <c r="K2" s="97">
        <v>11</v>
      </c>
      <c r="L2" s="97">
        <v>12</v>
      </c>
      <c r="M2" s="97">
        <v>13</v>
      </c>
      <c r="N2" s="97">
        <v>14</v>
      </c>
      <c r="O2" s="97">
        <v>15</v>
      </c>
      <c r="P2" s="97">
        <v>16</v>
      </c>
      <c r="Q2" s="97">
        <v>17</v>
      </c>
      <c r="R2" s="97">
        <v>18</v>
      </c>
      <c r="S2" s="97">
        <v>19</v>
      </c>
      <c r="T2" s="97">
        <v>20</v>
      </c>
      <c r="U2" s="97">
        <v>21</v>
      </c>
      <c r="V2" s="97">
        <v>22</v>
      </c>
      <c r="W2" s="97">
        <v>23</v>
      </c>
      <c r="X2" s="97">
        <v>24</v>
      </c>
      <c r="Y2" s="97">
        <v>25</v>
      </c>
      <c r="Z2" s="97">
        <v>26</v>
      </c>
      <c r="AA2" s="97">
        <v>27</v>
      </c>
      <c r="AB2" s="97">
        <v>28</v>
      </c>
      <c r="AC2" s="97">
        <v>29</v>
      </c>
      <c r="AD2" s="97">
        <v>30</v>
      </c>
      <c r="AE2" s="97">
        <v>31</v>
      </c>
      <c r="AF2" s="97">
        <v>32</v>
      </c>
      <c r="AG2" s="97">
        <v>33</v>
      </c>
      <c r="AH2" s="97">
        <v>34</v>
      </c>
      <c r="AI2" s="97">
        <v>35</v>
      </c>
      <c r="AJ2" s="97">
        <v>36</v>
      </c>
      <c r="AK2" s="97">
        <v>37</v>
      </c>
      <c r="AL2" s="97">
        <v>38</v>
      </c>
      <c r="AM2" s="97">
        <v>39</v>
      </c>
      <c r="AN2" s="97">
        <v>40</v>
      </c>
      <c r="AO2" s="97">
        <v>41</v>
      </c>
      <c r="AP2" s="97">
        <v>42</v>
      </c>
      <c r="AQ2" s="97">
        <v>43</v>
      </c>
      <c r="AR2" s="97">
        <v>44</v>
      </c>
      <c r="AS2" s="97">
        <v>45</v>
      </c>
      <c r="AT2" s="97">
        <v>46</v>
      </c>
      <c r="AU2" s="97">
        <v>47</v>
      </c>
      <c r="AV2" s="97">
        <v>48</v>
      </c>
      <c r="AW2" s="97">
        <v>49</v>
      </c>
      <c r="AX2" s="97">
        <v>50</v>
      </c>
      <c r="AY2" s="97">
        <v>51</v>
      </c>
      <c r="AZ2" s="97">
        <v>52</v>
      </c>
      <c r="BA2" s="97">
        <v>53</v>
      </c>
      <c r="BB2" s="97">
        <v>54</v>
      </c>
      <c r="BC2" s="97">
        <v>55</v>
      </c>
      <c r="BD2" s="97">
        <v>56</v>
      </c>
      <c r="BE2" s="97">
        <v>57</v>
      </c>
      <c r="BF2" s="97">
        <v>58</v>
      </c>
      <c r="BG2" s="97">
        <v>59</v>
      </c>
      <c r="BH2" s="97">
        <v>60</v>
      </c>
      <c r="BI2" s="97">
        <v>61</v>
      </c>
      <c r="BJ2" s="97">
        <v>62</v>
      </c>
      <c r="BK2" s="97">
        <v>63</v>
      </c>
      <c r="BL2" s="97">
        <v>64</v>
      </c>
      <c r="BM2" s="97">
        <v>65</v>
      </c>
      <c r="BN2" s="97">
        <v>66</v>
      </c>
      <c r="BO2" s="97">
        <v>67</v>
      </c>
      <c r="BP2" s="97">
        <v>68</v>
      </c>
      <c r="BQ2" s="97">
        <v>69</v>
      </c>
      <c r="BR2" s="97">
        <v>70</v>
      </c>
      <c r="BS2" s="97">
        <v>71</v>
      </c>
      <c r="BT2" s="97">
        <v>72</v>
      </c>
      <c r="BU2" s="97">
        <v>73</v>
      </c>
      <c r="BV2" s="97">
        <v>74</v>
      </c>
      <c r="BW2" s="97">
        <v>75</v>
      </c>
      <c r="BX2" s="97">
        <v>76</v>
      </c>
      <c r="BY2" s="97">
        <v>77</v>
      </c>
      <c r="BZ2" s="97">
        <v>78</v>
      </c>
      <c r="CA2" s="97">
        <v>79</v>
      </c>
      <c r="CB2" s="97">
        <v>80</v>
      </c>
      <c r="CC2" s="97">
        <v>81</v>
      </c>
      <c r="CD2" s="97">
        <v>82</v>
      </c>
      <c r="CE2" s="97">
        <v>83</v>
      </c>
      <c r="CF2" s="97">
        <v>84</v>
      </c>
      <c r="CG2" s="97">
        <v>85</v>
      </c>
      <c r="CH2" s="97">
        <v>86</v>
      </c>
      <c r="CI2" s="97">
        <v>87</v>
      </c>
      <c r="CJ2" s="97">
        <v>88</v>
      </c>
      <c r="CK2" s="97">
        <v>89</v>
      </c>
      <c r="CL2" s="97">
        <v>90</v>
      </c>
      <c r="CM2" s="97">
        <v>91</v>
      </c>
      <c r="CN2" s="97">
        <v>92</v>
      </c>
      <c r="CO2" s="97">
        <v>93</v>
      </c>
      <c r="CP2" s="97">
        <v>94</v>
      </c>
      <c r="CQ2" s="97">
        <v>95</v>
      </c>
      <c r="CR2" s="97">
        <v>96</v>
      </c>
      <c r="CS2" s="97">
        <v>97</v>
      </c>
      <c r="CT2" s="97">
        <v>98</v>
      </c>
      <c r="CU2" s="97">
        <v>99</v>
      </c>
      <c r="CV2" s="97">
        <v>100</v>
      </c>
      <c r="CW2" s="97">
        <v>101</v>
      </c>
      <c r="CX2" s="97">
        <v>102</v>
      </c>
      <c r="CY2" s="97">
        <v>103</v>
      </c>
      <c r="CZ2" s="97">
        <v>104</v>
      </c>
      <c r="DA2" s="97">
        <v>105</v>
      </c>
      <c r="DB2" s="97">
        <v>106</v>
      </c>
      <c r="DC2" s="97">
        <v>107</v>
      </c>
      <c r="DD2" s="97">
        <v>108</v>
      </c>
      <c r="DE2" s="97">
        <v>109</v>
      </c>
      <c r="DF2" s="97">
        <v>110</v>
      </c>
      <c r="DG2" s="97">
        <v>111</v>
      </c>
      <c r="DH2" s="97">
        <v>112</v>
      </c>
      <c r="DI2" s="97">
        <v>113</v>
      </c>
      <c r="DJ2" s="97">
        <v>114</v>
      </c>
      <c r="DK2" s="97">
        <v>115</v>
      </c>
    </row>
    <row r="3" spans="1:116" ht="25.5" customHeight="1" x14ac:dyDescent="0.5">
      <c r="A3" s="107" t="s">
        <v>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8" t="s">
        <v>81</v>
      </c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9" t="s">
        <v>82</v>
      </c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10" t="s">
        <v>143</v>
      </c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1" t="s">
        <v>144</v>
      </c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97"/>
      <c r="BL3" s="102" t="s">
        <v>151</v>
      </c>
      <c r="BM3" s="102"/>
      <c r="BN3" s="102"/>
      <c r="BO3" s="102"/>
      <c r="BP3" s="102"/>
      <c r="BQ3" s="101" t="s">
        <v>152</v>
      </c>
      <c r="BR3" s="101"/>
      <c r="BS3" s="101"/>
      <c r="BT3" s="101"/>
      <c r="BU3" s="101"/>
      <c r="BV3" s="101"/>
      <c r="BW3" s="103" t="s">
        <v>153</v>
      </c>
      <c r="BX3" s="103"/>
      <c r="BY3" s="103"/>
      <c r="BZ3" s="103"/>
      <c r="CA3" s="103"/>
      <c r="CB3" s="103"/>
      <c r="CC3" s="104" t="s">
        <v>154</v>
      </c>
      <c r="CD3" s="104"/>
      <c r="CE3" s="104"/>
      <c r="CF3" s="104"/>
      <c r="CG3" s="104"/>
      <c r="CH3" s="104"/>
      <c r="CI3" s="105" t="s">
        <v>155</v>
      </c>
      <c r="CJ3" s="105"/>
      <c r="CK3" s="105"/>
      <c r="CL3" s="105"/>
      <c r="CM3" s="105"/>
      <c r="CN3" s="105"/>
      <c r="CO3" s="106" t="s">
        <v>156</v>
      </c>
      <c r="CP3" s="106"/>
      <c r="CQ3" s="106"/>
      <c r="CR3" s="106"/>
      <c r="CS3" s="106"/>
      <c r="CT3" s="106"/>
      <c r="CU3" s="101" t="s">
        <v>157</v>
      </c>
      <c r="CV3" s="101"/>
      <c r="CW3" s="101"/>
      <c r="CX3" s="101"/>
      <c r="CY3" s="101"/>
      <c r="CZ3" s="101"/>
      <c r="DA3" s="97"/>
      <c r="DB3" s="97"/>
      <c r="DC3" s="193" t="s">
        <v>192</v>
      </c>
      <c r="DD3" s="193"/>
      <c r="DE3" s="193"/>
      <c r="DF3" s="193"/>
      <c r="DG3" s="193"/>
      <c r="DH3" s="193"/>
      <c r="DI3" s="194" t="s">
        <v>260</v>
      </c>
      <c r="DJ3" s="194"/>
      <c r="DK3" s="194"/>
    </row>
    <row r="4" spans="1:116" s="98" customFormat="1" ht="78.75" x14ac:dyDescent="0.25">
      <c r="A4" s="195" t="s">
        <v>9</v>
      </c>
      <c r="B4" s="196" t="s">
        <v>10</v>
      </c>
      <c r="C4" s="196" t="s">
        <v>1</v>
      </c>
      <c r="D4" s="197" t="s">
        <v>2</v>
      </c>
      <c r="E4" s="39" t="s">
        <v>11</v>
      </c>
      <c r="F4" s="197" t="s">
        <v>12</v>
      </c>
      <c r="G4" s="39" t="s">
        <v>3</v>
      </c>
      <c r="H4" s="196" t="s">
        <v>4</v>
      </c>
      <c r="I4" s="198" t="s">
        <v>5</v>
      </c>
      <c r="J4" s="197" t="s">
        <v>13</v>
      </c>
      <c r="K4" s="39" t="s">
        <v>269</v>
      </c>
      <c r="L4" s="196" t="s">
        <v>14</v>
      </c>
      <c r="M4" s="196" t="s">
        <v>6</v>
      </c>
      <c r="N4" s="196" t="s">
        <v>7</v>
      </c>
      <c r="O4" s="196" t="s">
        <v>15</v>
      </c>
      <c r="P4" s="197" t="s">
        <v>16</v>
      </c>
      <c r="Q4" s="39" t="s">
        <v>270</v>
      </c>
      <c r="R4" s="197" t="s">
        <v>17</v>
      </c>
      <c r="S4" s="39" t="s">
        <v>271</v>
      </c>
      <c r="T4" s="196" t="s">
        <v>272</v>
      </c>
      <c r="U4" s="198" t="s">
        <v>273</v>
      </c>
      <c r="V4" s="197" t="s">
        <v>274</v>
      </c>
      <c r="W4" s="39" t="s">
        <v>275</v>
      </c>
      <c r="X4" s="196" t="s">
        <v>276</v>
      </c>
      <c r="Y4" s="196" t="s">
        <v>277</v>
      </c>
      <c r="Z4" s="196" t="s">
        <v>18</v>
      </c>
      <c r="AA4" s="196" t="s">
        <v>278</v>
      </c>
      <c r="AB4" s="197" t="s">
        <v>19</v>
      </c>
      <c r="AC4" s="39" t="s">
        <v>84</v>
      </c>
      <c r="AD4" s="197" t="s">
        <v>20</v>
      </c>
      <c r="AE4" s="39" t="s">
        <v>83</v>
      </c>
      <c r="AF4" s="196" t="s">
        <v>279</v>
      </c>
      <c r="AG4" s="198" t="s">
        <v>280</v>
      </c>
      <c r="AH4" s="197" t="s">
        <v>281</v>
      </c>
      <c r="AI4" s="39" t="s">
        <v>282</v>
      </c>
      <c r="AJ4" s="196" t="s">
        <v>283</v>
      </c>
      <c r="AK4" s="196" t="s">
        <v>284</v>
      </c>
      <c r="AL4" s="196" t="s">
        <v>285</v>
      </c>
      <c r="AM4" s="196" t="s">
        <v>286</v>
      </c>
      <c r="AN4" s="196" t="s">
        <v>21</v>
      </c>
      <c r="AO4" s="40" t="s">
        <v>22</v>
      </c>
      <c r="AP4" s="39" t="s">
        <v>23</v>
      </c>
      <c r="AQ4" s="39" t="s">
        <v>24</v>
      </c>
      <c r="AR4" s="40" t="s">
        <v>25</v>
      </c>
      <c r="AS4" s="199" t="s">
        <v>26</v>
      </c>
      <c r="AT4" s="200" t="s">
        <v>27</v>
      </c>
      <c r="AU4" s="198" t="s">
        <v>267</v>
      </c>
      <c r="AV4" s="200" t="s">
        <v>28</v>
      </c>
      <c r="AW4" s="39" t="s">
        <v>29</v>
      </c>
      <c r="AX4" s="200" t="s">
        <v>30</v>
      </c>
      <c r="AY4" s="199" t="s">
        <v>31</v>
      </c>
      <c r="AZ4" s="200" t="s">
        <v>32</v>
      </c>
      <c r="BA4" s="199" t="s">
        <v>33</v>
      </c>
      <c r="BB4" s="201" t="s">
        <v>34</v>
      </c>
      <c r="BC4" s="199" t="s">
        <v>35</v>
      </c>
      <c r="BD4" s="200" t="s">
        <v>36</v>
      </c>
      <c r="BE4" s="199" t="s">
        <v>37</v>
      </c>
      <c r="BF4" s="199" t="s">
        <v>38</v>
      </c>
      <c r="BG4" s="197" t="s">
        <v>39</v>
      </c>
      <c r="BH4" s="200" t="s">
        <v>40</v>
      </c>
      <c r="BI4" s="197" t="s">
        <v>41</v>
      </c>
      <c r="BJ4" s="200" t="s">
        <v>42</v>
      </c>
      <c r="BK4" s="200" t="s">
        <v>43</v>
      </c>
      <c r="BL4" s="199" t="s">
        <v>44</v>
      </c>
      <c r="BM4" s="197" t="s">
        <v>45</v>
      </c>
      <c r="BN4" s="200" t="s">
        <v>46</v>
      </c>
      <c r="BO4" s="200" t="s">
        <v>47</v>
      </c>
      <c r="BP4" s="199" t="s">
        <v>48</v>
      </c>
      <c r="BQ4" s="199" t="s">
        <v>49</v>
      </c>
      <c r="BR4" s="197" t="s">
        <v>50</v>
      </c>
      <c r="BS4" s="201" t="s">
        <v>145</v>
      </c>
      <c r="BT4" s="197" t="s">
        <v>51</v>
      </c>
      <c r="BU4" s="197" t="s">
        <v>52</v>
      </c>
      <c r="BV4" s="199" t="s">
        <v>53</v>
      </c>
      <c r="BW4" s="199" t="s">
        <v>54</v>
      </c>
      <c r="BX4" s="197" t="s">
        <v>55</v>
      </c>
      <c r="BY4" s="201" t="s">
        <v>146</v>
      </c>
      <c r="BZ4" s="197" t="s">
        <v>56</v>
      </c>
      <c r="CA4" s="197" t="s">
        <v>57</v>
      </c>
      <c r="CB4" s="199" t="s">
        <v>58</v>
      </c>
      <c r="CC4" s="199" t="s">
        <v>59</v>
      </c>
      <c r="CD4" s="197" t="s">
        <v>60</v>
      </c>
      <c r="CE4" s="201" t="s">
        <v>147</v>
      </c>
      <c r="CF4" s="197" t="s">
        <v>61</v>
      </c>
      <c r="CG4" s="197" t="s">
        <v>62</v>
      </c>
      <c r="CH4" s="199" t="s">
        <v>63</v>
      </c>
      <c r="CI4" s="199" t="s">
        <v>64</v>
      </c>
      <c r="CJ4" s="197" t="s">
        <v>65</v>
      </c>
      <c r="CK4" s="201" t="s">
        <v>148</v>
      </c>
      <c r="CL4" s="197" t="s">
        <v>66</v>
      </c>
      <c r="CM4" s="197" t="s">
        <v>67</v>
      </c>
      <c r="CN4" s="199" t="s">
        <v>68</v>
      </c>
      <c r="CO4" s="199" t="s">
        <v>69</v>
      </c>
      <c r="CP4" s="197" t="s">
        <v>70</v>
      </c>
      <c r="CQ4" s="201" t="s">
        <v>149</v>
      </c>
      <c r="CR4" s="197" t="s">
        <v>71</v>
      </c>
      <c r="CS4" s="197" t="s">
        <v>72</v>
      </c>
      <c r="CT4" s="199" t="s">
        <v>73</v>
      </c>
      <c r="CU4" s="199" t="s">
        <v>74</v>
      </c>
      <c r="CV4" s="197" t="s">
        <v>75</v>
      </c>
      <c r="CW4" s="201" t="s">
        <v>150</v>
      </c>
      <c r="CX4" s="197" t="s">
        <v>76</v>
      </c>
      <c r="CY4" s="197" t="s">
        <v>77</v>
      </c>
      <c r="CZ4" s="199" t="s">
        <v>78</v>
      </c>
      <c r="DA4" s="200" t="s">
        <v>79</v>
      </c>
      <c r="DB4" s="202" t="s">
        <v>80</v>
      </c>
      <c r="DC4" s="203" t="s">
        <v>186</v>
      </c>
      <c r="DD4" s="199" t="s">
        <v>187</v>
      </c>
      <c r="DE4" s="199" t="s">
        <v>188</v>
      </c>
      <c r="DF4" s="199" t="s">
        <v>189</v>
      </c>
      <c r="DG4" s="199" t="s">
        <v>190</v>
      </c>
      <c r="DH4" s="199" t="s">
        <v>191</v>
      </c>
      <c r="DI4" s="197" t="s">
        <v>261</v>
      </c>
      <c r="DJ4" s="197" t="s">
        <v>262</v>
      </c>
      <c r="DK4" s="199" t="s">
        <v>263</v>
      </c>
      <c r="DL4" s="99"/>
    </row>
    <row r="5" spans="1:116" ht="21" x14ac:dyDescent="0.35">
      <c r="A5" s="204" t="str">
        <f>CONCATENATE(E5, " ",G5)</f>
        <v xml:space="preserve"> </v>
      </c>
      <c r="B5" s="204"/>
      <c r="C5" s="204"/>
      <c r="D5" s="204"/>
      <c r="E5" s="204" t="str">
        <f>UPPER(D5)</f>
        <v/>
      </c>
      <c r="F5" s="204"/>
      <c r="G5" s="204" t="str">
        <f>PROPER(F5)</f>
        <v/>
      </c>
      <c r="H5" s="204"/>
      <c r="I5" s="204"/>
      <c r="J5" s="204"/>
      <c r="K5" s="204" t="str">
        <f>UPPER(J5)</f>
        <v/>
      </c>
      <c r="L5" s="205"/>
      <c r="M5" s="205"/>
      <c r="N5" s="204"/>
      <c r="O5" s="204"/>
      <c r="P5" s="204"/>
      <c r="Q5" s="204" t="str">
        <f>UPPER(P5)</f>
        <v/>
      </c>
      <c r="R5" s="204"/>
      <c r="S5" s="204" t="str">
        <f>PROPER(R5)</f>
        <v/>
      </c>
      <c r="T5" s="204"/>
      <c r="U5" s="204"/>
      <c r="V5" s="204"/>
      <c r="W5" s="204" t="str">
        <f>UPPER(V5)</f>
        <v/>
      </c>
      <c r="X5" s="204"/>
      <c r="Y5" s="204"/>
      <c r="Z5" s="204"/>
      <c r="AA5" s="204"/>
      <c r="AB5" s="204"/>
      <c r="AC5" s="204" t="str">
        <f>UPPER(AB5)</f>
        <v/>
      </c>
      <c r="AD5" s="204"/>
      <c r="AE5" s="204" t="str">
        <f>PROPER(AD5)</f>
        <v/>
      </c>
      <c r="AF5" s="204"/>
      <c r="AG5" s="204"/>
      <c r="AH5" s="204"/>
      <c r="AI5" s="204" t="str">
        <f>UPPER(AH5)</f>
        <v/>
      </c>
      <c r="AJ5" s="205"/>
      <c r="AK5" s="205"/>
      <c r="AL5" s="205"/>
      <c r="AM5" s="204"/>
      <c r="AN5" s="206"/>
      <c r="AO5" s="204" t="str">
        <f>IF(AN5="","",YEAR(AN5))</f>
        <v/>
      </c>
      <c r="AP5" s="204" t="str">
        <f>IF(AN5="","",C$1-AO5)</f>
        <v/>
      </c>
      <c r="AQ5" s="207" t="str">
        <f>IF(AP5="","",IF(AP5&gt;=40,"Veteran",IF(AND(AP5&gt;=9,AP5&lt;11),"Benjamin",IF(AND(AP5&gt;=11,AP5&lt;13),"Minime",IF(AND(AP5&gt;=13,AP5&lt;15),"Cadet",IF(AND(AP5&gt;=15,AP5&lt;18),"Junior",IF(AND(AP5&gt;=18,AP5&lt;40),"Senior","Poussin")))))))</f>
        <v/>
      </c>
      <c r="AR5" s="204" t="str">
        <f>UPPER(MID(AQ5,1,1))</f>
        <v/>
      </c>
      <c r="AS5" s="204"/>
      <c r="AT5" s="204" t="str">
        <f>UPPER(MID(AS5,1,1))</f>
        <v/>
      </c>
      <c r="AU5" s="204"/>
      <c r="AV5" s="204" t="str">
        <f>UPPER(MID(AU5,1,1))</f>
        <v/>
      </c>
      <c r="AW5" s="204" t="str">
        <f>IF(AT5="v","v",IF(AT5="B","Bureau",CONCATENATE(AT5,AV5,AR5)))</f>
        <v/>
      </c>
      <c r="AX5" s="208">
        <f>IF(AW5="",0,IF(AW5="","",IF(AW5="v",parametre!I$26,IF(AW5="Bureau",parametre!I$27,IF(AW5="tv",parametre!I$3,IF(AW5="ts",parametre!I$4,IF(AW5="tj",parametre!I$5,IF(AW5="tc",parametre!I$6,IF(AW5="tm",parametre!I$7,IF(AW5="tb",parametre!I$8,IF(AW5="tp",parametre!I$9,IF(AW5="plv",parametre!I$10,IF(AW5="pev",parametre!I$11,IF(AW5="pls",parametre!I$12,IF(AW5="pes",parametre!I$13,IF(AW5="pej",parametre!I$14,IF(AW5="pec",parametre!I$15,IF(AW5="pem",parametre!I$16,IF(AW5="peb",parametre!I$17,IF(AW5="pep",parametre!I$18,IF(AW5="ev",parametre!I$19,IF(AW5="es",parametre!I$20,IF(AW5="ej",parametre!I$21,IF(AW5="ec",parametre!I$22,IF(AW5="em",parametre!I$23,IF(AW5="eb",parametre!I$24,IF(AW5="ep",parametre!I$25,0)))))))))))))))))))))))))))</f>
        <v>0</v>
      </c>
      <c r="AY5" s="204"/>
      <c r="AZ5" s="209">
        <f>IF(AY5="",0,IF(AY5="non",0,IF(AY5="oui",IF(AQ5="veteran",parametre!D$7,IF(AQ5="senior",parametre!D$7,parametre!F$7)))))</f>
        <v>0</v>
      </c>
      <c r="BA5" s="204"/>
      <c r="BB5" s="209">
        <f>IF(BA5="",0,IF(BA5="oui",parametre!D$6,0))</f>
        <v>0</v>
      </c>
      <c r="BC5" s="204"/>
      <c r="BD5" s="209">
        <f>IF(BC5="",0,IF(BC5="oui",parametre!D$8,0))</f>
        <v>0</v>
      </c>
      <c r="BE5" s="204"/>
      <c r="BF5" s="209">
        <f>IF(BE5="",0,IF(BE5="oui",parametre!D$9,0))</f>
        <v>0</v>
      </c>
      <c r="BG5" s="204"/>
      <c r="BH5" s="209" t="e">
        <f ca="1">_xlfn.NUMBERVALUE(BG5)</f>
        <v>#NAME?</v>
      </c>
      <c r="BI5" s="204"/>
      <c r="BJ5" s="210" t="e">
        <f ca="1">AZ5+BB5+BD5-BF5-BH5</f>
        <v>#NAME?</v>
      </c>
      <c r="BK5" s="211" t="e">
        <f ca="1">AX5+BJ5</f>
        <v>#NAME?</v>
      </c>
      <c r="BL5" s="204"/>
      <c r="BM5" s="206"/>
      <c r="BN5" s="204" t="str">
        <f>IF(BM5="","",YEAR(BM5))</f>
        <v/>
      </c>
      <c r="BO5" s="204" t="str">
        <f>IF(BM5="","",BN5+3)</f>
        <v/>
      </c>
      <c r="BP5" s="204" t="str">
        <f>IF(BM5="","",CONCATENATE(DAY(BM5),"/",MONTH(BM5),"/",BO5))</f>
        <v/>
      </c>
      <c r="BQ5" s="204"/>
      <c r="BR5" s="204"/>
      <c r="BS5" s="209" t="str">
        <f>IF(BR5="","",_xlfn.NUMBERVALUE(BR5))</f>
        <v/>
      </c>
      <c r="BT5" s="204"/>
      <c r="BU5" s="204"/>
      <c r="BV5" s="204"/>
      <c r="BW5" s="204"/>
      <c r="BX5" s="204"/>
      <c r="BY5" s="209" t="str">
        <f>IF(BX5="","",_xlfn.NUMBERVALUE(BX5))</f>
        <v/>
      </c>
      <c r="BZ5" s="204"/>
      <c r="CA5" s="204"/>
      <c r="CB5" s="204"/>
      <c r="CC5" s="204"/>
      <c r="CD5" s="204"/>
      <c r="CE5" s="209" t="str">
        <f>IF(CD5="","",_xlfn.NUMBERVALUE(CD5))</f>
        <v/>
      </c>
      <c r="CF5" s="204"/>
      <c r="CG5" s="204"/>
      <c r="CH5" s="204"/>
      <c r="CI5" s="204"/>
      <c r="CJ5" s="204"/>
      <c r="CK5" s="209" t="str">
        <f>IF(CJ5="","",_xlfn.NUMBERVALUE(CJ5))</f>
        <v/>
      </c>
      <c r="CL5" s="204"/>
      <c r="CM5" s="204"/>
      <c r="CN5" s="204"/>
      <c r="CO5" s="204"/>
      <c r="CP5" s="204"/>
      <c r="CQ5" s="209" t="str">
        <f>IF(CP5="","",_xlfn.NUMBERVALUE(CP5))</f>
        <v/>
      </c>
      <c r="CR5" s="204"/>
      <c r="CS5" s="204"/>
      <c r="CT5" s="204"/>
      <c r="CU5" s="204"/>
      <c r="CV5" s="204"/>
      <c r="CW5" s="209" t="str">
        <f>IF(CV5="","",_xlfn.NUMBERVALUE(CV5))</f>
        <v/>
      </c>
      <c r="CX5" s="204"/>
      <c r="CY5" s="204"/>
      <c r="CZ5" s="204"/>
      <c r="DA5" s="209" t="str">
        <f>IF(BS5="","",_xlfn.NUMBERVALUE(CW5)+_xlfn.NUMBERVALUE(CQ5)+_xlfn.NUMBERVALUE(CK5)+_xlfn.NUMBERVALUE(CE5)+_xlfn.NUMBERVALUE(BY5)+_xlfn.NUMBERVALUE(BS5))</f>
        <v/>
      </c>
      <c r="DB5" s="209" t="e">
        <f ca="1">_xlfn.NUMBERVALUE(BK5)-_xlfn.NUMBERVALUE(DA5)</f>
        <v>#NAME?</v>
      </c>
      <c r="DC5" s="204"/>
      <c r="DD5" s="204"/>
      <c r="DE5" s="204"/>
      <c r="DF5" s="204"/>
      <c r="DG5" s="204"/>
      <c r="DH5" s="204"/>
      <c r="DI5" s="209">
        <f>AX5</f>
        <v>0</v>
      </c>
      <c r="DJ5" s="209">
        <f>IF(AW5="",0,IF(AW5="v",parametre!J$26,IF(AW5="Bureau",parametre!J$27,IF(AW5="tv",parametre!J$3,IF(AW5="ts",parametre!J$4,IF(AW5="tj",parametre!J$5,IF(AW5="tc",parametre!J$6,IF(AW5="tm",parametre!J$7,IF(AW5="tb",parametre!J$8,IF(AW5="tp",parametre!J$9,IF(AW5="plv",parametre!J$10,IF(AW5="pev",parametre!J$11,IF(AW5="pls",parametre!J$12,IF(AW5="pes",parametre!J$13,IF(AW5="pej",parametre!J$14,IF(AW5="pec",parametre!J$15,IF(AW5="pem",parametre!J$16,IF(AW5="peb",parametre!J$17,IF(AW5="pep",parametre!J$18,IF(AW5="ev",parametre!J$19,IF(AW5="es",parametre!J$20,IF(AW5="ej",parametre!J$21,IF(AW5="ec",parametre!J$22,IF(AW5="em",parametre!J$23,IF(A5="eb",parametre!J$24,IF(AQ5="ep",parametre!J$25,0))))))))))))))))))))))))))</f>
        <v>0</v>
      </c>
      <c r="DK5" s="209">
        <f>IF(AW5="",0,IF(AW5="v",parametre!K$26,IF(AW5="Bureau",parametre!K$27,IF(AW5="tv",parametre!K$3,IF(AW5="ts",parametre!K$4,IF(AW5="tj",parametre!K$5,IF(AW5="tc",parametre!K$6,IF(AW5="tm",parametre!K$7,IF(AW5="tb",parametre!K$8,IF(AW5="tp",parametre!K$9,IF(AW5="plv",parametre!K$10,IF(AW5="pev",parametre!K$11,IF(AW5="pls",parametre!K$12,IF(AW5="pes",parametre!K$13,IF(AW5="pej",parametre!K$14,IF(AW5="pec",parametre!K$15,IF(AW5="pem",parametre!K$16,IF(AW5="peb",parametre!K$17,IF(AW5="pep",parametre!K$18,IF(AW5="ev",parametre!K$19,IF(AW5="es",parametre!K$20,IF(AW5="ej",parametre!K$21,IF(AW5="ec",parametre!K$22,IF(AW5="em",parametre!K$23,IF(A5="eb",parametre!K$24,IF(AQ5="ep",parametre!K$25,0))))))))))))))))))))))))))</f>
        <v>0</v>
      </c>
    </row>
    <row r="6" spans="1:116" ht="18.75" x14ac:dyDescent="0.3">
      <c r="A6" s="204" t="str">
        <f>CONCATENATE(E6, " ",G6)</f>
        <v>NOM Prénoms</v>
      </c>
      <c r="B6" s="204"/>
      <c r="C6" s="204"/>
      <c r="D6" s="204" t="s">
        <v>264</v>
      </c>
      <c r="E6" s="204" t="str">
        <f>UPPER(D6)</f>
        <v>NOM</v>
      </c>
      <c r="F6" s="204" t="s">
        <v>265</v>
      </c>
      <c r="G6" s="204" t="str">
        <f>PROPER(F6)</f>
        <v>Prénoms</v>
      </c>
      <c r="H6" s="204"/>
      <c r="I6" s="204"/>
      <c r="J6" s="204"/>
      <c r="K6" s="204" t="str">
        <f>UPPER(J6)</f>
        <v/>
      </c>
      <c r="L6" s="204"/>
      <c r="M6" s="204"/>
      <c r="N6" s="204"/>
      <c r="O6" s="204"/>
      <c r="P6" s="204"/>
      <c r="Q6" s="204" t="str">
        <f>UPPER(P6)</f>
        <v/>
      </c>
      <c r="R6" s="204"/>
      <c r="S6" s="204" t="str">
        <f>PROPER(R6)</f>
        <v/>
      </c>
      <c r="T6" s="204"/>
      <c r="U6" s="204"/>
      <c r="V6" s="204"/>
      <c r="W6" s="204" t="str">
        <f>UPPER(V6)</f>
        <v/>
      </c>
      <c r="X6" s="204"/>
      <c r="Y6" s="204"/>
      <c r="Z6" s="204"/>
      <c r="AA6" s="204"/>
      <c r="AB6" s="204"/>
      <c r="AC6" s="204" t="str">
        <f>UPPER(AB6)</f>
        <v/>
      </c>
      <c r="AD6" s="204"/>
      <c r="AE6" s="204" t="str">
        <f>PROPER(AD6)</f>
        <v/>
      </c>
      <c r="AF6" s="204"/>
      <c r="AG6" s="204"/>
      <c r="AH6" s="204"/>
      <c r="AI6" s="204" t="str">
        <f>UPPER(AH6)</f>
        <v/>
      </c>
      <c r="AJ6" s="204"/>
      <c r="AK6" s="204"/>
      <c r="AL6" s="204"/>
      <c r="AM6" s="204"/>
      <c r="AN6" s="204" t="s">
        <v>266</v>
      </c>
      <c r="AO6" s="204">
        <f>IF(AN6="","",YEAR(AN6))</f>
        <v>2008</v>
      </c>
      <c r="AP6" s="204">
        <f>IF(AN6="","",C$1-AO6)</f>
        <v>11</v>
      </c>
      <c r="AQ6" s="204" t="str">
        <f>IF(AP6="","",IF(AP6&gt;=40,"Veteran",IF(AND(AP6&gt;=9,AP6&lt;11),"Benjamin",IF(AND(AP6&gt;=11,AP6&lt;13),"Minime",IF(AND(AP6&gt;=13,AP6&lt;15),"Cadet",IF(AND(AP6&gt;=15,AP6&lt;18),"Junior",IF(AND(AP6&gt;=18,AP6&lt;40),"Senior","Poussin")))))))</f>
        <v>Minime</v>
      </c>
      <c r="AR6" s="204" t="str">
        <f>UPPER(MID(AQ6,1,1))</f>
        <v>M</v>
      </c>
      <c r="AS6" s="204" t="s">
        <v>161</v>
      </c>
      <c r="AT6" s="204" t="str">
        <f>UPPER(MID(AS6,1,1))</f>
        <v>T</v>
      </c>
      <c r="AU6" s="204"/>
      <c r="AV6" s="204" t="str">
        <f>UPPER(MID(AU6,1,1))</f>
        <v/>
      </c>
      <c r="AW6" s="204" t="str">
        <f>IF(AT6="v","v",IF(AT6="B","Bureau",CONCATENATE(AT6,AV6,AR6)))</f>
        <v>TM</v>
      </c>
      <c r="AX6" s="212">
        <f>IF(AW6="",0,IF(AW6="","",IF(AW6="v",parametre!I$26,IF(AW6="Bureau",parametre!I$27,IF(AW6="tv",parametre!I$3,IF(AW6="ts",parametre!I$4,IF(AW6="tj",parametre!I$5,IF(AW6="tc",parametre!I$6,IF(AW6="tm",parametre!I$7,IF(AW6="tb",parametre!I$8,IF(AW6="tp",parametre!I$9,IF(AW6="plv",parametre!I$10,IF(AW6="pev",parametre!I$11,IF(AW6="pls",parametre!I$12,IF(AW6="pes",parametre!I$13,IF(AW6="pej",parametre!I$14,IF(AW6="pec",parametre!I$15,IF(AW6="pem",parametre!I$16,IF(AW6="peb",parametre!I$17,IF(AW6="pep",parametre!I$18,IF(AW6="ev",parametre!I$19,IF(AW6="es",parametre!I$20,IF(AW6="ej",parametre!I$21,IF(AW6="ec",parametre!I$22,IF(AW6="em",parametre!I$23,IF(AW6="eb",parametre!I$24,IF(AW6="ep",parametre!I$25,0)))))))))))))))))))))))))))</f>
        <v>171</v>
      </c>
      <c r="AY6" s="204" t="s">
        <v>169</v>
      </c>
      <c r="AZ6" s="204">
        <f>IF(AY6="",0,IF(AY6="non",0,IF(AY6="oui",IF(AQ6="veteran",parametre!D$7,IF(AQ6="senior",parametre!D$7,parametre!F$7)))))</f>
        <v>0</v>
      </c>
      <c r="BA6" s="204" t="s">
        <v>169</v>
      </c>
      <c r="BB6" s="204">
        <f>IF(BA6="",0,IF(BA6="oui",parametre!D$6,0))</f>
        <v>0</v>
      </c>
      <c r="BC6" s="204" t="s">
        <v>169</v>
      </c>
      <c r="BD6" s="204">
        <f>IF(BC6="",0,IF(BC6="oui",parametre!D$8,0))</f>
        <v>0</v>
      </c>
      <c r="BE6" s="204" t="s">
        <v>169</v>
      </c>
      <c r="BF6" s="204">
        <f>IF(BE6="",0,IF(BE6="oui",parametre!D$9,0))</f>
        <v>0</v>
      </c>
      <c r="BG6" s="204"/>
      <c r="BH6" s="204" t="e">
        <f ca="1">_xlfn.NUMBERVALUE(BG6)</f>
        <v>#NAME?</v>
      </c>
      <c r="BI6" s="204"/>
      <c r="BJ6" s="204" t="e">
        <f ca="1">AZ6+BB6+BD6-BF6-BH6</f>
        <v>#NAME?</v>
      </c>
      <c r="BK6" s="204" t="e">
        <f ca="1">AX6+BJ6</f>
        <v>#NAME?</v>
      </c>
      <c r="BL6" s="204" t="b">
        <v>0</v>
      </c>
      <c r="BM6" s="204"/>
      <c r="BN6" s="204" t="str">
        <f>IF(BM6="","",YEAR(BM6))</f>
        <v/>
      </c>
      <c r="BO6" s="204" t="str">
        <f>IF(BM6="","",BN6+3)</f>
        <v/>
      </c>
      <c r="BP6" s="204" t="str">
        <f>IF(BM6="","",CONCATENATE(DAY(BM6),"/",MONTH(BM6),"/",BO6))</f>
        <v/>
      </c>
      <c r="BQ6" s="204"/>
      <c r="BR6" s="204"/>
      <c r="BS6" s="204" t="str">
        <f>IF(BR6="","",_xlfn.NUMBERVALUE(BR6))</f>
        <v/>
      </c>
      <c r="BT6" s="204"/>
      <c r="BU6" s="204"/>
      <c r="BV6" s="204"/>
      <c r="BW6" s="204"/>
      <c r="BX6" s="204"/>
      <c r="BY6" s="204" t="str">
        <f>IF(BX6="","",_xlfn.NUMBERVALUE(BX6))</f>
        <v/>
      </c>
      <c r="BZ6" s="204"/>
      <c r="CA6" s="204"/>
      <c r="CB6" s="204"/>
      <c r="CC6" s="204"/>
      <c r="CD6" s="204"/>
      <c r="CE6" s="204" t="str">
        <f>IF(CD6="","",_xlfn.NUMBERVALUE(CD6))</f>
        <v/>
      </c>
      <c r="CF6" s="204"/>
      <c r="CG6" s="204"/>
      <c r="CH6" s="204"/>
      <c r="CI6" s="204"/>
      <c r="CJ6" s="204"/>
      <c r="CK6" s="204" t="str">
        <f>IF(CJ6="","",_xlfn.NUMBERVALUE(CJ6))</f>
        <v/>
      </c>
      <c r="CL6" s="204"/>
      <c r="CM6" s="204"/>
      <c r="CN6" s="204"/>
      <c r="CO6" s="204"/>
      <c r="CP6" s="204"/>
      <c r="CQ6" s="204" t="str">
        <f>IF(CP6="","",_xlfn.NUMBERVALUE(CP6))</f>
        <v/>
      </c>
      <c r="CR6" s="204"/>
      <c r="CS6" s="204"/>
      <c r="CT6" s="204"/>
      <c r="CU6" s="204"/>
      <c r="CV6" s="204"/>
      <c r="CW6" s="204" t="str">
        <f>IF(CV6="","",_xlfn.NUMBERVALUE(CV6))</f>
        <v/>
      </c>
      <c r="CX6" s="204"/>
      <c r="CY6" s="204"/>
      <c r="CZ6" s="204"/>
      <c r="DA6" s="204" t="str">
        <f>IF(BS6="","",_xlfn.NUMBERVALUE(CW6)+_xlfn.NUMBERVALUE(CQ6)+_xlfn.NUMBERVALUE(CK6)+_xlfn.NUMBERVALUE(CE6)+_xlfn.NUMBERVALUE(BY6)+_xlfn.NUMBERVALUE(BS6))</f>
        <v/>
      </c>
      <c r="DB6" s="204" t="e">
        <f ca="1">_xlfn.NUMBERVALUE(BK6)-_xlfn.NUMBERVALUE(DA6)</f>
        <v>#NAME?</v>
      </c>
      <c r="DC6" s="204"/>
      <c r="DD6" s="204"/>
      <c r="DE6" s="204"/>
      <c r="DF6" s="204"/>
      <c r="DG6" s="204"/>
      <c r="DH6" s="204"/>
      <c r="DI6" s="209">
        <f>AX6</f>
        <v>171</v>
      </c>
      <c r="DJ6" s="209">
        <f>IF(AW6="",0,IF(AW6="v",parametre!J$26,IF(AW6="Bureau",parametre!J$27,IF(AW6="tv",parametre!J$3,IF(AW6="ts",parametre!J$4,IF(AW6="tj",parametre!J$5,IF(AW6="tc",parametre!J$6,IF(AW6="tm",parametre!J$7,IF(AW6="tb",parametre!J$8,IF(AW6="tp",parametre!J$9,IF(AW6="plv",parametre!J$10,IF(AW6="pev",parametre!J$11,IF(AW6="pls",parametre!J$12,IF(AW6="pes",parametre!J$13,IF(AW6="pej",parametre!J$14,IF(AW6="pec",parametre!J$15,IF(AW6="pem",parametre!J$16,IF(AW6="peb",parametre!J$17,IF(AW6="pep",parametre!J$18,IF(AW6="ev",parametre!J$19,IF(AW6="es",parametre!J$20,IF(AW6="ej",parametre!J$21,IF(AW6="ec",parametre!J$22,IF(AW6="em",parametre!J$23,IF(A6="eb",parametre!J$24,IF(AQ6="ep",parametre!J$25,0))))))))))))))))))))))))))</f>
        <v>128.5</v>
      </c>
      <c r="DK6" s="209">
        <f>IF(AW6="",0,IF(AW6="v",parametre!K$26,IF(AW6="Bureau",parametre!K$27,IF(AW6="tv",parametre!K$3,IF(AW6="ts",parametre!K$4,IF(AW6="tj",parametre!K$5,IF(AW6="tc",parametre!K$6,IF(AW6="tm",parametre!K$7,IF(AW6="tb",parametre!K$8,IF(AW6="tp",parametre!K$9,IF(AW6="plv",parametre!K$10,IF(AW6="pev",parametre!K$11,IF(AW6="pls",parametre!K$12,IF(AW6="pes",parametre!K$13,IF(AW6="pej",parametre!K$14,IF(AW6="pec",parametre!K$15,IF(AW6="pem",parametre!K$16,IF(AW6="peb",parametre!K$17,IF(AW6="pep",parametre!K$18,IF(AW6="ev",parametre!K$19,IF(AW6="es",parametre!K$20,IF(AW6="ej",parametre!K$21,IF(AW6="ec",parametre!K$22,IF(AW6="em",parametre!K$23,IF(A6="eb",parametre!K$24,IF(AQ6="ep",parametre!K$25,0))))))))))))))))))))))))))</f>
        <v>42.5</v>
      </c>
    </row>
    <row r="7" spans="1:116" ht="18.75" x14ac:dyDescent="0.3">
      <c r="AX7" s="41"/>
    </row>
    <row r="8" spans="1:116" ht="18.75" x14ac:dyDescent="0.3">
      <c r="AX8" s="41"/>
    </row>
    <row r="9" spans="1:116" ht="18.75" x14ac:dyDescent="0.3">
      <c r="AX9" s="41"/>
    </row>
    <row r="10" spans="1:116" ht="18.75" x14ac:dyDescent="0.3">
      <c r="AX10" s="41"/>
    </row>
    <row r="11" spans="1:116" ht="18.75" x14ac:dyDescent="0.3">
      <c r="AX11" s="41"/>
    </row>
    <row r="12" spans="1:116" ht="18.75" x14ac:dyDescent="0.3">
      <c r="AX12" s="41"/>
    </row>
    <row r="13" spans="1:116" ht="18.75" x14ac:dyDescent="0.3">
      <c r="AX13" s="41"/>
    </row>
    <row r="14" spans="1:116" ht="18.75" x14ac:dyDescent="0.3">
      <c r="AX14" s="41"/>
    </row>
    <row r="15" spans="1:116" ht="18.75" x14ac:dyDescent="0.3">
      <c r="AX15" s="41"/>
    </row>
    <row r="16" spans="1:116" ht="18.75" x14ac:dyDescent="0.3">
      <c r="AX16" s="41"/>
    </row>
    <row r="17" spans="50:50" ht="18.75" x14ac:dyDescent="0.3">
      <c r="AX17" s="41"/>
    </row>
    <row r="18" spans="50:50" ht="18.75" x14ac:dyDescent="0.3">
      <c r="AX18" s="41"/>
    </row>
    <row r="19" spans="50:50" ht="18.75" x14ac:dyDescent="0.3">
      <c r="AX19" s="41"/>
    </row>
    <row r="20" spans="50:50" ht="18.75" x14ac:dyDescent="0.3">
      <c r="AX20" s="41"/>
    </row>
    <row r="21" spans="50:50" ht="18.75" x14ac:dyDescent="0.3">
      <c r="AX21" s="41"/>
    </row>
    <row r="22" spans="50:50" ht="18.75" x14ac:dyDescent="0.3">
      <c r="AX22" s="41"/>
    </row>
    <row r="23" spans="50:50" ht="18.75" x14ac:dyDescent="0.3">
      <c r="AX23" s="41"/>
    </row>
    <row r="24" spans="50:50" ht="18.75" x14ac:dyDescent="0.3">
      <c r="AX24" s="41"/>
    </row>
    <row r="25" spans="50:50" ht="18.75" x14ac:dyDescent="0.3">
      <c r="AX25" s="41"/>
    </row>
    <row r="26" spans="50:50" ht="18.75" x14ac:dyDescent="0.3">
      <c r="AX26" s="41"/>
    </row>
    <row r="27" spans="50:50" ht="18.75" x14ac:dyDescent="0.3">
      <c r="AX27" s="41"/>
    </row>
    <row r="28" spans="50:50" ht="18.75" x14ac:dyDescent="0.3">
      <c r="AX28" s="41"/>
    </row>
    <row r="29" spans="50:50" ht="18.75" x14ac:dyDescent="0.3">
      <c r="AX29" s="41"/>
    </row>
    <row r="30" spans="50:50" ht="18.75" x14ac:dyDescent="0.3">
      <c r="AX30" s="41"/>
    </row>
    <row r="31" spans="50:50" ht="18.75" x14ac:dyDescent="0.3">
      <c r="AX31" s="41"/>
    </row>
    <row r="32" spans="50:50" ht="18.75" x14ac:dyDescent="0.3">
      <c r="AX32" s="41"/>
    </row>
    <row r="33" spans="50:50" ht="18.75" x14ac:dyDescent="0.3">
      <c r="AX33" s="41"/>
    </row>
    <row r="34" spans="50:50" ht="18.75" x14ac:dyDescent="0.3">
      <c r="AX34" s="41"/>
    </row>
    <row r="35" spans="50:50" ht="18.75" x14ac:dyDescent="0.3">
      <c r="AX35" s="41"/>
    </row>
    <row r="36" spans="50:50" ht="18.75" x14ac:dyDescent="0.3">
      <c r="AX36" s="41"/>
    </row>
    <row r="37" spans="50:50" ht="18.75" x14ac:dyDescent="0.3">
      <c r="AX37" s="41"/>
    </row>
    <row r="38" spans="50:50" ht="18.75" x14ac:dyDescent="0.3">
      <c r="AX38" s="41"/>
    </row>
    <row r="39" spans="50:50" ht="18.75" x14ac:dyDescent="0.3">
      <c r="AX39" s="41"/>
    </row>
    <row r="40" spans="50:50" ht="18.75" x14ac:dyDescent="0.3">
      <c r="AX40" s="41"/>
    </row>
    <row r="41" spans="50:50" ht="18.75" x14ac:dyDescent="0.3">
      <c r="AX41" s="41"/>
    </row>
    <row r="42" spans="50:50" ht="18.75" x14ac:dyDescent="0.3">
      <c r="AX42" s="41"/>
    </row>
    <row r="43" spans="50:50" ht="18.75" x14ac:dyDescent="0.3">
      <c r="AX43" s="41"/>
    </row>
    <row r="44" spans="50:50" ht="18.75" x14ac:dyDescent="0.3">
      <c r="AX44" s="41"/>
    </row>
    <row r="45" spans="50:50" ht="18.75" x14ac:dyDescent="0.3">
      <c r="AX45" s="41"/>
    </row>
    <row r="46" spans="50:50" ht="18.75" x14ac:dyDescent="0.3">
      <c r="AX46" s="41"/>
    </row>
    <row r="47" spans="50:50" ht="18.75" x14ac:dyDescent="0.3">
      <c r="AX47" s="41"/>
    </row>
    <row r="48" spans="50:50" ht="18.75" x14ac:dyDescent="0.3">
      <c r="AX48" s="41"/>
    </row>
    <row r="49" spans="50:50" ht="18.75" x14ac:dyDescent="0.3">
      <c r="AX49" s="41"/>
    </row>
    <row r="50" spans="50:50" ht="18.75" x14ac:dyDescent="0.3">
      <c r="AX50" s="41"/>
    </row>
    <row r="51" spans="50:50" ht="18.75" x14ac:dyDescent="0.3">
      <c r="AX51" s="41"/>
    </row>
    <row r="52" spans="50:50" ht="18.75" x14ac:dyDescent="0.3">
      <c r="AX52" s="41"/>
    </row>
    <row r="53" spans="50:50" ht="18.75" x14ac:dyDescent="0.3">
      <c r="AX53" s="41"/>
    </row>
    <row r="54" spans="50:50" ht="18.75" x14ac:dyDescent="0.3">
      <c r="AX54" s="41"/>
    </row>
    <row r="55" spans="50:50" ht="18.75" x14ac:dyDescent="0.3">
      <c r="AX55" s="41"/>
    </row>
    <row r="56" spans="50:50" ht="18.75" x14ac:dyDescent="0.3">
      <c r="AX56" s="41"/>
    </row>
    <row r="57" spans="50:50" ht="18.75" x14ac:dyDescent="0.3">
      <c r="AX57" s="41"/>
    </row>
    <row r="58" spans="50:50" ht="18.75" x14ac:dyDescent="0.3">
      <c r="AX58" s="41"/>
    </row>
    <row r="59" spans="50:50" ht="18.75" x14ac:dyDescent="0.3">
      <c r="AX59" s="41"/>
    </row>
    <row r="60" spans="50:50" ht="18.75" x14ac:dyDescent="0.3">
      <c r="AX60" s="41"/>
    </row>
    <row r="61" spans="50:50" ht="18.75" x14ac:dyDescent="0.3">
      <c r="AX61" s="41"/>
    </row>
    <row r="62" spans="50:50" ht="18.75" x14ac:dyDescent="0.3">
      <c r="AX62" s="41"/>
    </row>
    <row r="63" spans="50:50" ht="18.75" x14ac:dyDescent="0.3">
      <c r="AX63" s="41"/>
    </row>
    <row r="64" spans="50:50" ht="18.75" x14ac:dyDescent="0.3">
      <c r="AX64" s="41"/>
    </row>
    <row r="65" spans="50:50" ht="18.75" x14ac:dyDescent="0.3">
      <c r="AX65" s="41"/>
    </row>
    <row r="66" spans="50:50" ht="18.75" x14ac:dyDescent="0.3">
      <c r="AX66" s="41"/>
    </row>
    <row r="67" spans="50:50" ht="18.75" x14ac:dyDescent="0.3">
      <c r="AX67" s="41"/>
    </row>
    <row r="68" spans="50:50" ht="18.75" x14ac:dyDescent="0.3">
      <c r="AX68" s="41"/>
    </row>
    <row r="69" spans="50:50" ht="18.75" x14ac:dyDescent="0.3">
      <c r="AX69" s="41"/>
    </row>
    <row r="70" spans="50:50" ht="18.75" x14ac:dyDescent="0.3">
      <c r="AX70" s="41"/>
    </row>
    <row r="71" spans="50:50" ht="18.75" x14ac:dyDescent="0.3">
      <c r="AX71" s="41"/>
    </row>
    <row r="72" spans="50:50" ht="18.75" x14ac:dyDescent="0.3">
      <c r="AX72" s="41"/>
    </row>
    <row r="73" spans="50:50" ht="18.75" x14ac:dyDescent="0.3">
      <c r="AX73" s="41"/>
    </row>
    <row r="74" spans="50:50" ht="18.75" x14ac:dyDescent="0.3">
      <c r="AX74" s="41"/>
    </row>
    <row r="75" spans="50:50" ht="18.75" x14ac:dyDescent="0.3">
      <c r="AX75" s="41"/>
    </row>
    <row r="76" spans="50:50" ht="18.75" x14ac:dyDescent="0.3">
      <c r="AX76" s="41"/>
    </row>
    <row r="77" spans="50:50" ht="18.75" x14ac:dyDescent="0.3">
      <c r="AX77" s="41"/>
    </row>
    <row r="78" spans="50:50" ht="18.75" x14ac:dyDescent="0.3">
      <c r="AX78" s="41"/>
    </row>
    <row r="79" spans="50:50" ht="18.75" x14ac:dyDescent="0.3">
      <c r="AX79" s="41"/>
    </row>
    <row r="80" spans="50:50" ht="18.75" x14ac:dyDescent="0.3">
      <c r="AX80" s="41"/>
    </row>
    <row r="81" spans="50:50" ht="18.75" x14ac:dyDescent="0.3">
      <c r="AX81" s="41"/>
    </row>
    <row r="82" spans="50:50" ht="18.75" x14ac:dyDescent="0.3">
      <c r="AX82" s="41"/>
    </row>
    <row r="83" spans="50:50" ht="18.75" x14ac:dyDescent="0.3">
      <c r="AX83" s="41"/>
    </row>
    <row r="84" spans="50:50" ht="18.75" x14ac:dyDescent="0.3">
      <c r="AX84" s="41"/>
    </row>
    <row r="85" spans="50:50" ht="18.75" x14ac:dyDescent="0.3">
      <c r="AX85" s="41"/>
    </row>
    <row r="86" spans="50:50" ht="18.75" x14ac:dyDescent="0.3">
      <c r="AX86" s="41"/>
    </row>
    <row r="87" spans="50:50" ht="18.75" x14ac:dyDescent="0.3">
      <c r="AX87" s="41"/>
    </row>
    <row r="88" spans="50:50" ht="18.75" x14ac:dyDescent="0.3">
      <c r="AX88" s="41"/>
    </row>
    <row r="89" spans="50:50" ht="18.75" x14ac:dyDescent="0.3">
      <c r="AX89" s="41"/>
    </row>
    <row r="90" spans="50:50" ht="18.75" x14ac:dyDescent="0.3">
      <c r="AX90" s="41"/>
    </row>
    <row r="91" spans="50:50" ht="18.75" x14ac:dyDescent="0.3">
      <c r="AX91" s="41"/>
    </row>
    <row r="92" spans="50:50" ht="18.75" x14ac:dyDescent="0.3">
      <c r="AX92" s="41"/>
    </row>
    <row r="93" spans="50:50" ht="18.75" x14ac:dyDescent="0.3">
      <c r="AX93" s="41"/>
    </row>
    <row r="94" spans="50:50" ht="18.75" x14ac:dyDescent="0.3">
      <c r="AX94" s="41"/>
    </row>
    <row r="95" spans="50:50" ht="18.75" x14ac:dyDescent="0.3">
      <c r="AX95" s="41"/>
    </row>
    <row r="96" spans="50:50" ht="18.75" x14ac:dyDescent="0.3">
      <c r="AX96" s="41"/>
    </row>
    <row r="97" spans="50:50" ht="18.75" x14ac:dyDescent="0.3">
      <c r="AX97" s="41"/>
    </row>
    <row r="98" spans="50:50" ht="18.75" x14ac:dyDescent="0.3">
      <c r="AX98" s="41"/>
    </row>
    <row r="99" spans="50:50" ht="18.75" x14ac:dyDescent="0.3">
      <c r="AX99" s="41"/>
    </row>
    <row r="100" spans="50:50" ht="18.75" x14ac:dyDescent="0.3">
      <c r="AX100" s="41"/>
    </row>
    <row r="101" spans="50:50" ht="18.75" x14ac:dyDescent="0.3">
      <c r="AX101" s="41"/>
    </row>
    <row r="102" spans="50:50" ht="18.75" x14ac:dyDescent="0.3">
      <c r="AX102" s="41"/>
    </row>
    <row r="103" spans="50:50" ht="18.75" x14ac:dyDescent="0.3">
      <c r="AX103" s="41"/>
    </row>
    <row r="104" spans="50:50" ht="18.75" x14ac:dyDescent="0.3">
      <c r="AX104" s="41"/>
    </row>
    <row r="105" spans="50:50" ht="18.75" x14ac:dyDescent="0.3">
      <c r="AX105" s="41"/>
    </row>
    <row r="106" spans="50:50" ht="18.75" x14ac:dyDescent="0.3">
      <c r="AX106" s="41"/>
    </row>
    <row r="107" spans="50:50" ht="18.75" x14ac:dyDescent="0.3">
      <c r="AX107" s="41"/>
    </row>
    <row r="108" spans="50:50" ht="18.75" x14ac:dyDescent="0.3">
      <c r="AX108" s="41"/>
    </row>
    <row r="109" spans="50:50" ht="18.75" x14ac:dyDescent="0.3">
      <c r="AX109" s="41"/>
    </row>
    <row r="110" spans="50:50" ht="18.75" x14ac:dyDescent="0.3">
      <c r="AX110" s="41"/>
    </row>
    <row r="111" spans="50:50" ht="18.75" x14ac:dyDescent="0.3">
      <c r="AX111" s="41"/>
    </row>
    <row r="112" spans="50:50" ht="18.75" x14ac:dyDescent="0.3">
      <c r="AX112" s="41"/>
    </row>
    <row r="113" spans="50:50" ht="18.75" x14ac:dyDescent="0.3">
      <c r="AX113" s="41"/>
    </row>
    <row r="114" spans="50:50" ht="18.75" x14ac:dyDescent="0.3">
      <c r="AX114" s="41"/>
    </row>
    <row r="115" spans="50:50" ht="18.75" x14ac:dyDescent="0.3">
      <c r="AX115" s="41"/>
    </row>
    <row r="116" spans="50:50" ht="18.75" x14ac:dyDescent="0.3">
      <c r="AX116" s="41"/>
    </row>
    <row r="117" spans="50:50" ht="18.75" x14ac:dyDescent="0.3">
      <c r="AX117" s="41"/>
    </row>
    <row r="118" spans="50:50" ht="18.75" x14ac:dyDescent="0.3">
      <c r="AX118" s="41"/>
    </row>
    <row r="119" spans="50:50" ht="18.75" x14ac:dyDescent="0.3">
      <c r="AX119" s="41"/>
    </row>
    <row r="120" spans="50:50" ht="18.75" x14ac:dyDescent="0.3">
      <c r="AX120" s="41"/>
    </row>
    <row r="121" spans="50:50" ht="18.75" x14ac:dyDescent="0.3">
      <c r="AX121" s="41"/>
    </row>
    <row r="122" spans="50:50" ht="18.75" x14ac:dyDescent="0.3">
      <c r="AX122" s="41"/>
    </row>
    <row r="123" spans="50:50" ht="18.75" x14ac:dyDescent="0.3">
      <c r="AX123" s="41"/>
    </row>
    <row r="124" spans="50:50" ht="18.75" x14ac:dyDescent="0.3">
      <c r="AX124" s="41"/>
    </row>
    <row r="125" spans="50:50" ht="18.75" x14ac:dyDescent="0.3">
      <c r="AX125" s="41"/>
    </row>
    <row r="126" spans="50:50" ht="18.75" x14ac:dyDescent="0.3">
      <c r="AX126" s="41"/>
    </row>
    <row r="127" spans="50:50" ht="18.75" x14ac:dyDescent="0.3">
      <c r="AX127" s="41"/>
    </row>
    <row r="128" spans="50:50" ht="18.75" x14ac:dyDescent="0.3">
      <c r="AX128" s="41"/>
    </row>
    <row r="129" spans="50:50" ht="18.75" x14ac:dyDescent="0.3">
      <c r="AX129" s="41"/>
    </row>
    <row r="130" spans="50:50" ht="18.75" x14ac:dyDescent="0.3">
      <c r="AX130" s="41"/>
    </row>
    <row r="131" spans="50:50" ht="18.75" x14ac:dyDescent="0.3">
      <c r="AX131" s="41"/>
    </row>
    <row r="132" spans="50:50" ht="18.75" x14ac:dyDescent="0.3">
      <c r="AX132" s="41"/>
    </row>
    <row r="133" spans="50:50" ht="18.75" x14ac:dyDescent="0.3">
      <c r="AX133" s="41"/>
    </row>
    <row r="134" spans="50:50" ht="18.75" x14ac:dyDescent="0.3">
      <c r="AX134" s="41"/>
    </row>
    <row r="135" spans="50:50" ht="18.75" x14ac:dyDescent="0.3">
      <c r="AX135" s="41"/>
    </row>
    <row r="136" spans="50:50" ht="18.75" x14ac:dyDescent="0.3">
      <c r="AX136" s="41"/>
    </row>
    <row r="137" spans="50:50" ht="18.75" x14ac:dyDescent="0.3">
      <c r="AX137" s="41"/>
    </row>
    <row r="138" spans="50:50" ht="18.75" x14ac:dyDescent="0.3">
      <c r="AX138" s="41"/>
    </row>
    <row r="139" spans="50:50" ht="18.75" x14ac:dyDescent="0.3">
      <c r="AX139" s="41"/>
    </row>
    <row r="140" spans="50:50" ht="18.75" x14ac:dyDescent="0.3">
      <c r="AX140" s="41"/>
    </row>
    <row r="141" spans="50:50" ht="18.75" x14ac:dyDescent="0.3">
      <c r="AX141" s="41"/>
    </row>
    <row r="142" spans="50:50" ht="18.75" x14ac:dyDescent="0.3">
      <c r="AX142" s="41"/>
    </row>
    <row r="143" spans="50:50" ht="18.75" x14ac:dyDescent="0.3">
      <c r="AX143" s="41"/>
    </row>
    <row r="144" spans="50:50" ht="18.75" x14ac:dyDescent="0.3">
      <c r="AX144" s="41"/>
    </row>
    <row r="145" spans="50:50" ht="18.75" x14ac:dyDescent="0.3">
      <c r="AX145" s="41"/>
    </row>
    <row r="146" spans="50:50" ht="18.75" x14ac:dyDescent="0.3">
      <c r="AX146" s="41"/>
    </row>
    <row r="147" spans="50:50" ht="18.75" x14ac:dyDescent="0.3">
      <c r="AX147" s="41"/>
    </row>
    <row r="148" spans="50:50" ht="18.75" x14ac:dyDescent="0.3">
      <c r="AX148" s="41"/>
    </row>
    <row r="149" spans="50:50" ht="18.75" x14ac:dyDescent="0.3">
      <c r="AX149" s="41"/>
    </row>
    <row r="150" spans="50:50" ht="18.75" x14ac:dyDescent="0.3">
      <c r="AX150" s="41"/>
    </row>
    <row r="151" spans="50:50" ht="18.75" x14ac:dyDescent="0.3">
      <c r="AX151" s="41"/>
    </row>
    <row r="152" spans="50:50" ht="18.75" x14ac:dyDescent="0.3">
      <c r="AX152" s="41"/>
    </row>
    <row r="153" spans="50:50" ht="18.75" x14ac:dyDescent="0.3">
      <c r="AX153" s="41"/>
    </row>
    <row r="154" spans="50:50" ht="18.75" x14ac:dyDescent="0.3">
      <c r="AX154" s="41"/>
    </row>
    <row r="155" spans="50:50" ht="18.75" x14ac:dyDescent="0.3">
      <c r="AX155" s="41"/>
    </row>
    <row r="156" spans="50:50" ht="18.75" x14ac:dyDescent="0.3">
      <c r="AX156" s="41"/>
    </row>
    <row r="157" spans="50:50" ht="18.75" x14ac:dyDescent="0.3">
      <c r="AX157" s="41"/>
    </row>
    <row r="158" spans="50:50" ht="18.75" x14ac:dyDescent="0.3">
      <c r="AX158" s="41"/>
    </row>
    <row r="159" spans="50:50" ht="18.75" x14ac:dyDescent="0.3">
      <c r="AX159" s="41"/>
    </row>
    <row r="160" spans="50:50" ht="18.75" x14ac:dyDescent="0.3">
      <c r="AX160" s="41"/>
    </row>
    <row r="161" spans="50:50" ht="18.75" x14ac:dyDescent="0.3">
      <c r="AX161" s="41"/>
    </row>
    <row r="162" spans="50:50" ht="18.75" x14ac:dyDescent="0.3">
      <c r="AX162" s="41"/>
    </row>
    <row r="163" spans="50:50" ht="18.75" x14ac:dyDescent="0.3">
      <c r="AX163" s="41"/>
    </row>
    <row r="164" spans="50:50" ht="18.75" x14ac:dyDescent="0.3">
      <c r="AX164" s="41"/>
    </row>
    <row r="165" spans="50:50" ht="18.75" x14ac:dyDescent="0.3">
      <c r="AX165" s="41"/>
    </row>
    <row r="166" spans="50:50" ht="18.75" x14ac:dyDescent="0.3">
      <c r="AX166" s="41"/>
    </row>
    <row r="167" spans="50:50" ht="18.75" x14ac:dyDescent="0.3">
      <c r="AX167" s="41"/>
    </row>
    <row r="168" spans="50:50" ht="18.75" x14ac:dyDescent="0.3">
      <c r="AX168" s="41"/>
    </row>
    <row r="169" spans="50:50" ht="18.75" x14ac:dyDescent="0.3">
      <c r="AX169" s="41"/>
    </row>
    <row r="170" spans="50:50" ht="18.75" x14ac:dyDescent="0.3">
      <c r="AX170" s="41"/>
    </row>
    <row r="171" spans="50:50" ht="18.75" x14ac:dyDescent="0.3">
      <c r="AX171" s="41"/>
    </row>
    <row r="172" spans="50:50" ht="18.75" x14ac:dyDescent="0.3">
      <c r="AX172" s="41"/>
    </row>
    <row r="173" spans="50:50" ht="18.75" x14ac:dyDescent="0.3">
      <c r="AX173" s="41"/>
    </row>
    <row r="174" spans="50:50" ht="18.75" x14ac:dyDescent="0.3">
      <c r="AX174" s="41"/>
    </row>
    <row r="175" spans="50:50" ht="18.75" x14ac:dyDescent="0.3">
      <c r="AX175" s="41"/>
    </row>
    <row r="176" spans="50:50" ht="18.75" x14ac:dyDescent="0.3">
      <c r="AX176" s="41"/>
    </row>
    <row r="177" spans="50:50" ht="18.75" x14ac:dyDescent="0.3">
      <c r="AX177" s="41"/>
    </row>
    <row r="178" spans="50:50" ht="18.75" x14ac:dyDescent="0.3">
      <c r="AX178" s="41"/>
    </row>
    <row r="179" spans="50:50" ht="18.75" x14ac:dyDescent="0.3">
      <c r="AX179" s="41"/>
    </row>
    <row r="180" spans="50:50" ht="18.75" x14ac:dyDescent="0.3">
      <c r="AX180" s="41"/>
    </row>
    <row r="181" spans="50:50" ht="18.75" x14ac:dyDescent="0.3">
      <c r="AX181" s="41"/>
    </row>
    <row r="182" spans="50:50" ht="18.75" x14ac:dyDescent="0.3">
      <c r="AX182" s="41"/>
    </row>
    <row r="183" spans="50:50" ht="18.75" x14ac:dyDescent="0.3">
      <c r="AX183" s="41"/>
    </row>
    <row r="184" spans="50:50" ht="18.75" x14ac:dyDescent="0.3">
      <c r="AX184" s="41"/>
    </row>
    <row r="185" spans="50:50" ht="18.75" x14ac:dyDescent="0.3">
      <c r="AX185" s="41"/>
    </row>
    <row r="186" spans="50:50" ht="18.75" x14ac:dyDescent="0.3">
      <c r="AX186" s="41"/>
    </row>
    <row r="187" spans="50:50" ht="18.75" x14ac:dyDescent="0.3">
      <c r="AX187" s="41"/>
    </row>
    <row r="188" spans="50:50" ht="18.75" x14ac:dyDescent="0.3">
      <c r="AX188" s="41"/>
    </row>
    <row r="189" spans="50:50" ht="18.75" x14ac:dyDescent="0.3">
      <c r="AX189" s="41"/>
    </row>
    <row r="190" spans="50:50" ht="18.75" x14ac:dyDescent="0.3">
      <c r="AX190" s="41"/>
    </row>
    <row r="191" spans="50:50" ht="18.75" x14ac:dyDescent="0.3">
      <c r="AX191" s="41"/>
    </row>
    <row r="192" spans="50:50" ht="18.75" x14ac:dyDescent="0.3">
      <c r="AX192" s="41"/>
    </row>
    <row r="193" spans="50:50" ht="18.75" x14ac:dyDescent="0.3">
      <c r="AX193" s="41"/>
    </row>
    <row r="194" spans="50:50" ht="18.75" x14ac:dyDescent="0.3">
      <c r="AX194" s="41"/>
    </row>
    <row r="195" spans="50:50" ht="18.75" x14ac:dyDescent="0.3">
      <c r="AX195" s="41"/>
    </row>
    <row r="196" spans="50:50" ht="18.75" x14ac:dyDescent="0.3">
      <c r="AX196" s="41"/>
    </row>
    <row r="197" spans="50:50" ht="18.75" x14ac:dyDescent="0.3">
      <c r="AX197" s="41"/>
    </row>
    <row r="198" spans="50:50" ht="18.75" x14ac:dyDescent="0.3">
      <c r="AX198" s="41"/>
    </row>
    <row r="199" spans="50:50" ht="18.75" x14ac:dyDescent="0.3">
      <c r="AX199" s="41"/>
    </row>
    <row r="200" spans="50:50" ht="18.75" x14ac:dyDescent="0.3">
      <c r="AX200" s="41"/>
    </row>
    <row r="201" spans="50:50" ht="18.75" x14ac:dyDescent="0.3">
      <c r="AX201" s="41"/>
    </row>
    <row r="202" spans="50:50" ht="18.75" x14ac:dyDescent="0.3">
      <c r="AX202" s="41"/>
    </row>
    <row r="203" spans="50:50" ht="18.75" x14ac:dyDescent="0.3">
      <c r="AX203" s="41"/>
    </row>
    <row r="204" spans="50:50" ht="18.75" x14ac:dyDescent="0.3">
      <c r="AX204" s="41"/>
    </row>
    <row r="205" spans="50:50" ht="18.75" x14ac:dyDescent="0.3">
      <c r="AX205" s="41"/>
    </row>
    <row r="206" spans="50:50" ht="18.75" x14ac:dyDescent="0.3">
      <c r="AX206" s="41"/>
    </row>
    <row r="207" spans="50:50" ht="18.75" x14ac:dyDescent="0.3">
      <c r="AX207" s="41"/>
    </row>
    <row r="208" spans="50:50" ht="18.75" x14ac:dyDescent="0.3">
      <c r="AX208" s="41"/>
    </row>
    <row r="209" spans="50:50" ht="18.75" x14ac:dyDescent="0.3">
      <c r="AX209" s="41"/>
    </row>
    <row r="210" spans="50:50" ht="18.75" x14ac:dyDescent="0.3">
      <c r="AX210" s="41"/>
    </row>
    <row r="211" spans="50:50" ht="18.75" x14ac:dyDescent="0.3">
      <c r="AX211" s="41"/>
    </row>
    <row r="212" spans="50:50" ht="18.75" x14ac:dyDescent="0.3">
      <c r="AX212" s="41"/>
    </row>
    <row r="213" spans="50:50" ht="18.75" x14ac:dyDescent="0.3">
      <c r="AX213" s="41"/>
    </row>
    <row r="214" spans="50:50" ht="18.75" x14ac:dyDescent="0.3">
      <c r="AX214" s="41"/>
    </row>
    <row r="215" spans="50:50" ht="18.75" x14ac:dyDescent="0.3">
      <c r="AX215" s="41"/>
    </row>
    <row r="216" spans="50:50" ht="18.75" x14ac:dyDescent="0.3">
      <c r="AX216" s="41"/>
    </row>
    <row r="217" spans="50:50" ht="18.75" x14ac:dyDescent="0.3">
      <c r="AX217" s="41"/>
    </row>
    <row r="218" spans="50:50" ht="18.75" x14ac:dyDescent="0.3">
      <c r="AX218" s="41"/>
    </row>
    <row r="219" spans="50:50" ht="18.75" x14ac:dyDescent="0.3">
      <c r="AX219" s="41"/>
    </row>
    <row r="220" spans="50:50" ht="18.75" x14ac:dyDescent="0.3">
      <c r="AX220" s="41"/>
    </row>
    <row r="221" spans="50:50" ht="18.75" x14ac:dyDescent="0.3">
      <c r="AX221" s="41"/>
    </row>
    <row r="222" spans="50:50" ht="18.75" x14ac:dyDescent="0.3">
      <c r="AX222" s="41"/>
    </row>
    <row r="223" spans="50:50" ht="18.75" x14ac:dyDescent="0.3">
      <c r="AX223" s="41"/>
    </row>
    <row r="224" spans="50:50" ht="18.75" x14ac:dyDescent="0.3">
      <c r="AX224" s="41"/>
    </row>
    <row r="225" spans="50:50" ht="18.75" x14ac:dyDescent="0.3">
      <c r="AX225" s="41"/>
    </row>
    <row r="226" spans="50:50" ht="18.75" x14ac:dyDescent="0.3">
      <c r="AX226" s="41"/>
    </row>
    <row r="227" spans="50:50" ht="18.75" x14ac:dyDescent="0.3">
      <c r="AX227" s="41"/>
    </row>
    <row r="228" spans="50:50" ht="18.75" x14ac:dyDescent="0.3">
      <c r="AX228" s="41"/>
    </row>
    <row r="229" spans="50:50" ht="18.75" x14ac:dyDescent="0.3">
      <c r="AX229" s="41"/>
    </row>
    <row r="230" spans="50:50" ht="18.75" x14ac:dyDescent="0.3">
      <c r="AX230" s="41"/>
    </row>
    <row r="231" spans="50:50" ht="18.75" x14ac:dyDescent="0.3">
      <c r="AX231" s="41"/>
    </row>
    <row r="232" spans="50:50" ht="18.75" x14ac:dyDescent="0.3">
      <c r="AX232" s="41"/>
    </row>
    <row r="233" spans="50:50" ht="18.75" x14ac:dyDescent="0.3">
      <c r="AX233" s="41"/>
    </row>
    <row r="234" spans="50:50" ht="18.75" x14ac:dyDescent="0.3">
      <c r="AX234" s="41"/>
    </row>
    <row r="235" spans="50:50" ht="18.75" x14ac:dyDescent="0.3">
      <c r="AX235" s="41"/>
    </row>
    <row r="236" spans="50:50" ht="18.75" x14ac:dyDescent="0.3">
      <c r="AX236" s="41"/>
    </row>
    <row r="237" spans="50:50" ht="18.75" x14ac:dyDescent="0.3">
      <c r="AX237" s="41"/>
    </row>
    <row r="238" spans="50:50" ht="18.75" x14ac:dyDescent="0.3">
      <c r="AX238" s="41"/>
    </row>
    <row r="239" spans="50:50" ht="18.75" x14ac:dyDescent="0.3">
      <c r="AX239" s="41"/>
    </row>
    <row r="240" spans="50:50" ht="18.75" x14ac:dyDescent="0.3">
      <c r="AX240" s="41"/>
    </row>
    <row r="241" spans="50:50" ht="18.75" x14ac:dyDescent="0.3">
      <c r="AX241" s="41"/>
    </row>
    <row r="242" spans="50:50" ht="18.75" x14ac:dyDescent="0.3">
      <c r="AX242" s="41"/>
    </row>
    <row r="243" spans="50:50" ht="18.75" x14ac:dyDescent="0.3">
      <c r="AX243" s="41"/>
    </row>
    <row r="244" spans="50:50" ht="18.75" x14ac:dyDescent="0.3">
      <c r="AX244" s="41"/>
    </row>
    <row r="245" spans="50:50" ht="18.75" x14ac:dyDescent="0.3">
      <c r="AX245" s="41"/>
    </row>
    <row r="246" spans="50:50" ht="18.75" x14ac:dyDescent="0.3">
      <c r="AX246" s="41"/>
    </row>
    <row r="247" spans="50:50" ht="18.75" x14ac:dyDescent="0.3">
      <c r="AX247" s="41"/>
    </row>
    <row r="248" spans="50:50" ht="18.75" x14ac:dyDescent="0.3">
      <c r="AX248" s="41"/>
    </row>
    <row r="249" spans="50:50" ht="18.75" x14ac:dyDescent="0.3">
      <c r="AX249" s="41"/>
    </row>
    <row r="250" spans="50:50" ht="18.75" x14ac:dyDescent="0.3">
      <c r="AX250" s="41"/>
    </row>
    <row r="251" spans="50:50" ht="18.75" x14ac:dyDescent="0.3">
      <c r="AX251" s="41"/>
    </row>
    <row r="252" spans="50:50" ht="18.75" x14ac:dyDescent="0.3">
      <c r="AX252" s="41"/>
    </row>
    <row r="253" spans="50:50" ht="18.75" x14ac:dyDescent="0.3">
      <c r="AX253" s="41"/>
    </row>
    <row r="254" spans="50:50" ht="18.75" x14ac:dyDescent="0.3">
      <c r="AX254" s="41"/>
    </row>
    <row r="255" spans="50:50" ht="18.75" x14ac:dyDescent="0.3">
      <c r="AX255" s="41"/>
    </row>
    <row r="256" spans="50:50" ht="18.75" x14ac:dyDescent="0.3">
      <c r="AX256" s="41"/>
    </row>
    <row r="257" spans="50:50" ht="18.75" x14ac:dyDescent="0.3">
      <c r="AX257" s="41"/>
    </row>
    <row r="258" spans="50:50" ht="18.75" x14ac:dyDescent="0.3">
      <c r="AX258" s="41"/>
    </row>
    <row r="259" spans="50:50" ht="18.75" x14ac:dyDescent="0.3">
      <c r="AX259" s="41"/>
    </row>
    <row r="260" spans="50:50" ht="18.75" x14ac:dyDescent="0.3">
      <c r="AX260" s="41"/>
    </row>
    <row r="261" spans="50:50" ht="18.75" x14ac:dyDescent="0.3">
      <c r="AX261" s="41"/>
    </row>
    <row r="262" spans="50:50" ht="18.75" x14ac:dyDescent="0.3">
      <c r="AX262" s="41"/>
    </row>
    <row r="263" spans="50:50" ht="18.75" x14ac:dyDescent="0.3">
      <c r="AX263" s="41"/>
    </row>
    <row r="264" spans="50:50" ht="18.75" x14ac:dyDescent="0.3">
      <c r="AX264" s="41"/>
    </row>
    <row r="265" spans="50:50" ht="18.75" x14ac:dyDescent="0.3">
      <c r="AX265" s="41"/>
    </row>
    <row r="266" spans="50:50" ht="18.75" x14ac:dyDescent="0.3">
      <c r="AX266" s="41"/>
    </row>
    <row r="267" spans="50:50" ht="18.75" x14ac:dyDescent="0.3">
      <c r="AX267" s="41"/>
    </row>
    <row r="268" spans="50:50" ht="18.75" x14ac:dyDescent="0.3">
      <c r="AX268" s="41"/>
    </row>
    <row r="269" spans="50:50" ht="18.75" x14ac:dyDescent="0.3">
      <c r="AX269" s="41"/>
    </row>
    <row r="270" spans="50:50" ht="18.75" x14ac:dyDescent="0.3">
      <c r="AX270" s="41"/>
    </row>
    <row r="271" spans="50:50" ht="18.75" x14ac:dyDescent="0.3">
      <c r="AX271" s="41"/>
    </row>
    <row r="272" spans="50:50" ht="18.75" x14ac:dyDescent="0.3">
      <c r="AX272" s="41"/>
    </row>
    <row r="273" spans="50:50" ht="18.75" x14ac:dyDescent="0.3">
      <c r="AX273" s="41"/>
    </row>
    <row r="274" spans="50:50" ht="18.75" x14ac:dyDescent="0.3">
      <c r="AX274" s="41"/>
    </row>
    <row r="275" spans="50:50" ht="18.75" x14ac:dyDescent="0.3">
      <c r="AX275" s="41"/>
    </row>
    <row r="276" spans="50:50" ht="18.75" x14ac:dyDescent="0.3">
      <c r="AX276" s="41"/>
    </row>
    <row r="277" spans="50:50" ht="18.75" x14ac:dyDescent="0.3">
      <c r="AX277" s="41"/>
    </row>
    <row r="278" spans="50:50" ht="18.75" x14ac:dyDescent="0.3">
      <c r="AX278" s="41"/>
    </row>
    <row r="279" spans="50:50" ht="18.75" x14ac:dyDescent="0.3">
      <c r="AX279" s="41"/>
    </row>
    <row r="280" spans="50:50" ht="18.75" x14ac:dyDescent="0.3">
      <c r="AX280" s="41"/>
    </row>
    <row r="281" spans="50:50" ht="18.75" x14ac:dyDescent="0.3">
      <c r="AX281" s="41"/>
    </row>
    <row r="282" spans="50:50" ht="18.75" x14ac:dyDescent="0.3">
      <c r="AX282" s="41"/>
    </row>
    <row r="283" spans="50:50" ht="18.75" x14ac:dyDescent="0.3">
      <c r="AX283" s="41"/>
    </row>
    <row r="284" spans="50:50" ht="18.75" x14ac:dyDescent="0.3">
      <c r="AX284" s="41"/>
    </row>
    <row r="285" spans="50:50" ht="18.75" x14ac:dyDescent="0.3">
      <c r="AX285" s="41"/>
    </row>
    <row r="286" spans="50:50" ht="18.75" x14ac:dyDescent="0.3">
      <c r="AX286" s="41"/>
    </row>
    <row r="287" spans="50:50" ht="18.75" x14ac:dyDescent="0.3">
      <c r="AX287" s="41"/>
    </row>
    <row r="288" spans="50:50" ht="18.75" x14ac:dyDescent="0.3">
      <c r="AX288" s="41"/>
    </row>
    <row r="289" spans="50:50" ht="18.75" x14ac:dyDescent="0.3">
      <c r="AX289" s="41"/>
    </row>
    <row r="290" spans="50:50" ht="18.75" x14ac:dyDescent="0.3">
      <c r="AX290" s="41"/>
    </row>
    <row r="291" spans="50:50" ht="18.75" x14ac:dyDescent="0.3">
      <c r="AX291" s="41"/>
    </row>
    <row r="292" spans="50:50" ht="18.75" x14ac:dyDescent="0.3">
      <c r="AX292" s="41"/>
    </row>
    <row r="293" spans="50:50" ht="18.75" x14ac:dyDescent="0.3">
      <c r="AX293" s="41"/>
    </row>
    <row r="294" spans="50:50" ht="18.75" x14ac:dyDescent="0.3">
      <c r="AX294" s="41"/>
    </row>
    <row r="295" spans="50:50" ht="18.75" x14ac:dyDescent="0.3">
      <c r="AX295" s="41"/>
    </row>
    <row r="296" spans="50:50" ht="18.75" x14ac:dyDescent="0.3">
      <c r="AX296" s="41"/>
    </row>
    <row r="297" spans="50:50" ht="18.75" x14ac:dyDescent="0.3">
      <c r="AX297" s="41"/>
    </row>
    <row r="298" spans="50:50" ht="18.75" x14ac:dyDescent="0.3">
      <c r="AX298" s="41"/>
    </row>
    <row r="299" spans="50:50" ht="18.75" x14ac:dyDescent="0.3">
      <c r="AX299" s="41"/>
    </row>
    <row r="300" spans="50:50" ht="18.75" x14ac:dyDescent="0.3">
      <c r="AX300" s="41"/>
    </row>
    <row r="301" spans="50:50" ht="18.75" x14ac:dyDescent="0.3">
      <c r="AX301" s="41"/>
    </row>
    <row r="302" spans="50:50" ht="18.75" x14ac:dyDescent="0.3">
      <c r="AX302" s="41"/>
    </row>
    <row r="303" spans="50:50" ht="18.75" x14ac:dyDescent="0.3">
      <c r="AX303" s="41"/>
    </row>
    <row r="304" spans="50:50" ht="18.75" x14ac:dyDescent="0.3">
      <c r="AX304" s="41"/>
    </row>
    <row r="305" spans="50:50" ht="18.75" x14ac:dyDescent="0.3">
      <c r="AX305" s="41"/>
    </row>
    <row r="306" spans="50:50" ht="18.75" x14ac:dyDescent="0.3">
      <c r="AX306" s="41"/>
    </row>
    <row r="307" spans="50:50" ht="18.75" x14ac:dyDescent="0.3">
      <c r="AX307" s="41"/>
    </row>
    <row r="308" spans="50:50" ht="18.75" x14ac:dyDescent="0.3">
      <c r="AX308" s="41"/>
    </row>
    <row r="309" spans="50:50" ht="18.75" x14ac:dyDescent="0.3">
      <c r="AX309" s="41"/>
    </row>
    <row r="310" spans="50:50" ht="18.75" x14ac:dyDescent="0.3">
      <c r="AX310" s="41"/>
    </row>
    <row r="311" spans="50:50" ht="18.75" x14ac:dyDescent="0.3">
      <c r="AX311" s="41"/>
    </row>
    <row r="312" spans="50:50" ht="18.75" x14ac:dyDescent="0.3">
      <c r="AX312" s="41"/>
    </row>
    <row r="313" spans="50:50" ht="18.75" x14ac:dyDescent="0.3">
      <c r="AX313" s="41"/>
    </row>
    <row r="314" spans="50:50" ht="18.75" x14ac:dyDescent="0.3">
      <c r="AX314" s="41"/>
    </row>
    <row r="315" spans="50:50" ht="18.75" x14ac:dyDescent="0.3">
      <c r="AX315" s="41"/>
    </row>
    <row r="316" spans="50:50" ht="18.75" x14ac:dyDescent="0.3">
      <c r="AX316" s="41"/>
    </row>
    <row r="317" spans="50:50" ht="18.75" x14ac:dyDescent="0.3">
      <c r="AX317" s="41"/>
    </row>
    <row r="318" spans="50:50" ht="18.75" x14ac:dyDescent="0.3">
      <c r="AX318" s="41"/>
    </row>
    <row r="319" spans="50:50" ht="18.75" x14ac:dyDescent="0.3">
      <c r="AX319" s="41"/>
    </row>
    <row r="320" spans="50:50" ht="18.75" x14ac:dyDescent="0.3">
      <c r="AX320" s="41"/>
    </row>
    <row r="321" spans="50:50" ht="18.75" x14ac:dyDescent="0.3">
      <c r="AX321" s="41"/>
    </row>
    <row r="322" spans="50:50" ht="18.75" x14ac:dyDescent="0.3">
      <c r="AX322" s="41"/>
    </row>
    <row r="323" spans="50:50" ht="18.75" x14ac:dyDescent="0.3">
      <c r="AX323" s="41"/>
    </row>
    <row r="324" spans="50:50" ht="18.75" x14ac:dyDescent="0.3">
      <c r="AX324" s="41"/>
    </row>
    <row r="325" spans="50:50" ht="18.75" x14ac:dyDescent="0.3">
      <c r="AX325" s="41"/>
    </row>
    <row r="326" spans="50:50" ht="18.75" x14ac:dyDescent="0.3">
      <c r="AX326" s="41"/>
    </row>
    <row r="327" spans="50:50" ht="18.75" x14ac:dyDescent="0.3">
      <c r="AX327" s="41"/>
    </row>
    <row r="328" spans="50:50" ht="18.75" x14ac:dyDescent="0.3">
      <c r="AX328" s="41"/>
    </row>
    <row r="329" spans="50:50" ht="18.75" x14ac:dyDescent="0.3">
      <c r="AX329" s="41"/>
    </row>
    <row r="330" spans="50:50" ht="18.75" x14ac:dyDescent="0.3">
      <c r="AX330" s="41"/>
    </row>
    <row r="331" spans="50:50" ht="18.75" x14ac:dyDescent="0.3">
      <c r="AX331" s="41"/>
    </row>
    <row r="332" spans="50:50" ht="18.75" x14ac:dyDescent="0.3">
      <c r="AX332" s="41"/>
    </row>
    <row r="333" spans="50:50" ht="18.75" x14ac:dyDescent="0.3">
      <c r="AX333" s="41"/>
    </row>
    <row r="334" spans="50:50" ht="18.75" x14ac:dyDescent="0.3">
      <c r="AX334" s="41"/>
    </row>
    <row r="335" spans="50:50" ht="18.75" x14ac:dyDescent="0.3">
      <c r="AX335" s="41"/>
    </row>
    <row r="336" spans="50:50" ht="18.75" x14ac:dyDescent="0.3">
      <c r="AX336" s="41"/>
    </row>
    <row r="337" spans="50:50" ht="18.75" x14ac:dyDescent="0.3">
      <c r="AX337" s="41"/>
    </row>
    <row r="338" spans="50:50" ht="18.75" x14ac:dyDescent="0.3">
      <c r="AX338" s="41"/>
    </row>
    <row r="339" spans="50:50" ht="18.75" x14ac:dyDescent="0.3">
      <c r="AX339" s="41"/>
    </row>
    <row r="340" spans="50:50" ht="18.75" x14ac:dyDescent="0.3">
      <c r="AX340" s="41"/>
    </row>
    <row r="341" spans="50:50" ht="18.75" x14ac:dyDescent="0.3">
      <c r="AX341" s="41"/>
    </row>
    <row r="342" spans="50:50" ht="18.75" x14ac:dyDescent="0.3">
      <c r="AX342" s="41"/>
    </row>
    <row r="343" spans="50:50" ht="18.75" x14ac:dyDescent="0.3">
      <c r="AX343" s="41"/>
    </row>
    <row r="344" spans="50:50" ht="18.75" x14ac:dyDescent="0.3">
      <c r="AX344" s="41"/>
    </row>
    <row r="345" spans="50:50" ht="18.75" x14ac:dyDescent="0.3">
      <c r="AX345" s="41"/>
    </row>
    <row r="346" spans="50:50" ht="18.75" x14ac:dyDescent="0.3">
      <c r="AX346" s="41"/>
    </row>
    <row r="347" spans="50:50" ht="18.75" x14ac:dyDescent="0.3">
      <c r="AX347" s="41"/>
    </row>
    <row r="348" spans="50:50" ht="18.75" x14ac:dyDescent="0.3">
      <c r="AX348" s="41"/>
    </row>
    <row r="349" spans="50:50" ht="18.75" x14ac:dyDescent="0.3">
      <c r="AX349" s="41"/>
    </row>
    <row r="350" spans="50:50" ht="18.75" x14ac:dyDescent="0.3">
      <c r="AX350" s="41"/>
    </row>
    <row r="351" spans="50:50" ht="18.75" x14ac:dyDescent="0.3">
      <c r="AX351" s="41"/>
    </row>
    <row r="352" spans="50:50" ht="18.75" x14ac:dyDescent="0.3">
      <c r="AX352" s="41"/>
    </row>
    <row r="353" spans="50:50" ht="18.75" x14ac:dyDescent="0.3">
      <c r="AX353" s="41"/>
    </row>
    <row r="354" spans="50:50" ht="18.75" x14ac:dyDescent="0.3">
      <c r="AX354" s="41"/>
    </row>
    <row r="355" spans="50:50" ht="18.75" x14ac:dyDescent="0.3">
      <c r="AX355" s="41"/>
    </row>
    <row r="356" spans="50:50" ht="18.75" x14ac:dyDescent="0.3">
      <c r="AX356" s="41"/>
    </row>
    <row r="357" spans="50:50" ht="18.75" x14ac:dyDescent="0.3">
      <c r="AX357" s="41"/>
    </row>
    <row r="358" spans="50:50" ht="18.75" x14ac:dyDescent="0.3">
      <c r="AX358" s="41"/>
    </row>
    <row r="359" spans="50:50" ht="18.75" x14ac:dyDescent="0.3">
      <c r="AX359" s="41"/>
    </row>
    <row r="360" spans="50:50" ht="18.75" x14ac:dyDescent="0.3">
      <c r="AX360" s="41"/>
    </row>
    <row r="361" spans="50:50" ht="18.75" x14ac:dyDescent="0.3">
      <c r="AX361" s="41"/>
    </row>
    <row r="362" spans="50:50" ht="18.75" x14ac:dyDescent="0.3">
      <c r="AX362" s="41"/>
    </row>
    <row r="363" spans="50:50" ht="18.75" x14ac:dyDescent="0.3">
      <c r="AX363" s="41"/>
    </row>
    <row r="364" spans="50:50" ht="18.75" x14ac:dyDescent="0.3">
      <c r="AX364" s="41"/>
    </row>
    <row r="365" spans="50:50" ht="18.75" x14ac:dyDescent="0.3">
      <c r="AX365" s="41"/>
    </row>
    <row r="366" spans="50:50" ht="18.75" x14ac:dyDescent="0.3">
      <c r="AX366" s="41"/>
    </row>
    <row r="367" spans="50:50" ht="18.75" x14ac:dyDescent="0.3">
      <c r="AX367" s="41"/>
    </row>
    <row r="368" spans="50:50" ht="18.75" x14ac:dyDescent="0.3">
      <c r="AX368" s="41"/>
    </row>
    <row r="369" spans="50:50" ht="18.75" x14ac:dyDescent="0.3">
      <c r="AX369" s="41"/>
    </row>
    <row r="370" spans="50:50" ht="18.75" x14ac:dyDescent="0.3">
      <c r="AX370" s="41"/>
    </row>
    <row r="371" spans="50:50" ht="18.75" x14ac:dyDescent="0.3">
      <c r="AX371" s="41"/>
    </row>
    <row r="372" spans="50:50" ht="18.75" x14ac:dyDescent="0.3">
      <c r="AX372" s="41"/>
    </row>
    <row r="373" spans="50:50" ht="18.75" x14ac:dyDescent="0.3">
      <c r="AX373" s="41"/>
    </row>
    <row r="374" spans="50:50" ht="18.75" x14ac:dyDescent="0.3">
      <c r="AX374" s="41"/>
    </row>
    <row r="375" spans="50:50" ht="18.75" x14ac:dyDescent="0.3">
      <c r="AX375" s="41"/>
    </row>
    <row r="376" spans="50:50" ht="18.75" x14ac:dyDescent="0.3">
      <c r="AX376" s="41"/>
    </row>
    <row r="377" spans="50:50" ht="18.75" x14ac:dyDescent="0.3">
      <c r="AX377" s="41"/>
    </row>
    <row r="378" spans="50:50" ht="18.75" x14ac:dyDescent="0.3">
      <c r="AX378" s="41"/>
    </row>
    <row r="379" spans="50:50" ht="18.75" x14ac:dyDescent="0.3">
      <c r="AX379" s="41"/>
    </row>
    <row r="380" spans="50:50" ht="18.75" x14ac:dyDescent="0.3">
      <c r="AX380" s="41"/>
    </row>
    <row r="381" spans="50:50" ht="18.75" x14ac:dyDescent="0.3">
      <c r="AX381" s="41"/>
    </row>
    <row r="382" spans="50:50" ht="18.75" x14ac:dyDescent="0.3">
      <c r="AX382" s="41"/>
    </row>
    <row r="383" spans="50:50" ht="18.75" x14ac:dyDescent="0.3">
      <c r="AX383" s="41"/>
    </row>
    <row r="384" spans="50:50" ht="18.75" x14ac:dyDescent="0.3">
      <c r="AX384" s="41"/>
    </row>
    <row r="385" spans="50:50" ht="18.75" x14ac:dyDescent="0.3">
      <c r="AX385" s="41"/>
    </row>
    <row r="386" spans="50:50" ht="18.75" x14ac:dyDescent="0.3">
      <c r="AX386" s="41"/>
    </row>
    <row r="387" spans="50:50" ht="18.75" x14ac:dyDescent="0.3">
      <c r="AX387" s="41"/>
    </row>
    <row r="388" spans="50:50" ht="18.75" x14ac:dyDescent="0.3">
      <c r="AX388" s="41"/>
    </row>
    <row r="389" spans="50:50" ht="18.75" x14ac:dyDescent="0.3">
      <c r="AX389" s="41"/>
    </row>
    <row r="390" spans="50:50" ht="18.75" x14ac:dyDescent="0.3">
      <c r="AX390" s="41"/>
    </row>
    <row r="391" spans="50:50" ht="18.75" x14ac:dyDescent="0.3">
      <c r="AX391" s="41"/>
    </row>
    <row r="392" spans="50:50" ht="18.75" x14ac:dyDescent="0.3">
      <c r="AX392" s="41"/>
    </row>
    <row r="393" spans="50:50" ht="18.75" x14ac:dyDescent="0.3">
      <c r="AX393" s="41"/>
    </row>
    <row r="394" spans="50:50" ht="18.75" x14ac:dyDescent="0.3">
      <c r="AX394" s="41"/>
    </row>
    <row r="395" spans="50:50" ht="18.75" x14ac:dyDescent="0.3">
      <c r="AX395" s="41"/>
    </row>
    <row r="396" spans="50:50" ht="18.75" x14ac:dyDescent="0.3">
      <c r="AX396" s="41"/>
    </row>
    <row r="397" spans="50:50" ht="18.75" x14ac:dyDescent="0.3">
      <c r="AX397" s="41"/>
    </row>
    <row r="398" spans="50:50" ht="18.75" x14ac:dyDescent="0.3">
      <c r="AX398" s="41"/>
    </row>
    <row r="399" spans="50:50" ht="18.75" x14ac:dyDescent="0.3">
      <c r="AX399" s="41"/>
    </row>
    <row r="400" spans="50:50" ht="18.75" x14ac:dyDescent="0.3">
      <c r="AX400" s="41"/>
    </row>
    <row r="401" spans="50:50" ht="18.75" x14ac:dyDescent="0.3">
      <c r="AX401" s="41"/>
    </row>
    <row r="402" spans="50:50" ht="18.75" x14ac:dyDescent="0.3">
      <c r="AX402" s="41"/>
    </row>
    <row r="403" spans="50:50" ht="18.75" x14ac:dyDescent="0.3">
      <c r="AX403" s="41"/>
    </row>
    <row r="404" spans="50:50" ht="18.75" x14ac:dyDescent="0.3">
      <c r="AX404" s="41"/>
    </row>
    <row r="405" spans="50:50" ht="18.75" x14ac:dyDescent="0.3">
      <c r="AX405" s="41"/>
    </row>
    <row r="406" spans="50:50" ht="18.75" x14ac:dyDescent="0.3">
      <c r="AX406" s="41"/>
    </row>
    <row r="407" spans="50:50" ht="18.75" x14ac:dyDescent="0.3">
      <c r="AX407" s="41"/>
    </row>
    <row r="408" spans="50:50" ht="18.75" x14ac:dyDescent="0.3">
      <c r="AX408" s="41"/>
    </row>
    <row r="409" spans="50:50" ht="18.75" x14ac:dyDescent="0.3">
      <c r="AX409" s="41"/>
    </row>
    <row r="410" spans="50:50" ht="18.75" x14ac:dyDescent="0.3">
      <c r="AX410" s="41"/>
    </row>
    <row r="411" spans="50:50" ht="18.75" x14ac:dyDescent="0.3">
      <c r="AX411" s="41"/>
    </row>
    <row r="412" spans="50:50" ht="18.75" x14ac:dyDescent="0.3">
      <c r="AX412" s="41"/>
    </row>
    <row r="413" spans="50:50" ht="18.75" x14ac:dyDescent="0.3">
      <c r="AX413" s="41"/>
    </row>
    <row r="414" spans="50:50" ht="18.75" x14ac:dyDescent="0.3">
      <c r="AX414" s="41"/>
    </row>
    <row r="415" spans="50:50" ht="18.75" x14ac:dyDescent="0.3">
      <c r="AX415" s="41"/>
    </row>
    <row r="416" spans="50:50" ht="18.75" x14ac:dyDescent="0.3">
      <c r="AX416" s="41"/>
    </row>
    <row r="417" spans="50:50" ht="18.75" x14ac:dyDescent="0.3">
      <c r="AX417" s="41"/>
    </row>
    <row r="418" spans="50:50" ht="18.75" x14ac:dyDescent="0.3">
      <c r="AX418" s="41"/>
    </row>
    <row r="419" spans="50:50" ht="18.75" x14ac:dyDescent="0.3">
      <c r="AX419" s="41"/>
    </row>
    <row r="420" spans="50:50" ht="18.75" x14ac:dyDescent="0.3">
      <c r="AX420" s="41"/>
    </row>
    <row r="421" spans="50:50" ht="18.75" x14ac:dyDescent="0.3">
      <c r="AX421" s="41"/>
    </row>
    <row r="422" spans="50:50" ht="18.75" x14ac:dyDescent="0.3">
      <c r="AX422" s="41"/>
    </row>
    <row r="423" spans="50:50" ht="18.75" x14ac:dyDescent="0.3">
      <c r="AX423" s="41"/>
    </row>
    <row r="424" spans="50:50" ht="18.75" x14ac:dyDescent="0.3">
      <c r="AX424" s="41"/>
    </row>
    <row r="425" spans="50:50" ht="18.75" x14ac:dyDescent="0.3">
      <c r="AX425" s="41"/>
    </row>
    <row r="426" spans="50:50" ht="18.75" x14ac:dyDescent="0.3">
      <c r="AX426" s="41"/>
    </row>
    <row r="427" spans="50:50" ht="18.75" x14ac:dyDescent="0.3">
      <c r="AX427" s="41"/>
    </row>
    <row r="428" spans="50:50" ht="18.75" x14ac:dyDescent="0.3">
      <c r="AX428" s="41"/>
    </row>
    <row r="429" spans="50:50" ht="18.75" x14ac:dyDescent="0.3">
      <c r="AX429" s="41"/>
    </row>
    <row r="430" spans="50:50" ht="18.75" x14ac:dyDescent="0.3">
      <c r="AX430" s="41"/>
    </row>
    <row r="431" spans="50:50" ht="18.75" x14ac:dyDescent="0.3">
      <c r="AX431" s="41"/>
    </row>
    <row r="432" spans="50:50" ht="18.75" x14ac:dyDescent="0.3">
      <c r="AX432" s="41"/>
    </row>
    <row r="433" spans="50:50" ht="18.75" x14ac:dyDescent="0.3">
      <c r="AX433" s="41"/>
    </row>
    <row r="434" spans="50:50" ht="18.75" x14ac:dyDescent="0.3">
      <c r="AX434" s="41"/>
    </row>
    <row r="435" spans="50:50" ht="18.75" x14ac:dyDescent="0.3">
      <c r="AX435" s="41"/>
    </row>
    <row r="436" spans="50:50" ht="18.75" x14ac:dyDescent="0.3">
      <c r="AX436" s="41"/>
    </row>
    <row r="437" spans="50:50" ht="18.75" x14ac:dyDescent="0.3">
      <c r="AX437" s="41"/>
    </row>
    <row r="438" spans="50:50" ht="18.75" x14ac:dyDescent="0.3">
      <c r="AX438" s="41"/>
    </row>
    <row r="439" spans="50:50" ht="18.75" x14ac:dyDescent="0.3">
      <c r="AX439" s="41"/>
    </row>
    <row r="440" spans="50:50" ht="18.75" x14ac:dyDescent="0.3">
      <c r="AX440" s="41"/>
    </row>
    <row r="441" spans="50:50" ht="18.75" x14ac:dyDescent="0.3">
      <c r="AX441" s="41"/>
    </row>
    <row r="442" spans="50:50" ht="18.75" x14ac:dyDescent="0.3">
      <c r="AX442" s="41"/>
    </row>
    <row r="443" spans="50:50" ht="18.75" x14ac:dyDescent="0.3">
      <c r="AX443" s="41"/>
    </row>
    <row r="444" spans="50:50" ht="18.75" x14ac:dyDescent="0.3">
      <c r="AX444" s="41"/>
    </row>
    <row r="445" spans="50:50" ht="18.75" x14ac:dyDescent="0.3">
      <c r="AX445" s="41"/>
    </row>
    <row r="446" spans="50:50" ht="18.75" x14ac:dyDescent="0.3">
      <c r="AX446" s="41"/>
    </row>
    <row r="447" spans="50:50" ht="18.75" x14ac:dyDescent="0.3">
      <c r="AX447" s="41"/>
    </row>
    <row r="448" spans="50:50" ht="18.75" x14ac:dyDescent="0.3">
      <c r="AX448" s="41"/>
    </row>
    <row r="449" spans="50:50" ht="18.75" x14ac:dyDescent="0.3">
      <c r="AX449" s="41"/>
    </row>
    <row r="450" spans="50:50" ht="18.75" x14ac:dyDescent="0.3">
      <c r="AX450" s="41"/>
    </row>
    <row r="451" spans="50:50" ht="18.75" x14ac:dyDescent="0.3">
      <c r="AX451" s="41"/>
    </row>
    <row r="452" spans="50:50" ht="18.75" x14ac:dyDescent="0.3">
      <c r="AX452" s="41"/>
    </row>
    <row r="453" spans="50:50" ht="18.75" x14ac:dyDescent="0.3">
      <c r="AX453" s="41"/>
    </row>
    <row r="454" spans="50:50" ht="18.75" x14ac:dyDescent="0.3">
      <c r="AX454" s="41"/>
    </row>
    <row r="455" spans="50:50" ht="18.75" x14ac:dyDescent="0.3">
      <c r="AX455" s="41"/>
    </row>
    <row r="456" spans="50:50" ht="18.75" x14ac:dyDescent="0.3">
      <c r="AX456" s="41"/>
    </row>
    <row r="457" spans="50:50" ht="18.75" x14ac:dyDescent="0.3">
      <c r="AX457" s="41"/>
    </row>
    <row r="458" spans="50:50" ht="18.75" x14ac:dyDescent="0.3">
      <c r="AX458" s="41"/>
    </row>
    <row r="459" spans="50:50" ht="18.75" x14ac:dyDescent="0.3">
      <c r="AX459" s="41"/>
    </row>
    <row r="460" spans="50:50" ht="18.75" x14ac:dyDescent="0.3">
      <c r="AX460" s="41"/>
    </row>
    <row r="461" spans="50:50" ht="18.75" x14ac:dyDescent="0.3">
      <c r="AX461" s="41"/>
    </row>
    <row r="462" spans="50:50" ht="18.75" x14ac:dyDescent="0.3">
      <c r="AX462" s="41"/>
    </row>
    <row r="463" spans="50:50" ht="18.75" x14ac:dyDescent="0.3">
      <c r="AX463" s="41"/>
    </row>
    <row r="464" spans="50:50" ht="18.75" x14ac:dyDescent="0.3">
      <c r="AX464" s="41"/>
    </row>
    <row r="465" spans="50:50" ht="18.75" x14ac:dyDescent="0.3">
      <c r="AX465" s="41"/>
    </row>
    <row r="466" spans="50:50" ht="18.75" x14ac:dyDescent="0.3">
      <c r="AX466" s="41"/>
    </row>
    <row r="467" spans="50:50" ht="18.75" x14ac:dyDescent="0.3">
      <c r="AX467" s="41"/>
    </row>
    <row r="468" spans="50:50" ht="18.75" x14ac:dyDescent="0.3">
      <c r="AX468" s="41"/>
    </row>
    <row r="469" spans="50:50" ht="18.75" x14ac:dyDescent="0.3">
      <c r="AX469" s="41"/>
    </row>
    <row r="470" spans="50:50" ht="18.75" x14ac:dyDescent="0.3">
      <c r="AX470" s="41"/>
    </row>
    <row r="471" spans="50:50" ht="18.75" x14ac:dyDescent="0.3">
      <c r="AX471" s="41"/>
    </row>
    <row r="472" spans="50:50" ht="18.75" x14ac:dyDescent="0.3">
      <c r="AX472" s="41"/>
    </row>
    <row r="473" spans="50:50" ht="18.75" x14ac:dyDescent="0.3">
      <c r="AX473" s="41"/>
    </row>
    <row r="474" spans="50:50" ht="18.75" x14ac:dyDescent="0.3">
      <c r="AX474" s="41"/>
    </row>
    <row r="475" spans="50:50" ht="18.75" x14ac:dyDescent="0.3">
      <c r="AX475" s="41"/>
    </row>
    <row r="476" spans="50:50" ht="18.75" x14ac:dyDescent="0.3">
      <c r="AX476" s="41"/>
    </row>
    <row r="477" spans="50:50" ht="18.75" x14ac:dyDescent="0.3">
      <c r="AX477" s="41"/>
    </row>
    <row r="478" spans="50:50" ht="18.75" x14ac:dyDescent="0.3">
      <c r="AX478" s="41"/>
    </row>
    <row r="479" spans="50:50" ht="18.75" x14ac:dyDescent="0.3">
      <c r="AX479" s="41"/>
    </row>
    <row r="480" spans="50:50" ht="18.75" x14ac:dyDescent="0.3">
      <c r="AX480" s="41"/>
    </row>
    <row r="481" spans="50:50" ht="18.75" x14ac:dyDescent="0.3">
      <c r="AX481" s="41"/>
    </row>
    <row r="482" spans="50:50" ht="18.75" x14ac:dyDescent="0.3">
      <c r="AX482" s="41"/>
    </row>
    <row r="483" spans="50:50" ht="18.75" x14ac:dyDescent="0.3">
      <c r="AX483" s="41"/>
    </row>
    <row r="484" spans="50:50" ht="18.75" x14ac:dyDescent="0.3">
      <c r="AX484" s="41"/>
    </row>
    <row r="485" spans="50:50" ht="18.75" x14ac:dyDescent="0.3">
      <c r="AX485" s="41"/>
    </row>
    <row r="486" spans="50:50" ht="18.75" x14ac:dyDescent="0.3">
      <c r="AX486" s="41"/>
    </row>
    <row r="487" spans="50:50" ht="18.75" x14ac:dyDescent="0.3">
      <c r="AX487" s="41"/>
    </row>
    <row r="488" spans="50:50" ht="18.75" x14ac:dyDescent="0.3">
      <c r="AX488" s="41"/>
    </row>
    <row r="489" spans="50:50" ht="18.75" x14ac:dyDescent="0.3">
      <c r="AX489" s="41"/>
    </row>
    <row r="490" spans="50:50" ht="18.75" x14ac:dyDescent="0.3">
      <c r="AX490" s="41"/>
    </row>
    <row r="491" spans="50:50" ht="18.75" x14ac:dyDescent="0.3">
      <c r="AX491" s="41"/>
    </row>
    <row r="492" spans="50:50" ht="18.75" x14ac:dyDescent="0.3">
      <c r="AX492" s="41"/>
    </row>
    <row r="493" spans="50:50" ht="18.75" x14ac:dyDescent="0.3">
      <c r="AX493" s="41"/>
    </row>
    <row r="494" spans="50:50" ht="18.75" x14ac:dyDescent="0.3">
      <c r="AX494" s="41"/>
    </row>
    <row r="495" spans="50:50" ht="18.75" x14ac:dyDescent="0.3">
      <c r="AX495" s="41"/>
    </row>
    <row r="496" spans="50:50" ht="18.75" x14ac:dyDescent="0.3">
      <c r="AX496" s="41"/>
    </row>
    <row r="497" spans="50:50" ht="18.75" x14ac:dyDescent="0.3">
      <c r="AX497" s="41"/>
    </row>
    <row r="498" spans="50:50" ht="18.75" x14ac:dyDescent="0.3">
      <c r="AX498" s="41"/>
    </row>
    <row r="499" spans="50:50" ht="18.75" x14ac:dyDescent="0.3">
      <c r="AX499" s="41"/>
    </row>
    <row r="500" spans="50:50" ht="18.75" x14ac:dyDescent="0.3">
      <c r="AX500" s="41"/>
    </row>
    <row r="501" spans="50:50" ht="18.75" x14ac:dyDescent="0.3">
      <c r="AX501" s="41"/>
    </row>
    <row r="502" spans="50:50" ht="18.75" x14ac:dyDescent="0.3">
      <c r="AX502" s="41"/>
    </row>
    <row r="503" spans="50:50" ht="18.75" x14ac:dyDescent="0.3">
      <c r="AX503" s="41"/>
    </row>
    <row r="504" spans="50:50" ht="18.75" x14ac:dyDescent="0.3">
      <c r="AX504" s="41"/>
    </row>
    <row r="505" spans="50:50" ht="18.75" x14ac:dyDescent="0.3">
      <c r="AX505" s="41"/>
    </row>
    <row r="506" spans="50:50" ht="18.75" x14ac:dyDescent="0.3">
      <c r="AX506" s="41"/>
    </row>
    <row r="507" spans="50:50" ht="18.75" x14ac:dyDescent="0.3">
      <c r="AX507" s="41"/>
    </row>
    <row r="508" spans="50:50" ht="18.75" x14ac:dyDescent="0.3">
      <c r="AX508" s="41"/>
    </row>
    <row r="509" spans="50:50" ht="18.75" x14ac:dyDescent="0.3">
      <c r="AX509" s="41"/>
    </row>
    <row r="510" spans="50:50" ht="18.75" x14ac:dyDescent="0.3">
      <c r="AX510" s="41"/>
    </row>
    <row r="511" spans="50:50" ht="18.75" x14ac:dyDescent="0.3">
      <c r="AX511" s="41"/>
    </row>
    <row r="512" spans="50:50" ht="18.75" x14ac:dyDescent="0.3">
      <c r="AX512" s="41"/>
    </row>
    <row r="513" spans="50:50" ht="18.75" x14ac:dyDescent="0.3">
      <c r="AX513" s="41"/>
    </row>
    <row r="514" spans="50:50" ht="18.75" x14ac:dyDescent="0.3">
      <c r="AX514" s="41"/>
    </row>
    <row r="515" spans="50:50" ht="18.75" x14ac:dyDescent="0.3">
      <c r="AX515" s="41"/>
    </row>
    <row r="516" spans="50:50" ht="18.75" x14ac:dyDescent="0.3">
      <c r="AX516" s="41"/>
    </row>
    <row r="517" spans="50:50" ht="18.75" x14ac:dyDescent="0.3">
      <c r="AX517" s="41"/>
    </row>
    <row r="518" spans="50:50" ht="18.75" x14ac:dyDescent="0.3">
      <c r="AX518" s="41"/>
    </row>
    <row r="519" spans="50:50" ht="18.75" x14ac:dyDescent="0.3">
      <c r="AX519" s="41"/>
    </row>
    <row r="520" spans="50:50" ht="18.75" x14ac:dyDescent="0.3">
      <c r="AX520" s="41"/>
    </row>
    <row r="521" spans="50:50" ht="18.75" x14ac:dyDescent="0.3">
      <c r="AX521" s="41"/>
    </row>
    <row r="522" spans="50:50" ht="18.75" x14ac:dyDescent="0.3">
      <c r="AX522" s="41"/>
    </row>
    <row r="523" spans="50:50" ht="18.75" x14ac:dyDescent="0.3">
      <c r="AX523" s="41"/>
    </row>
    <row r="524" spans="50:50" ht="18.75" x14ac:dyDescent="0.3">
      <c r="AX524" s="41"/>
    </row>
    <row r="525" spans="50:50" ht="18.75" x14ac:dyDescent="0.3">
      <c r="AX525" s="41"/>
    </row>
    <row r="526" spans="50:50" ht="18.75" x14ac:dyDescent="0.3">
      <c r="AX526" s="41"/>
    </row>
    <row r="527" spans="50:50" ht="18.75" x14ac:dyDescent="0.3">
      <c r="AX527" s="41"/>
    </row>
    <row r="528" spans="50:50" ht="18.75" x14ac:dyDescent="0.3">
      <c r="AX528" s="41"/>
    </row>
    <row r="529" spans="50:50" ht="18.75" x14ac:dyDescent="0.3">
      <c r="AX529" s="41"/>
    </row>
    <row r="530" spans="50:50" ht="18.75" x14ac:dyDescent="0.3">
      <c r="AX530" s="41"/>
    </row>
    <row r="531" spans="50:50" ht="18.75" x14ac:dyDescent="0.3">
      <c r="AX531" s="41"/>
    </row>
    <row r="532" spans="50:50" ht="18.75" x14ac:dyDescent="0.3">
      <c r="AX532" s="41"/>
    </row>
    <row r="533" spans="50:50" ht="18.75" x14ac:dyDescent="0.3">
      <c r="AX533" s="41"/>
    </row>
    <row r="534" spans="50:50" ht="18.75" x14ac:dyDescent="0.3">
      <c r="AX534" s="41"/>
    </row>
    <row r="535" spans="50:50" ht="18.75" x14ac:dyDescent="0.3">
      <c r="AX535" s="41"/>
    </row>
    <row r="536" spans="50:50" ht="18.75" x14ac:dyDescent="0.3">
      <c r="AX536" s="41"/>
    </row>
    <row r="537" spans="50:50" ht="18.75" x14ac:dyDescent="0.3">
      <c r="AX537" s="41"/>
    </row>
    <row r="538" spans="50:50" ht="18.75" x14ac:dyDescent="0.3">
      <c r="AX538" s="41"/>
    </row>
    <row r="539" spans="50:50" ht="18.75" x14ac:dyDescent="0.3">
      <c r="AX539" s="41"/>
    </row>
    <row r="540" spans="50:50" ht="18.75" x14ac:dyDescent="0.3">
      <c r="AX540" s="41"/>
    </row>
    <row r="541" spans="50:50" ht="18.75" x14ac:dyDescent="0.3">
      <c r="AX541" s="41"/>
    </row>
    <row r="542" spans="50:50" ht="18.75" x14ac:dyDescent="0.3">
      <c r="AX542" s="41"/>
    </row>
    <row r="543" spans="50:50" ht="18.75" x14ac:dyDescent="0.3">
      <c r="AX543" s="41"/>
    </row>
    <row r="544" spans="50:50" ht="18.75" x14ac:dyDescent="0.3">
      <c r="AX544" s="41"/>
    </row>
    <row r="545" spans="50:50" ht="18.75" x14ac:dyDescent="0.3">
      <c r="AX545" s="41"/>
    </row>
    <row r="546" spans="50:50" ht="18.75" x14ac:dyDescent="0.3">
      <c r="AX546" s="41"/>
    </row>
    <row r="547" spans="50:50" ht="18.75" x14ac:dyDescent="0.3">
      <c r="AX547" s="41"/>
    </row>
    <row r="548" spans="50:50" ht="18.75" x14ac:dyDescent="0.3">
      <c r="AX548" s="41"/>
    </row>
    <row r="549" spans="50:50" ht="18.75" x14ac:dyDescent="0.3">
      <c r="AX549" s="41"/>
    </row>
    <row r="550" spans="50:50" ht="18.75" x14ac:dyDescent="0.3">
      <c r="AX550" s="41"/>
    </row>
    <row r="551" spans="50:50" ht="18.75" x14ac:dyDescent="0.3">
      <c r="AX551" s="41"/>
    </row>
    <row r="552" spans="50:50" ht="18.75" x14ac:dyDescent="0.3">
      <c r="AX552" s="41"/>
    </row>
    <row r="553" spans="50:50" ht="18.75" x14ac:dyDescent="0.3">
      <c r="AX553" s="41"/>
    </row>
    <row r="554" spans="50:50" ht="18.75" x14ac:dyDescent="0.3">
      <c r="AX554" s="41"/>
    </row>
    <row r="555" spans="50:50" ht="18.75" x14ac:dyDescent="0.3">
      <c r="AX555" s="41"/>
    </row>
    <row r="556" spans="50:50" ht="18.75" x14ac:dyDescent="0.3">
      <c r="AX556" s="41"/>
    </row>
    <row r="557" spans="50:50" ht="18.75" x14ac:dyDescent="0.3">
      <c r="AX557" s="41"/>
    </row>
    <row r="558" spans="50:50" ht="18.75" x14ac:dyDescent="0.3">
      <c r="AX558" s="41"/>
    </row>
    <row r="559" spans="50:50" ht="18.75" x14ac:dyDescent="0.3">
      <c r="AX559" s="41"/>
    </row>
    <row r="560" spans="50:50" ht="18.75" x14ac:dyDescent="0.3">
      <c r="AX560" s="41"/>
    </row>
    <row r="561" spans="50:50" ht="18.75" x14ac:dyDescent="0.3">
      <c r="AX561" s="41"/>
    </row>
    <row r="562" spans="50:50" ht="18.75" x14ac:dyDescent="0.3">
      <c r="AX562" s="41"/>
    </row>
    <row r="563" spans="50:50" ht="18.75" x14ac:dyDescent="0.3">
      <c r="AX563" s="41"/>
    </row>
    <row r="564" spans="50:50" ht="18.75" x14ac:dyDescent="0.3">
      <c r="AX564" s="41"/>
    </row>
    <row r="565" spans="50:50" ht="18.75" x14ac:dyDescent="0.3">
      <c r="AX565" s="41"/>
    </row>
    <row r="566" spans="50:50" ht="18.75" x14ac:dyDescent="0.3">
      <c r="AX566" s="41"/>
    </row>
    <row r="567" spans="50:50" ht="18.75" x14ac:dyDescent="0.3">
      <c r="AX567" s="41"/>
    </row>
    <row r="568" spans="50:50" ht="18.75" x14ac:dyDescent="0.3">
      <c r="AX568" s="41"/>
    </row>
    <row r="569" spans="50:50" ht="18.75" x14ac:dyDescent="0.3">
      <c r="AX569" s="41"/>
    </row>
    <row r="570" spans="50:50" ht="18.75" x14ac:dyDescent="0.3">
      <c r="AX570" s="41"/>
    </row>
    <row r="571" spans="50:50" ht="18.75" x14ac:dyDescent="0.3">
      <c r="AX571" s="41"/>
    </row>
    <row r="572" spans="50:50" ht="18.75" x14ac:dyDescent="0.3">
      <c r="AX572" s="41"/>
    </row>
    <row r="573" spans="50:50" ht="18.75" x14ac:dyDescent="0.3">
      <c r="AX573" s="41"/>
    </row>
    <row r="574" spans="50:50" ht="18.75" x14ac:dyDescent="0.3">
      <c r="AX574" s="41"/>
    </row>
    <row r="575" spans="50:50" ht="18.75" x14ac:dyDescent="0.3">
      <c r="AX575" s="41"/>
    </row>
    <row r="576" spans="50:50" ht="18.75" x14ac:dyDescent="0.3">
      <c r="AX576" s="41"/>
    </row>
    <row r="577" spans="50:50" ht="18.75" x14ac:dyDescent="0.3">
      <c r="AX577" s="41"/>
    </row>
    <row r="578" spans="50:50" ht="18.75" x14ac:dyDescent="0.3">
      <c r="AX578" s="41"/>
    </row>
    <row r="579" spans="50:50" ht="18.75" x14ac:dyDescent="0.3">
      <c r="AX579" s="41"/>
    </row>
    <row r="580" spans="50:50" ht="18.75" x14ac:dyDescent="0.3">
      <c r="AX580" s="41"/>
    </row>
    <row r="581" spans="50:50" ht="18.75" x14ac:dyDescent="0.3">
      <c r="AX581" s="41"/>
    </row>
    <row r="582" spans="50:50" ht="18.75" x14ac:dyDescent="0.3">
      <c r="AX582" s="41"/>
    </row>
    <row r="583" spans="50:50" ht="18.75" x14ac:dyDescent="0.3">
      <c r="AX583" s="41"/>
    </row>
    <row r="584" spans="50:50" ht="18.75" x14ac:dyDescent="0.3">
      <c r="AX584" s="41"/>
    </row>
    <row r="585" spans="50:50" ht="18.75" x14ac:dyDescent="0.3">
      <c r="AX585" s="41"/>
    </row>
    <row r="586" spans="50:50" ht="18.75" x14ac:dyDescent="0.3">
      <c r="AX586" s="41"/>
    </row>
    <row r="587" spans="50:50" ht="18.75" x14ac:dyDescent="0.3">
      <c r="AX587" s="41"/>
    </row>
    <row r="588" spans="50:50" ht="18.75" x14ac:dyDescent="0.3">
      <c r="AX588" s="41"/>
    </row>
    <row r="589" spans="50:50" ht="18.75" x14ac:dyDescent="0.3">
      <c r="AX589" s="41"/>
    </row>
    <row r="590" spans="50:50" ht="18.75" x14ac:dyDescent="0.3">
      <c r="AX590" s="41"/>
    </row>
    <row r="591" spans="50:50" ht="18.75" x14ac:dyDescent="0.3">
      <c r="AX591" s="41"/>
    </row>
    <row r="592" spans="50:50" ht="18.75" x14ac:dyDescent="0.3">
      <c r="AX592" s="41"/>
    </row>
    <row r="593" spans="50:50" ht="18.75" x14ac:dyDescent="0.3">
      <c r="AX593" s="41"/>
    </row>
    <row r="594" spans="50:50" ht="18.75" x14ac:dyDescent="0.3">
      <c r="AX594" s="41"/>
    </row>
    <row r="595" spans="50:50" ht="18.75" x14ac:dyDescent="0.3">
      <c r="AX595" s="41"/>
    </row>
    <row r="596" spans="50:50" ht="18.75" x14ac:dyDescent="0.3">
      <c r="AX596" s="41"/>
    </row>
    <row r="597" spans="50:50" ht="18.75" x14ac:dyDescent="0.3">
      <c r="AX597" s="41"/>
    </row>
    <row r="598" spans="50:50" ht="18.75" x14ac:dyDescent="0.3">
      <c r="AX598" s="41"/>
    </row>
    <row r="599" spans="50:50" ht="18.75" x14ac:dyDescent="0.3">
      <c r="AX599" s="41"/>
    </row>
    <row r="600" spans="50:50" ht="18.75" x14ac:dyDescent="0.3">
      <c r="AX600" s="41"/>
    </row>
    <row r="601" spans="50:50" ht="18.75" x14ac:dyDescent="0.3">
      <c r="AX601" s="41"/>
    </row>
    <row r="602" spans="50:50" ht="18.75" x14ac:dyDescent="0.3">
      <c r="AX602" s="41"/>
    </row>
    <row r="603" spans="50:50" ht="18.75" x14ac:dyDescent="0.3">
      <c r="AX603" s="41"/>
    </row>
    <row r="604" spans="50:50" ht="18.75" x14ac:dyDescent="0.3">
      <c r="AX604" s="41"/>
    </row>
    <row r="605" spans="50:50" ht="18.75" x14ac:dyDescent="0.3">
      <c r="AX605" s="41"/>
    </row>
    <row r="606" spans="50:50" ht="18.75" x14ac:dyDescent="0.3">
      <c r="AX606" s="41"/>
    </row>
    <row r="607" spans="50:50" ht="18.75" x14ac:dyDescent="0.3">
      <c r="AX607" s="41"/>
    </row>
    <row r="608" spans="50:50" ht="18.75" x14ac:dyDescent="0.3">
      <c r="AX608" s="41"/>
    </row>
    <row r="609" spans="50:50" ht="18.75" x14ac:dyDescent="0.3">
      <c r="AX609" s="41"/>
    </row>
    <row r="610" spans="50:50" ht="18.75" x14ac:dyDescent="0.3">
      <c r="AX610" s="41"/>
    </row>
    <row r="611" spans="50:50" ht="18.75" x14ac:dyDescent="0.3">
      <c r="AX611" s="41"/>
    </row>
    <row r="612" spans="50:50" ht="18.75" x14ac:dyDescent="0.3">
      <c r="AX612" s="41"/>
    </row>
    <row r="613" spans="50:50" ht="18.75" x14ac:dyDescent="0.3">
      <c r="AX613" s="41"/>
    </row>
    <row r="614" spans="50:50" ht="18.75" x14ac:dyDescent="0.3">
      <c r="AX614" s="41"/>
    </row>
    <row r="615" spans="50:50" ht="18.75" x14ac:dyDescent="0.3">
      <c r="AX615" s="41"/>
    </row>
    <row r="616" spans="50:50" ht="18.75" x14ac:dyDescent="0.3">
      <c r="AX616" s="41"/>
    </row>
    <row r="617" spans="50:50" ht="18.75" x14ac:dyDescent="0.3">
      <c r="AX617" s="41"/>
    </row>
    <row r="618" spans="50:50" ht="18.75" x14ac:dyDescent="0.3">
      <c r="AX618" s="41"/>
    </row>
    <row r="619" spans="50:50" ht="18.75" x14ac:dyDescent="0.3">
      <c r="AX619" s="41"/>
    </row>
    <row r="620" spans="50:50" ht="18.75" x14ac:dyDescent="0.3">
      <c r="AX620" s="41"/>
    </row>
    <row r="621" spans="50:50" ht="18.75" x14ac:dyDescent="0.3">
      <c r="AX621" s="41"/>
    </row>
    <row r="622" spans="50:50" ht="18.75" x14ac:dyDescent="0.3">
      <c r="AX622" s="41"/>
    </row>
    <row r="623" spans="50:50" ht="18.75" x14ac:dyDescent="0.3">
      <c r="AX623" s="41"/>
    </row>
    <row r="624" spans="50:50" ht="18.75" x14ac:dyDescent="0.3">
      <c r="AX624" s="41"/>
    </row>
    <row r="625" spans="50:50" ht="18.75" x14ac:dyDescent="0.3">
      <c r="AX625" s="41"/>
    </row>
    <row r="626" spans="50:50" ht="18.75" x14ac:dyDescent="0.3">
      <c r="AX626" s="41"/>
    </row>
    <row r="627" spans="50:50" ht="18.75" x14ac:dyDescent="0.3">
      <c r="AX627" s="41"/>
    </row>
    <row r="628" spans="50:50" ht="18.75" x14ac:dyDescent="0.3">
      <c r="AX628" s="41"/>
    </row>
    <row r="629" spans="50:50" ht="18.75" x14ac:dyDescent="0.3">
      <c r="AX629" s="41"/>
    </row>
    <row r="630" spans="50:50" ht="18.75" x14ac:dyDescent="0.3">
      <c r="AX630" s="41"/>
    </row>
    <row r="631" spans="50:50" ht="18.75" x14ac:dyDescent="0.3">
      <c r="AX631" s="41"/>
    </row>
    <row r="632" spans="50:50" ht="18.75" x14ac:dyDescent="0.3">
      <c r="AX632" s="41"/>
    </row>
    <row r="633" spans="50:50" ht="18.75" x14ac:dyDescent="0.3">
      <c r="AX633" s="41"/>
    </row>
    <row r="634" spans="50:50" ht="18.75" x14ac:dyDescent="0.3">
      <c r="AX634" s="41"/>
    </row>
    <row r="635" spans="50:50" ht="18.75" x14ac:dyDescent="0.3">
      <c r="AX635" s="41"/>
    </row>
    <row r="636" spans="50:50" ht="18.75" x14ac:dyDescent="0.3">
      <c r="AX636" s="41"/>
    </row>
    <row r="637" spans="50:50" ht="18.75" x14ac:dyDescent="0.3">
      <c r="AX637" s="41"/>
    </row>
    <row r="638" spans="50:50" ht="18.75" x14ac:dyDescent="0.3">
      <c r="AX638" s="41"/>
    </row>
    <row r="639" spans="50:50" ht="18.75" x14ac:dyDescent="0.3">
      <c r="AX639" s="41"/>
    </row>
    <row r="640" spans="50:50" ht="18.75" x14ac:dyDescent="0.3">
      <c r="AX640" s="41"/>
    </row>
    <row r="641" spans="50:50" ht="18.75" x14ac:dyDescent="0.3">
      <c r="AX641" s="41"/>
    </row>
    <row r="642" spans="50:50" ht="18.75" x14ac:dyDescent="0.3">
      <c r="AX642" s="41"/>
    </row>
    <row r="643" spans="50:50" ht="18.75" x14ac:dyDescent="0.3">
      <c r="AX643" s="41"/>
    </row>
    <row r="644" spans="50:50" ht="18.75" x14ac:dyDescent="0.3">
      <c r="AX644" s="41"/>
    </row>
    <row r="645" spans="50:50" ht="18.75" x14ac:dyDescent="0.3">
      <c r="AX645" s="41"/>
    </row>
    <row r="646" spans="50:50" ht="18.75" x14ac:dyDescent="0.3">
      <c r="AX646" s="41"/>
    </row>
    <row r="647" spans="50:50" ht="18.75" x14ac:dyDescent="0.3">
      <c r="AX647" s="41"/>
    </row>
    <row r="648" spans="50:50" ht="18.75" x14ac:dyDescent="0.3">
      <c r="AX648" s="41"/>
    </row>
    <row r="649" spans="50:50" ht="18.75" x14ac:dyDescent="0.3">
      <c r="AX649" s="41"/>
    </row>
    <row r="650" spans="50:50" ht="18.75" x14ac:dyDescent="0.3">
      <c r="AX650" s="41"/>
    </row>
    <row r="651" spans="50:50" ht="18.75" x14ac:dyDescent="0.3">
      <c r="AX651" s="41"/>
    </row>
    <row r="652" spans="50:50" ht="18.75" x14ac:dyDescent="0.3">
      <c r="AX652" s="41"/>
    </row>
    <row r="653" spans="50:50" ht="18.75" x14ac:dyDescent="0.3">
      <c r="AX653" s="41"/>
    </row>
    <row r="654" spans="50:50" ht="18.75" x14ac:dyDescent="0.3">
      <c r="AX654" s="41"/>
    </row>
    <row r="655" spans="50:50" ht="18.75" x14ac:dyDescent="0.3">
      <c r="AX655" s="41"/>
    </row>
    <row r="656" spans="50:50" ht="18.75" x14ac:dyDescent="0.3">
      <c r="AX656" s="41"/>
    </row>
    <row r="657" spans="50:50" ht="18.75" x14ac:dyDescent="0.3">
      <c r="AX657" s="41"/>
    </row>
    <row r="658" spans="50:50" ht="18.75" x14ac:dyDescent="0.3">
      <c r="AX658" s="41"/>
    </row>
    <row r="659" spans="50:50" ht="18.75" x14ac:dyDescent="0.3">
      <c r="AX659" s="41"/>
    </row>
    <row r="660" spans="50:50" ht="18.75" x14ac:dyDescent="0.3">
      <c r="AX660" s="41"/>
    </row>
    <row r="661" spans="50:50" ht="18.75" x14ac:dyDescent="0.3">
      <c r="AX661" s="41"/>
    </row>
    <row r="662" spans="50:50" ht="18.75" x14ac:dyDescent="0.3">
      <c r="AX662" s="41"/>
    </row>
    <row r="663" spans="50:50" ht="18.75" x14ac:dyDescent="0.3">
      <c r="AX663" s="41"/>
    </row>
    <row r="664" spans="50:50" ht="18.75" x14ac:dyDescent="0.3">
      <c r="AX664" s="41"/>
    </row>
    <row r="665" spans="50:50" ht="18.75" x14ac:dyDescent="0.3">
      <c r="AX665" s="41"/>
    </row>
    <row r="666" spans="50:50" ht="18.75" x14ac:dyDescent="0.3">
      <c r="AX666" s="41"/>
    </row>
    <row r="667" spans="50:50" ht="18.75" x14ac:dyDescent="0.3">
      <c r="AX667" s="41"/>
    </row>
    <row r="668" spans="50:50" ht="18.75" x14ac:dyDescent="0.3">
      <c r="AX668" s="41"/>
    </row>
    <row r="669" spans="50:50" ht="18.75" x14ac:dyDescent="0.3">
      <c r="AX669" s="41"/>
    </row>
    <row r="670" spans="50:50" ht="18.75" x14ac:dyDescent="0.3">
      <c r="AX670" s="41"/>
    </row>
    <row r="671" spans="50:50" ht="18.75" x14ac:dyDescent="0.3">
      <c r="AX671" s="41"/>
    </row>
    <row r="672" spans="50:50" ht="18.75" x14ac:dyDescent="0.3">
      <c r="AX672" s="41"/>
    </row>
    <row r="673" spans="50:50" ht="18.75" x14ac:dyDescent="0.3">
      <c r="AX673" s="41"/>
    </row>
    <row r="674" spans="50:50" ht="18.75" x14ac:dyDescent="0.3">
      <c r="AX674" s="41"/>
    </row>
    <row r="675" spans="50:50" ht="18.75" x14ac:dyDescent="0.3">
      <c r="AX675" s="41"/>
    </row>
    <row r="676" spans="50:50" ht="18.75" x14ac:dyDescent="0.3">
      <c r="AX676" s="41"/>
    </row>
    <row r="677" spans="50:50" ht="18.75" x14ac:dyDescent="0.3">
      <c r="AX677" s="41"/>
    </row>
    <row r="678" spans="50:50" ht="18.75" x14ac:dyDescent="0.3">
      <c r="AX678" s="41"/>
    </row>
    <row r="679" spans="50:50" ht="18.75" x14ac:dyDescent="0.3">
      <c r="AX679" s="41"/>
    </row>
    <row r="680" spans="50:50" ht="18.75" x14ac:dyDescent="0.3">
      <c r="AX680" s="41"/>
    </row>
    <row r="681" spans="50:50" ht="18.75" x14ac:dyDescent="0.3">
      <c r="AX681" s="41"/>
    </row>
    <row r="682" spans="50:50" ht="18.75" x14ac:dyDescent="0.3">
      <c r="AX682" s="41"/>
    </row>
    <row r="683" spans="50:50" ht="18.75" x14ac:dyDescent="0.3">
      <c r="AX683" s="41"/>
    </row>
    <row r="684" spans="50:50" ht="18.75" x14ac:dyDescent="0.3">
      <c r="AX684" s="41"/>
    </row>
    <row r="685" spans="50:50" ht="18.75" x14ac:dyDescent="0.3">
      <c r="AX685" s="41"/>
    </row>
    <row r="686" spans="50:50" ht="18.75" x14ac:dyDescent="0.3">
      <c r="AX686" s="41"/>
    </row>
    <row r="687" spans="50:50" ht="18.75" x14ac:dyDescent="0.3">
      <c r="AX687" s="41"/>
    </row>
    <row r="688" spans="50:50" ht="18.75" x14ac:dyDescent="0.3">
      <c r="AX688" s="41"/>
    </row>
    <row r="689" spans="50:50" ht="18.75" x14ac:dyDescent="0.3">
      <c r="AX689" s="41"/>
    </row>
    <row r="690" spans="50:50" ht="18.75" x14ac:dyDescent="0.3">
      <c r="AX690" s="41"/>
    </row>
    <row r="691" spans="50:50" ht="18.75" x14ac:dyDescent="0.3">
      <c r="AX691" s="41"/>
    </row>
    <row r="692" spans="50:50" ht="18.75" x14ac:dyDescent="0.3">
      <c r="AX692" s="41"/>
    </row>
    <row r="693" spans="50:50" ht="18.75" x14ac:dyDescent="0.3">
      <c r="AX693" s="41"/>
    </row>
    <row r="694" spans="50:50" ht="18.75" x14ac:dyDescent="0.3">
      <c r="AX694" s="41"/>
    </row>
    <row r="695" spans="50:50" ht="18.75" x14ac:dyDescent="0.3">
      <c r="AX695" s="41"/>
    </row>
    <row r="696" spans="50:50" ht="18.75" x14ac:dyDescent="0.3">
      <c r="AX696" s="41"/>
    </row>
    <row r="697" spans="50:50" ht="18.75" x14ac:dyDescent="0.3">
      <c r="AX697" s="41"/>
    </row>
    <row r="698" spans="50:50" ht="18.75" x14ac:dyDescent="0.3">
      <c r="AX698" s="41"/>
    </row>
    <row r="699" spans="50:50" ht="18.75" x14ac:dyDescent="0.3">
      <c r="AX699" s="41"/>
    </row>
    <row r="700" spans="50:50" ht="18.75" x14ac:dyDescent="0.3">
      <c r="AX700" s="41"/>
    </row>
    <row r="701" spans="50:50" ht="18.75" x14ac:dyDescent="0.3">
      <c r="AX701" s="41"/>
    </row>
    <row r="702" spans="50:50" ht="18.75" x14ac:dyDescent="0.3">
      <c r="AX702" s="41"/>
    </row>
    <row r="703" spans="50:50" ht="18.75" x14ac:dyDescent="0.3">
      <c r="AX703" s="41"/>
    </row>
    <row r="704" spans="50:50" ht="18.75" x14ac:dyDescent="0.3">
      <c r="AX704" s="41"/>
    </row>
    <row r="705" spans="50:50" ht="18.75" x14ac:dyDescent="0.3">
      <c r="AX705" s="41"/>
    </row>
    <row r="706" spans="50:50" ht="18.75" x14ac:dyDescent="0.3">
      <c r="AX706" s="41"/>
    </row>
    <row r="707" spans="50:50" ht="18.75" x14ac:dyDescent="0.3">
      <c r="AX707" s="41"/>
    </row>
    <row r="708" spans="50:50" ht="18.75" x14ac:dyDescent="0.3">
      <c r="AX708" s="41"/>
    </row>
    <row r="709" spans="50:50" ht="18.75" x14ac:dyDescent="0.3">
      <c r="AX709" s="41"/>
    </row>
    <row r="710" spans="50:50" ht="18.75" x14ac:dyDescent="0.3">
      <c r="AX710" s="41"/>
    </row>
    <row r="711" spans="50:50" ht="18.75" x14ac:dyDescent="0.3">
      <c r="AX711" s="41"/>
    </row>
    <row r="712" spans="50:50" ht="18.75" x14ac:dyDescent="0.3">
      <c r="AX712" s="41"/>
    </row>
    <row r="713" spans="50:50" ht="18.75" x14ac:dyDescent="0.3">
      <c r="AX713" s="41"/>
    </row>
    <row r="714" spans="50:50" ht="18.75" x14ac:dyDescent="0.3">
      <c r="AX714" s="41"/>
    </row>
    <row r="715" spans="50:50" ht="18.75" x14ac:dyDescent="0.3">
      <c r="AX715" s="41"/>
    </row>
    <row r="716" spans="50:50" ht="18.75" x14ac:dyDescent="0.3">
      <c r="AX716" s="41"/>
    </row>
    <row r="717" spans="50:50" ht="18.75" x14ac:dyDescent="0.3">
      <c r="AX717" s="41"/>
    </row>
    <row r="718" spans="50:50" ht="18.75" x14ac:dyDescent="0.3">
      <c r="AX718" s="41"/>
    </row>
    <row r="719" spans="50:50" ht="18.75" x14ac:dyDescent="0.3">
      <c r="AX719" s="41"/>
    </row>
    <row r="720" spans="50:50" ht="18.75" x14ac:dyDescent="0.3">
      <c r="AX720" s="41"/>
    </row>
    <row r="721" spans="50:50" ht="18.75" x14ac:dyDescent="0.3">
      <c r="AX721" s="41"/>
    </row>
    <row r="722" spans="50:50" ht="18.75" x14ac:dyDescent="0.3">
      <c r="AX722" s="41"/>
    </row>
    <row r="723" spans="50:50" ht="18.75" x14ac:dyDescent="0.3">
      <c r="AX723" s="41"/>
    </row>
    <row r="724" spans="50:50" ht="18.75" x14ac:dyDescent="0.3">
      <c r="AX724" s="41"/>
    </row>
    <row r="725" spans="50:50" ht="18.75" x14ac:dyDescent="0.3">
      <c r="AX725" s="41"/>
    </row>
    <row r="726" spans="50:50" ht="18.75" x14ac:dyDescent="0.3">
      <c r="AX726" s="41"/>
    </row>
    <row r="727" spans="50:50" ht="18.75" x14ac:dyDescent="0.3">
      <c r="AX727" s="41"/>
    </row>
    <row r="728" spans="50:50" ht="18.75" x14ac:dyDescent="0.3">
      <c r="AX728" s="41"/>
    </row>
    <row r="729" spans="50:50" ht="18.75" x14ac:dyDescent="0.3">
      <c r="AX729" s="41"/>
    </row>
    <row r="730" spans="50:50" ht="18.75" x14ac:dyDescent="0.3">
      <c r="AX730" s="41"/>
    </row>
    <row r="731" spans="50:50" ht="18.75" x14ac:dyDescent="0.3">
      <c r="AX731" s="41"/>
    </row>
    <row r="732" spans="50:50" ht="18.75" x14ac:dyDescent="0.3">
      <c r="AX732" s="41"/>
    </row>
    <row r="733" spans="50:50" ht="18.75" x14ac:dyDescent="0.3">
      <c r="AX733" s="41"/>
    </row>
    <row r="734" spans="50:50" ht="18.75" x14ac:dyDescent="0.3">
      <c r="AX734" s="41"/>
    </row>
    <row r="735" spans="50:50" ht="18.75" x14ac:dyDescent="0.3">
      <c r="AX735" s="41"/>
    </row>
    <row r="736" spans="50:50" ht="18.75" x14ac:dyDescent="0.3">
      <c r="AX736" s="41"/>
    </row>
    <row r="737" spans="50:50" ht="18.75" x14ac:dyDescent="0.3">
      <c r="AX737" s="41"/>
    </row>
    <row r="738" spans="50:50" ht="18.75" x14ac:dyDescent="0.3">
      <c r="AX738" s="41"/>
    </row>
    <row r="739" spans="50:50" ht="18.75" x14ac:dyDescent="0.3">
      <c r="AX739" s="41"/>
    </row>
    <row r="740" spans="50:50" ht="18.75" x14ac:dyDescent="0.3">
      <c r="AX740" s="41"/>
    </row>
    <row r="741" spans="50:50" ht="18.75" x14ac:dyDescent="0.3">
      <c r="AX741" s="41"/>
    </row>
    <row r="742" spans="50:50" ht="18.75" x14ac:dyDescent="0.3">
      <c r="AX742" s="41"/>
    </row>
    <row r="743" spans="50:50" ht="18.75" x14ac:dyDescent="0.3">
      <c r="AX743" s="41"/>
    </row>
    <row r="744" spans="50:50" ht="18.75" x14ac:dyDescent="0.3">
      <c r="AX744" s="41"/>
    </row>
    <row r="745" spans="50:50" ht="18.75" x14ac:dyDescent="0.3">
      <c r="AX745" s="41"/>
    </row>
    <row r="746" spans="50:50" ht="18.75" x14ac:dyDescent="0.3">
      <c r="AX746" s="41"/>
    </row>
    <row r="747" spans="50:50" ht="18.75" x14ac:dyDescent="0.3">
      <c r="AX747" s="41"/>
    </row>
    <row r="748" spans="50:50" ht="18.75" x14ac:dyDescent="0.3">
      <c r="AX748" s="41"/>
    </row>
    <row r="749" spans="50:50" ht="18.75" x14ac:dyDescent="0.3">
      <c r="AX749" s="41"/>
    </row>
    <row r="750" spans="50:50" ht="18.75" x14ac:dyDescent="0.3">
      <c r="AX750" s="41"/>
    </row>
    <row r="751" spans="50:50" ht="18.75" x14ac:dyDescent="0.3">
      <c r="AX751" s="41"/>
    </row>
    <row r="752" spans="50:50" ht="18.75" x14ac:dyDescent="0.3">
      <c r="AX752" s="41"/>
    </row>
    <row r="753" spans="50:50" ht="18.75" x14ac:dyDescent="0.3">
      <c r="AX753" s="41"/>
    </row>
    <row r="754" spans="50:50" ht="18.75" x14ac:dyDescent="0.3">
      <c r="AX754" s="41"/>
    </row>
    <row r="755" spans="50:50" ht="18.75" x14ac:dyDescent="0.3">
      <c r="AX755" s="41"/>
    </row>
    <row r="756" spans="50:50" ht="18.75" x14ac:dyDescent="0.3">
      <c r="AX756" s="41"/>
    </row>
    <row r="757" spans="50:50" ht="18.75" x14ac:dyDescent="0.3">
      <c r="AX757" s="41"/>
    </row>
    <row r="758" spans="50:50" ht="18.75" x14ac:dyDescent="0.3">
      <c r="AX758" s="41"/>
    </row>
    <row r="759" spans="50:50" ht="18.75" x14ac:dyDescent="0.3">
      <c r="AX759" s="41"/>
    </row>
    <row r="760" spans="50:50" ht="18.75" x14ac:dyDescent="0.3">
      <c r="AX760" s="41"/>
    </row>
    <row r="761" spans="50:50" ht="18.75" x14ac:dyDescent="0.3">
      <c r="AX761" s="41"/>
    </row>
    <row r="762" spans="50:50" ht="18.75" x14ac:dyDescent="0.3">
      <c r="AX762" s="41"/>
    </row>
    <row r="763" spans="50:50" ht="18.75" x14ac:dyDescent="0.3">
      <c r="AX763" s="41"/>
    </row>
    <row r="764" spans="50:50" ht="18.75" x14ac:dyDescent="0.3">
      <c r="AX764" s="41"/>
    </row>
    <row r="765" spans="50:50" ht="18.75" x14ac:dyDescent="0.3">
      <c r="AX765" s="41"/>
    </row>
    <row r="766" spans="50:50" ht="18.75" x14ac:dyDescent="0.3">
      <c r="AX766" s="41"/>
    </row>
    <row r="767" spans="50:50" ht="18.75" x14ac:dyDescent="0.3">
      <c r="AX767" s="41"/>
    </row>
    <row r="768" spans="50:50" ht="18.75" x14ac:dyDescent="0.3">
      <c r="AX768" s="41"/>
    </row>
    <row r="769" spans="50:50" ht="18.75" x14ac:dyDescent="0.3">
      <c r="AX769" s="41"/>
    </row>
    <row r="770" spans="50:50" ht="18.75" x14ac:dyDescent="0.3">
      <c r="AX770" s="41"/>
    </row>
    <row r="771" spans="50:50" ht="18.75" x14ac:dyDescent="0.3">
      <c r="AX771" s="41"/>
    </row>
    <row r="772" spans="50:50" ht="18.75" x14ac:dyDescent="0.3">
      <c r="AX772" s="41"/>
    </row>
    <row r="773" spans="50:50" ht="18.75" x14ac:dyDescent="0.3">
      <c r="AX773" s="41"/>
    </row>
    <row r="774" spans="50:50" ht="18.75" x14ac:dyDescent="0.3">
      <c r="AX774" s="41"/>
    </row>
    <row r="775" spans="50:50" ht="18.75" x14ac:dyDescent="0.3">
      <c r="AX775" s="41"/>
    </row>
    <row r="776" spans="50:50" ht="18.75" x14ac:dyDescent="0.3">
      <c r="AX776" s="41"/>
    </row>
    <row r="777" spans="50:50" ht="18.75" x14ac:dyDescent="0.3">
      <c r="AX777" s="41"/>
    </row>
    <row r="778" spans="50:50" ht="18.75" x14ac:dyDescent="0.3">
      <c r="AX778" s="41"/>
    </row>
    <row r="779" spans="50:50" ht="18.75" x14ac:dyDescent="0.3">
      <c r="AX779" s="41"/>
    </row>
    <row r="780" spans="50:50" ht="18.75" x14ac:dyDescent="0.3">
      <c r="AX780" s="41"/>
    </row>
    <row r="781" spans="50:50" ht="18.75" x14ac:dyDescent="0.3">
      <c r="AX781" s="41"/>
    </row>
    <row r="782" spans="50:50" ht="18.75" x14ac:dyDescent="0.3">
      <c r="AX782" s="41"/>
    </row>
    <row r="783" spans="50:50" ht="18.75" x14ac:dyDescent="0.3">
      <c r="AX783" s="41"/>
    </row>
    <row r="784" spans="50:50" ht="18.75" x14ac:dyDescent="0.3">
      <c r="AX784" s="41"/>
    </row>
    <row r="785" spans="50:50" ht="18.75" x14ac:dyDescent="0.3">
      <c r="AX785" s="41"/>
    </row>
    <row r="786" spans="50:50" ht="18.75" x14ac:dyDescent="0.3">
      <c r="AX786" s="41"/>
    </row>
    <row r="787" spans="50:50" ht="18.75" x14ac:dyDescent="0.3">
      <c r="AX787" s="41"/>
    </row>
    <row r="788" spans="50:50" ht="18.75" x14ac:dyDescent="0.3">
      <c r="AX788" s="41"/>
    </row>
    <row r="789" spans="50:50" ht="18.75" x14ac:dyDescent="0.3">
      <c r="AX789" s="41"/>
    </row>
    <row r="790" spans="50:50" ht="18.75" x14ac:dyDescent="0.3">
      <c r="AX790" s="41"/>
    </row>
    <row r="791" spans="50:50" ht="18.75" x14ac:dyDescent="0.3">
      <c r="AX791" s="41"/>
    </row>
    <row r="792" spans="50:50" ht="18.75" x14ac:dyDescent="0.3">
      <c r="AX792" s="41"/>
    </row>
    <row r="793" spans="50:50" ht="18.75" x14ac:dyDescent="0.3">
      <c r="AX793" s="41"/>
    </row>
    <row r="794" spans="50:50" ht="18.75" x14ac:dyDescent="0.3">
      <c r="AX794" s="41"/>
    </row>
    <row r="795" spans="50:50" ht="18.75" x14ac:dyDescent="0.3">
      <c r="AX795" s="41"/>
    </row>
    <row r="796" spans="50:50" ht="18.75" x14ac:dyDescent="0.3">
      <c r="AX796" s="41"/>
    </row>
    <row r="797" spans="50:50" ht="18.75" x14ac:dyDescent="0.3">
      <c r="AX797" s="41"/>
    </row>
    <row r="798" spans="50:50" ht="18.75" x14ac:dyDescent="0.3">
      <c r="AX798" s="41"/>
    </row>
    <row r="799" spans="50:50" ht="18.75" x14ac:dyDescent="0.3">
      <c r="AX799" s="41"/>
    </row>
    <row r="800" spans="50:50" ht="18.75" x14ac:dyDescent="0.3">
      <c r="AX800" s="41"/>
    </row>
    <row r="801" spans="50:50" ht="18.75" x14ac:dyDescent="0.3">
      <c r="AX801" s="41"/>
    </row>
    <row r="802" spans="50:50" ht="18.75" x14ac:dyDescent="0.3">
      <c r="AX802" s="41"/>
    </row>
    <row r="803" spans="50:50" ht="18.75" x14ac:dyDescent="0.3">
      <c r="AX803" s="41"/>
    </row>
    <row r="804" spans="50:50" ht="18.75" x14ac:dyDescent="0.3">
      <c r="AX804" s="41"/>
    </row>
    <row r="805" spans="50:50" ht="18.75" x14ac:dyDescent="0.3">
      <c r="AX805" s="41"/>
    </row>
    <row r="806" spans="50:50" ht="18.75" x14ac:dyDescent="0.3">
      <c r="AX806" s="41"/>
    </row>
    <row r="807" spans="50:50" ht="18.75" x14ac:dyDescent="0.3">
      <c r="AX807" s="41"/>
    </row>
    <row r="808" spans="50:50" ht="18.75" x14ac:dyDescent="0.3">
      <c r="AX808" s="41"/>
    </row>
    <row r="809" spans="50:50" ht="18.75" x14ac:dyDescent="0.3">
      <c r="AX809" s="41"/>
    </row>
    <row r="810" spans="50:50" ht="18.75" x14ac:dyDescent="0.3">
      <c r="AX810" s="41"/>
    </row>
    <row r="811" spans="50:50" ht="18.75" x14ac:dyDescent="0.3">
      <c r="AX811" s="41"/>
    </row>
    <row r="812" spans="50:50" ht="18.75" x14ac:dyDescent="0.3">
      <c r="AX812" s="41"/>
    </row>
    <row r="813" spans="50:50" ht="18.75" x14ac:dyDescent="0.3">
      <c r="AX813" s="41"/>
    </row>
    <row r="814" spans="50:50" ht="18.75" x14ac:dyDescent="0.3">
      <c r="AX814" s="41"/>
    </row>
    <row r="815" spans="50:50" ht="18.75" x14ac:dyDescent="0.3">
      <c r="AX815" s="41"/>
    </row>
    <row r="816" spans="50:50" ht="18.75" x14ac:dyDescent="0.3">
      <c r="AX816" s="41"/>
    </row>
    <row r="817" spans="50:50" ht="18.75" x14ac:dyDescent="0.3">
      <c r="AX817" s="41"/>
    </row>
    <row r="818" spans="50:50" ht="18.75" x14ac:dyDescent="0.3">
      <c r="AX818" s="41"/>
    </row>
    <row r="819" spans="50:50" ht="18.75" x14ac:dyDescent="0.3">
      <c r="AX819" s="41"/>
    </row>
    <row r="820" spans="50:50" ht="18.75" x14ac:dyDescent="0.3">
      <c r="AX820" s="41"/>
    </row>
    <row r="821" spans="50:50" ht="18.75" x14ac:dyDescent="0.3">
      <c r="AX821" s="41"/>
    </row>
    <row r="822" spans="50:50" ht="18.75" x14ac:dyDescent="0.3">
      <c r="AX822" s="41"/>
    </row>
    <row r="823" spans="50:50" ht="18.75" x14ac:dyDescent="0.3">
      <c r="AX823" s="41"/>
    </row>
    <row r="824" spans="50:50" ht="18.75" x14ac:dyDescent="0.3">
      <c r="AX824" s="41"/>
    </row>
    <row r="825" spans="50:50" ht="18.75" x14ac:dyDescent="0.3">
      <c r="AX825" s="41"/>
    </row>
    <row r="826" spans="50:50" ht="18.75" x14ac:dyDescent="0.3">
      <c r="AX826" s="41"/>
    </row>
    <row r="827" spans="50:50" ht="18.75" x14ac:dyDescent="0.3">
      <c r="AX827" s="41"/>
    </row>
    <row r="828" spans="50:50" ht="18.75" x14ac:dyDescent="0.3">
      <c r="AX828" s="41"/>
    </row>
    <row r="829" spans="50:50" ht="18.75" x14ac:dyDescent="0.3">
      <c r="AX829" s="41"/>
    </row>
    <row r="830" spans="50:50" ht="18.75" x14ac:dyDescent="0.3">
      <c r="AX830" s="41"/>
    </row>
    <row r="831" spans="50:50" ht="18.75" x14ac:dyDescent="0.3">
      <c r="AX831" s="41"/>
    </row>
    <row r="832" spans="50:50" ht="18.75" x14ac:dyDescent="0.3">
      <c r="AX832" s="41"/>
    </row>
    <row r="833" spans="50:50" ht="18.75" x14ac:dyDescent="0.3">
      <c r="AX833" s="41"/>
    </row>
    <row r="834" spans="50:50" ht="18.75" x14ac:dyDescent="0.3">
      <c r="AX834" s="41"/>
    </row>
    <row r="835" spans="50:50" ht="18.75" x14ac:dyDescent="0.3">
      <c r="AX835" s="41"/>
    </row>
    <row r="836" spans="50:50" ht="18.75" x14ac:dyDescent="0.3">
      <c r="AX836" s="41"/>
    </row>
    <row r="837" spans="50:50" ht="18.75" x14ac:dyDescent="0.3">
      <c r="AX837" s="41"/>
    </row>
    <row r="838" spans="50:50" ht="18.75" x14ac:dyDescent="0.3">
      <c r="AX838" s="41"/>
    </row>
    <row r="839" spans="50:50" ht="18.75" x14ac:dyDescent="0.3">
      <c r="AX839" s="41"/>
    </row>
    <row r="840" spans="50:50" ht="18.75" x14ac:dyDescent="0.3">
      <c r="AX840" s="41"/>
    </row>
    <row r="841" spans="50:50" ht="18.75" x14ac:dyDescent="0.3">
      <c r="AX841" s="41"/>
    </row>
    <row r="842" spans="50:50" ht="18.75" x14ac:dyDescent="0.3">
      <c r="AX842" s="41"/>
    </row>
    <row r="843" spans="50:50" ht="18.75" x14ac:dyDescent="0.3">
      <c r="AX843" s="41"/>
    </row>
    <row r="844" spans="50:50" ht="18.75" x14ac:dyDescent="0.3">
      <c r="AX844" s="41"/>
    </row>
    <row r="845" spans="50:50" ht="18.75" x14ac:dyDescent="0.3">
      <c r="AX845" s="41"/>
    </row>
    <row r="846" spans="50:50" ht="18.75" x14ac:dyDescent="0.3">
      <c r="AX846" s="41"/>
    </row>
    <row r="847" spans="50:50" ht="18.75" x14ac:dyDescent="0.3">
      <c r="AX847" s="41"/>
    </row>
    <row r="848" spans="50:50" ht="18.75" x14ac:dyDescent="0.3">
      <c r="AX848" s="41"/>
    </row>
    <row r="849" spans="50:50" ht="18.75" x14ac:dyDescent="0.3">
      <c r="AX849" s="41"/>
    </row>
    <row r="850" spans="50:50" ht="18.75" x14ac:dyDescent="0.3">
      <c r="AX850" s="41"/>
    </row>
    <row r="851" spans="50:50" ht="18.75" x14ac:dyDescent="0.3">
      <c r="AX851" s="41"/>
    </row>
    <row r="852" spans="50:50" ht="18.75" x14ac:dyDescent="0.3">
      <c r="AX852" s="41"/>
    </row>
    <row r="853" spans="50:50" ht="18.75" x14ac:dyDescent="0.3">
      <c r="AX853" s="41"/>
    </row>
    <row r="854" spans="50:50" ht="18.75" x14ac:dyDescent="0.3">
      <c r="AX854" s="41"/>
    </row>
    <row r="855" spans="50:50" ht="18.75" x14ac:dyDescent="0.3">
      <c r="AX855" s="41"/>
    </row>
    <row r="856" spans="50:50" ht="18.75" x14ac:dyDescent="0.3">
      <c r="AX856" s="41"/>
    </row>
    <row r="857" spans="50:50" ht="18.75" x14ac:dyDescent="0.3">
      <c r="AX857" s="41"/>
    </row>
    <row r="858" spans="50:50" ht="18.75" x14ac:dyDescent="0.3">
      <c r="AX858" s="41"/>
    </row>
    <row r="859" spans="50:50" ht="18.75" x14ac:dyDescent="0.3">
      <c r="AX859" s="41"/>
    </row>
    <row r="860" spans="50:50" ht="18.75" x14ac:dyDescent="0.3">
      <c r="AX860" s="41"/>
    </row>
    <row r="861" spans="50:50" ht="18.75" x14ac:dyDescent="0.3">
      <c r="AX861" s="41"/>
    </row>
    <row r="862" spans="50:50" ht="18.75" x14ac:dyDescent="0.3">
      <c r="AX862" s="41"/>
    </row>
    <row r="863" spans="50:50" ht="18.75" x14ac:dyDescent="0.3">
      <c r="AX863" s="41"/>
    </row>
    <row r="864" spans="50:50" ht="18.75" x14ac:dyDescent="0.3">
      <c r="AX864" s="41"/>
    </row>
    <row r="865" spans="50:50" ht="18.75" x14ac:dyDescent="0.3">
      <c r="AX865" s="41"/>
    </row>
    <row r="866" spans="50:50" ht="18.75" x14ac:dyDescent="0.3">
      <c r="AX866" s="41"/>
    </row>
    <row r="867" spans="50:50" ht="18.75" x14ac:dyDescent="0.3">
      <c r="AX867" s="41"/>
    </row>
    <row r="868" spans="50:50" ht="18.75" x14ac:dyDescent="0.3">
      <c r="AX868" s="41"/>
    </row>
    <row r="869" spans="50:50" ht="18.75" x14ac:dyDescent="0.3">
      <c r="AX869" s="41"/>
    </row>
    <row r="870" spans="50:50" ht="18.75" x14ac:dyDescent="0.3">
      <c r="AX870" s="41"/>
    </row>
    <row r="871" spans="50:50" ht="18.75" x14ac:dyDescent="0.3">
      <c r="AX871" s="41"/>
    </row>
    <row r="872" spans="50:50" ht="18.75" x14ac:dyDescent="0.3">
      <c r="AX872" s="41"/>
    </row>
    <row r="873" spans="50:50" ht="18.75" x14ac:dyDescent="0.3">
      <c r="AX873" s="41"/>
    </row>
    <row r="874" spans="50:50" ht="18.75" x14ac:dyDescent="0.3">
      <c r="AX874" s="41"/>
    </row>
    <row r="875" spans="50:50" ht="18.75" x14ac:dyDescent="0.3">
      <c r="AX875" s="41"/>
    </row>
    <row r="876" spans="50:50" ht="18.75" x14ac:dyDescent="0.3">
      <c r="AX876" s="41"/>
    </row>
    <row r="877" spans="50:50" ht="18.75" x14ac:dyDescent="0.3">
      <c r="AX877" s="41"/>
    </row>
    <row r="878" spans="50:50" ht="18.75" x14ac:dyDescent="0.3">
      <c r="AX878" s="41"/>
    </row>
    <row r="879" spans="50:50" ht="18.75" x14ac:dyDescent="0.3">
      <c r="AX879" s="41"/>
    </row>
    <row r="880" spans="50:50" ht="18.75" x14ac:dyDescent="0.3">
      <c r="AX880" s="41"/>
    </row>
    <row r="881" spans="50:50" ht="18.75" x14ac:dyDescent="0.3">
      <c r="AX881" s="41"/>
    </row>
    <row r="882" spans="50:50" ht="18.75" x14ac:dyDescent="0.3">
      <c r="AX882" s="41"/>
    </row>
    <row r="883" spans="50:50" ht="18.75" x14ac:dyDescent="0.3">
      <c r="AX883" s="41"/>
    </row>
    <row r="884" spans="50:50" ht="18.75" x14ac:dyDescent="0.3">
      <c r="AX884" s="41"/>
    </row>
    <row r="885" spans="50:50" ht="18.75" x14ac:dyDescent="0.3">
      <c r="AX885" s="41"/>
    </row>
    <row r="886" spans="50:50" ht="18.75" x14ac:dyDescent="0.3">
      <c r="AX886" s="41"/>
    </row>
    <row r="887" spans="50:50" ht="18.75" x14ac:dyDescent="0.3">
      <c r="AX887" s="41"/>
    </row>
    <row r="888" spans="50:50" ht="18.75" x14ac:dyDescent="0.3">
      <c r="AX888" s="41"/>
    </row>
    <row r="889" spans="50:50" ht="18.75" x14ac:dyDescent="0.3">
      <c r="AX889" s="41"/>
    </row>
    <row r="890" spans="50:50" ht="18.75" x14ac:dyDescent="0.3">
      <c r="AX890" s="41"/>
    </row>
    <row r="891" spans="50:50" ht="18.75" x14ac:dyDescent="0.3">
      <c r="AX891" s="41"/>
    </row>
    <row r="892" spans="50:50" ht="18.75" x14ac:dyDescent="0.3">
      <c r="AX892" s="41"/>
    </row>
    <row r="893" spans="50:50" ht="18.75" x14ac:dyDescent="0.3">
      <c r="AX893" s="41"/>
    </row>
    <row r="894" spans="50:50" ht="18.75" x14ac:dyDescent="0.3">
      <c r="AX894" s="41"/>
    </row>
    <row r="895" spans="50:50" ht="18.75" x14ac:dyDescent="0.3">
      <c r="AX895" s="41"/>
    </row>
    <row r="896" spans="50:50" ht="18.75" x14ac:dyDescent="0.3">
      <c r="AX896" s="41"/>
    </row>
    <row r="897" spans="50:50" ht="18.75" x14ac:dyDescent="0.3">
      <c r="AX897" s="41"/>
    </row>
    <row r="898" spans="50:50" ht="18.75" x14ac:dyDescent="0.3">
      <c r="AX898" s="41"/>
    </row>
    <row r="899" spans="50:50" ht="18.75" x14ac:dyDescent="0.3">
      <c r="AX899" s="41"/>
    </row>
    <row r="900" spans="50:50" ht="18.75" x14ac:dyDescent="0.3">
      <c r="AX900" s="41"/>
    </row>
    <row r="901" spans="50:50" ht="18.75" x14ac:dyDescent="0.3">
      <c r="AX901" s="41"/>
    </row>
    <row r="902" spans="50:50" ht="18.75" x14ac:dyDescent="0.3">
      <c r="AX902" s="41"/>
    </row>
    <row r="903" spans="50:50" ht="18.75" x14ac:dyDescent="0.3">
      <c r="AX903" s="41"/>
    </row>
    <row r="904" spans="50:50" ht="18.75" x14ac:dyDescent="0.3">
      <c r="AX904" s="41"/>
    </row>
    <row r="905" spans="50:50" ht="18.75" x14ac:dyDescent="0.3">
      <c r="AX905" s="41"/>
    </row>
    <row r="906" spans="50:50" ht="18.75" x14ac:dyDescent="0.3">
      <c r="AX906" s="41"/>
    </row>
    <row r="907" spans="50:50" ht="18.75" x14ac:dyDescent="0.3">
      <c r="AX907" s="41"/>
    </row>
    <row r="908" spans="50:50" ht="18.75" x14ac:dyDescent="0.3">
      <c r="AX908" s="41"/>
    </row>
    <row r="909" spans="50:50" ht="18.75" x14ac:dyDescent="0.3">
      <c r="AX909" s="41"/>
    </row>
    <row r="910" spans="50:50" ht="18.75" x14ac:dyDescent="0.3">
      <c r="AX910" s="41"/>
    </row>
    <row r="911" spans="50:50" ht="18.75" x14ac:dyDescent="0.3">
      <c r="AX911" s="41"/>
    </row>
    <row r="912" spans="50:50" ht="18.75" x14ac:dyDescent="0.3">
      <c r="AX912" s="41"/>
    </row>
    <row r="913" spans="50:50" ht="18.75" x14ac:dyDescent="0.3">
      <c r="AX913" s="41"/>
    </row>
    <row r="914" spans="50:50" ht="18.75" x14ac:dyDescent="0.3">
      <c r="AX914" s="41"/>
    </row>
    <row r="915" spans="50:50" ht="18.75" x14ac:dyDescent="0.3">
      <c r="AX915" s="41"/>
    </row>
    <row r="916" spans="50:50" ht="18.75" x14ac:dyDescent="0.3">
      <c r="AX916" s="41"/>
    </row>
    <row r="917" spans="50:50" ht="18.75" x14ac:dyDescent="0.3">
      <c r="AX917" s="41"/>
    </row>
    <row r="918" spans="50:50" ht="18.75" x14ac:dyDescent="0.3">
      <c r="AX918" s="41"/>
    </row>
    <row r="919" spans="50:50" ht="18.75" x14ac:dyDescent="0.3">
      <c r="AX919" s="41"/>
    </row>
    <row r="920" spans="50:50" ht="18.75" x14ac:dyDescent="0.3">
      <c r="AX920" s="41"/>
    </row>
    <row r="921" spans="50:50" ht="18.75" x14ac:dyDescent="0.3">
      <c r="AX921" s="41"/>
    </row>
    <row r="922" spans="50:50" ht="18.75" x14ac:dyDescent="0.3">
      <c r="AX922" s="41"/>
    </row>
    <row r="923" spans="50:50" ht="18.75" x14ac:dyDescent="0.3">
      <c r="AX923" s="41"/>
    </row>
    <row r="924" spans="50:50" ht="18.75" x14ac:dyDescent="0.3">
      <c r="AX924" s="41"/>
    </row>
    <row r="925" spans="50:50" ht="18.75" x14ac:dyDescent="0.3">
      <c r="AX925" s="41"/>
    </row>
    <row r="926" spans="50:50" ht="18.75" x14ac:dyDescent="0.3">
      <c r="AX926" s="41"/>
    </row>
    <row r="927" spans="50:50" ht="18.75" x14ac:dyDescent="0.3">
      <c r="AX927" s="41"/>
    </row>
    <row r="928" spans="50:50" ht="18.75" x14ac:dyDescent="0.3">
      <c r="AX928" s="41"/>
    </row>
    <row r="929" spans="50:50" ht="18.75" x14ac:dyDescent="0.3">
      <c r="AX929" s="41"/>
    </row>
    <row r="930" spans="50:50" ht="18.75" x14ac:dyDescent="0.3">
      <c r="AX930" s="41"/>
    </row>
    <row r="931" spans="50:50" ht="18.75" x14ac:dyDescent="0.3">
      <c r="AX931" s="41"/>
    </row>
    <row r="932" spans="50:50" ht="18.75" x14ac:dyDescent="0.3">
      <c r="AX932" s="41"/>
    </row>
    <row r="933" spans="50:50" ht="18.75" x14ac:dyDescent="0.3">
      <c r="AX933" s="41"/>
    </row>
    <row r="934" spans="50:50" ht="18.75" x14ac:dyDescent="0.3">
      <c r="AX934" s="41"/>
    </row>
    <row r="935" spans="50:50" ht="18.75" x14ac:dyDescent="0.3">
      <c r="AX935" s="41"/>
    </row>
    <row r="936" spans="50:50" ht="18.75" x14ac:dyDescent="0.3">
      <c r="AX936" s="41"/>
    </row>
    <row r="937" spans="50:50" ht="18.75" x14ac:dyDescent="0.3">
      <c r="AX937" s="41"/>
    </row>
    <row r="938" spans="50:50" ht="18.75" x14ac:dyDescent="0.3">
      <c r="AX938" s="41"/>
    </row>
    <row r="939" spans="50:50" ht="18.75" x14ac:dyDescent="0.3">
      <c r="AX939" s="41"/>
    </row>
    <row r="940" spans="50:50" ht="18.75" x14ac:dyDescent="0.3">
      <c r="AX940" s="41"/>
    </row>
    <row r="941" spans="50:50" ht="18.75" x14ac:dyDescent="0.3">
      <c r="AX941" s="41"/>
    </row>
    <row r="942" spans="50:50" ht="18.75" x14ac:dyDescent="0.3">
      <c r="AX942" s="41"/>
    </row>
    <row r="943" spans="50:50" ht="18.75" x14ac:dyDescent="0.3">
      <c r="AX943" s="41"/>
    </row>
    <row r="944" spans="50:50" ht="18.75" x14ac:dyDescent="0.3">
      <c r="AX944" s="41"/>
    </row>
    <row r="945" spans="50:50" ht="18.75" x14ac:dyDescent="0.3">
      <c r="AX945" s="41"/>
    </row>
    <row r="946" spans="50:50" ht="18.75" x14ac:dyDescent="0.3">
      <c r="AX946" s="41"/>
    </row>
    <row r="947" spans="50:50" ht="18.75" x14ac:dyDescent="0.3">
      <c r="AX947" s="41"/>
    </row>
    <row r="948" spans="50:50" ht="18.75" x14ac:dyDescent="0.3">
      <c r="AX948" s="41"/>
    </row>
    <row r="949" spans="50:50" ht="18.75" x14ac:dyDescent="0.3">
      <c r="AX949" s="41"/>
    </row>
    <row r="950" spans="50:50" ht="18.75" x14ac:dyDescent="0.3">
      <c r="AX950" s="41"/>
    </row>
    <row r="951" spans="50:50" ht="18.75" x14ac:dyDescent="0.3">
      <c r="AX951" s="41"/>
    </row>
    <row r="952" spans="50:50" ht="18.75" x14ac:dyDescent="0.3">
      <c r="AX952" s="41"/>
    </row>
    <row r="953" spans="50:50" ht="18.75" x14ac:dyDescent="0.3">
      <c r="AX953" s="41"/>
    </row>
    <row r="954" spans="50:50" ht="18.75" x14ac:dyDescent="0.3">
      <c r="AX954" s="41"/>
    </row>
    <row r="955" spans="50:50" ht="18.75" x14ac:dyDescent="0.3">
      <c r="AX955" s="41"/>
    </row>
    <row r="956" spans="50:50" ht="18.75" x14ac:dyDescent="0.3">
      <c r="AX956" s="41"/>
    </row>
    <row r="957" spans="50:50" ht="18.75" x14ac:dyDescent="0.3">
      <c r="AX957" s="41"/>
    </row>
    <row r="958" spans="50:50" ht="18.75" x14ac:dyDescent="0.3">
      <c r="AX958" s="41"/>
    </row>
    <row r="959" spans="50:50" ht="18.75" x14ac:dyDescent="0.3">
      <c r="AX959" s="41"/>
    </row>
    <row r="960" spans="50:50" ht="18.75" x14ac:dyDescent="0.3">
      <c r="AX960" s="41"/>
    </row>
    <row r="961" spans="50:50" ht="18.75" x14ac:dyDescent="0.3">
      <c r="AX961" s="41"/>
    </row>
    <row r="962" spans="50:50" ht="18.75" x14ac:dyDescent="0.3">
      <c r="AX962" s="41"/>
    </row>
    <row r="963" spans="50:50" ht="18.75" x14ac:dyDescent="0.3">
      <c r="AX963" s="41"/>
    </row>
    <row r="964" spans="50:50" ht="18.75" x14ac:dyDescent="0.3">
      <c r="AX964" s="41"/>
    </row>
    <row r="965" spans="50:50" ht="18.75" x14ac:dyDescent="0.3">
      <c r="AX965" s="41"/>
    </row>
    <row r="966" spans="50:50" ht="18.75" x14ac:dyDescent="0.3">
      <c r="AX966" s="41"/>
    </row>
    <row r="967" spans="50:50" ht="18.75" x14ac:dyDescent="0.3">
      <c r="AX967" s="41"/>
    </row>
    <row r="968" spans="50:50" ht="18.75" x14ac:dyDescent="0.3">
      <c r="AX968" s="41"/>
    </row>
    <row r="969" spans="50:50" ht="18.75" x14ac:dyDescent="0.3">
      <c r="AX969" s="41"/>
    </row>
    <row r="970" spans="50:50" ht="18.75" x14ac:dyDescent="0.3">
      <c r="AX970" s="41"/>
    </row>
    <row r="971" spans="50:50" ht="18.75" x14ac:dyDescent="0.3">
      <c r="AX971" s="41"/>
    </row>
    <row r="972" spans="50:50" ht="18.75" x14ac:dyDescent="0.3">
      <c r="AX972" s="41"/>
    </row>
    <row r="973" spans="50:50" ht="18.75" x14ac:dyDescent="0.3">
      <c r="AX973" s="41"/>
    </row>
    <row r="974" spans="50:50" ht="18.75" x14ac:dyDescent="0.3">
      <c r="AX974" s="41"/>
    </row>
    <row r="975" spans="50:50" ht="18.75" x14ac:dyDescent="0.3">
      <c r="AX975" s="41"/>
    </row>
    <row r="976" spans="50:50" ht="18.75" x14ac:dyDescent="0.3">
      <c r="AX976" s="41"/>
    </row>
    <row r="977" spans="50:50" ht="18.75" x14ac:dyDescent="0.3">
      <c r="AX977" s="41"/>
    </row>
    <row r="978" spans="50:50" ht="18.75" x14ac:dyDescent="0.3">
      <c r="AX978" s="41"/>
    </row>
    <row r="979" spans="50:50" ht="18.75" x14ac:dyDescent="0.3">
      <c r="AX979" s="41"/>
    </row>
    <row r="980" spans="50:50" ht="18.75" x14ac:dyDescent="0.3">
      <c r="AX980" s="41"/>
    </row>
    <row r="981" spans="50:50" ht="18.75" x14ac:dyDescent="0.3">
      <c r="AX981" s="41"/>
    </row>
    <row r="982" spans="50:50" ht="18.75" x14ac:dyDescent="0.3">
      <c r="AX982" s="41"/>
    </row>
    <row r="983" spans="50:50" ht="18.75" x14ac:dyDescent="0.3">
      <c r="AX983" s="41"/>
    </row>
    <row r="984" spans="50:50" ht="18.75" x14ac:dyDescent="0.3">
      <c r="AX984" s="41"/>
    </row>
    <row r="985" spans="50:50" ht="18.75" x14ac:dyDescent="0.3">
      <c r="AX985" s="41"/>
    </row>
    <row r="986" spans="50:50" ht="18.75" x14ac:dyDescent="0.3">
      <c r="AX986" s="41"/>
    </row>
    <row r="987" spans="50:50" ht="18.75" x14ac:dyDescent="0.3">
      <c r="AX987" s="41"/>
    </row>
    <row r="988" spans="50:50" ht="18.75" x14ac:dyDescent="0.3">
      <c r="AX988" s="41"/>
    </row>
    <row r="989" spans="50:50" ht="18.75" x14ac:dyDescent="0.3">
      <c r="AX989" s="41"/>
    </row>
    <row r="990" spans="50:50" ht="18.75" x14ac:dyDescent="0.3">
      <c r="AX990" s="41"/>
    </row>
    <row r="991" spans="50:50" ht="18.75" x14ac:dyDescent="0.3">
      <c r="AX991" s="41"/>
    </row>
    <row r="992" spans="50:50" ht="18.75" x14ac:dyDescent="0.3">
      <c r="AX992" s="41"/>
    </row>
    <row r="993" spans="50:50" ht="18.75" x14ac:dyDescent="0.3">
      <c r="AX993" s="41"/>
    </row>
    <row r="994" spans="50:50" ht="18.75" x14ac:dyDescent="0.3">
      <c r="AX994" s="41"/>
    </row>
    <row r="995" spans="50:50" ht="18.75" x14ac:dyDescent="0.3">
      <c r="AX995" s="41"/>
    </row>
    <row r="996" spans="50:50" ht="18.75" x14ac:dyDescent="0.3">
      <c r="AX996" s="41"/>
    </row>
    <row r="997" spans="50:50" ht="18.75" x14ac:dyDescent="0.3">
      <c r="AX997" s="41"/>
    </row>
    <row r="998" spans="50:50" ht="18.75" x14ac:dyDescent="0.3">
      <c r="AX998" s="41"/>
    </row>
    <row r="999" spans="50:50" ht="18.75" x14ac:dyDescent="0.3">
      <c r="AX999" s="41"/>
    </row>
    <row r="1000" spans="50:50" ht="18.75" x14ac:dyDescent="0.3">
      <c r="AX1000" s="41"/>
    </row>
    <row r="1001" spans="50:50" ht="18.75" x14ac:dyDescent="0.3">
      <c r="AX1001" s="41"/>
    </row>
    <row r="1002" spans="50:50" ht="18.75" x14ac:dyDescent="0.3">
      <c r="AX1002" s="41"/>
    </row>
    <row r="1003" spans="50:50" ht="18.75" x14ac:dyDescent="0.3">
      <c r="AX1003" s="41"/>
    </row>
    <row r="1004" spans="50:50" ht="18.75" x14ac:dyDescent="0.3">
      <c r="AX1004" s="41"/>
    </row>
    <row r="1005" spans="50:50" ht="18.75" x14ac:dyDescent="0.3">
      <c r="AX1005" s="41"/>
    </row>
    <row r="1006" spans="50:50" ht="18.75" x14ac:dyDescent="0.3">
      <c r="AX1006" s="41"/>
    </row>
    <row r="1007" spans="50:50" ht="18.75" x14ac:dyDescent="0.3">
      <c r="AX1007" s="41"/>
    </row>
    <row r="1008" spans="50:50" ht="18.75" x14ac:dyDescent="0.3">
      <c r="AX1008" s="41"/>
    </row>
    <row r="1009" spans="50:50" ht="18.75" x14ac:dyDescent="0.3">
      <c r="AX1009" s="41"/>
    </row>
    <row r="1010" spans="50:50" ht="18.75" x14ac:dyDescent="0.3">
      <c r="AX1010" s="41"/>
    </row>
    <row r="1011" spans="50:50" ht="18.75" x14ac:dyDescent="0.3">
      <c r="AX1011" s="41"/>
    </row>
    <row r="1012" spans="50:50" ht="18.75" x14ac:dyDescent="0.3">
      <c r="AX1012" s="41"/>
    </row>
    <row r="1013" spans="50:50" ht="18.75" x14ac:dyDescent="0.3">
      <c r="AX1013" s="41"/>
    </row>
    <row r="1014" spans="50:50" ht="18.75" x14ac:dyDescent="0.3">
      <c r="AX1014" s="41"/>
    </row>
    <row r="1015" spans="50:50" ht="18.75" x14ac:dyDescent="0.3">
      <c r="AX1015" s="41"/>
    </row>
    <row r="1016" spans="50:50" ht="18.75" x14ac:dyDescent="0.3">
      <c r="AX1016" s="41"/>
    </row>
    <row r="1017" spans="50:50" ht="18.75" x14ac:dyDescent="0.3">
      <c r="AX1017" s="41"/>
    </row>
    <row r="1018" spans="50:50" ht="18.75" x14ac:dyDescent="0.3">
      <c r="AX1018" s="41"/>
    </row>
    <row r="1019" spans="50:50" ht="18.75" x14ac:dyDescent="0.3">
      <c r="AX1019" s="41"/>
    </row>
    <row r="1020" spans="50:50" ht="18.75" x14ac:dyDescent="0.3">
      <c r="AX1020" s="41"/>
    </row>
    <row r="1021" spans="50:50" ht="18.75" x14ac:dyDescent="0.3">
      <c r="AX1021" s="41"/>
    </row>
    <row r="1022" spans="50:50" ht="18.75" x14ac:dyDescent="0.3">
      <c r="AX1022" s="41"/>
    </row>
    <row r="1023" spans="50:50" ht="18.75" x14ac:dyDescent="0.3">
      <c r="AX1023" s="41"/>
    </row>
    <row r="1024" spans="50:50" ht="18.75" x14ac:dyDescent="0.3">
      <c r="AX1024" s="41"/>
    </row>
    <row r="1025" spans="50:50" ht="18.75" x14ac:dyDescent="0.3">
      <c r="AX1025" s="41"/>
    </row>
    <row r="1026" spans="50:50" ht="18.75" x14ac:dyDescent="0.3">
      <c r="AX1026" s="41"/>
    </row>
    <row r="1027" spans="50:50" ht="18.75" x14ac:dyDescent="0.3">
      <c r="AX1027" s="41"/>
    </row>
    <row r="1028" spans="50:50" ht="18.75" x14ac:dyDescent="0.3">
      <c r="AX1028" s="41"/>
    </row>
    <row r="1029" spans="50:50" ht="18.75" x14ac:dyDescent="0.3">
      <c r="AX1029" s="41"/>
    </row>
    <row r="1030" spans="50:50" ht="18.75" x14ac:dyDescent="0.3">
      <c r="AX1030" s="41"/>
    </row>
    <row r="1031" spans="50:50" ht="18.75" x14ac:dyDescent="0.3">
      <c r="AX1031" s="41"/>
    </row>
    <row r="1032" spans="50:50" ht="18.75" x14ac:dyDescent="0.3">
      <c r="AX1032" s="41"/>
    </row>
    <row r="1033" spans="50:50" ht="18.75" x14ac:dyDescent="0.3">
      <c r="AX1033" s="41"/>
    </row>
    <row r="1034" spans="50:50" ht="18.75" x14ac:dyDescent="0.3">
      <c r="AX1034" s="41"/>
    </row>
    <row r="1035" spans="50:50" ht="18.75" x14ac:dyDescent="0.3">
      <c r="AX1035" s="41"/>
    </row>
    <row r="1036" spans="50:50" ht="18.75" x14ac:dyDescent="0.3">
      <c r="AX1036" s="41"/>
    </row>
    <row r="1037" spans="50:50" ht="18.75" x14ac:dyDescent="0.3">
      <c r="AX1037" s="41"/>
    </row>
    <row r="1038" spans="50:50" ht="18.75" x14ac:dyDescent="0.3">
      <c r="AX1038" s="41"/>
    </row>
    <row r="1039" spans="50:50" ht="18.75" x14ac:dyDescent="0.3">
      <c r="AX1039" s="41"/>
    </row>
    <row r="1040" spans="50:50" ht="18.75" x14ac:dyDescent="0.3">
      <c r="AX1040" s="41"/>
    </row>
    <row r="1041" spans="50:50" ht="18.75" x14ac:dyDescent="0.3">
      <c r="AX1041" s="41"/>
    </row>
    <row r="1042" spans="50:50" ht="18.75" x14ac:dyDescent="0.3">
      <c r="AX1042" s="41"/>
    </row>
    <row r="1043" spans="50:50" ht="18.75" x14ac:dyDescent="0.3">
      <c r="AX1043" s="41"/>
    </row>
    <row r="1044" spans="50:50" ht="18.75" x14ac:dyDescent="0.3">
      <c r="AX1044" s="41"/>
    </row>
    <row r="1045" spans="50:50" ht="18.75" x14ac:dyDescent="0.3">
      <c r="AX1045" s="41"/>
    </row>
    <row r="1046" spans="50:50" ht="18.75" x14ac:dyDescent="0.3">
      <c r="AX1046" s="41"/>
    </row>
    <row r="1047" spans="50:50" ht="18.75" x14ac:dyDescent="0.3">
      <c r="AX1047" s="41"/>
    </row>
    <row r="1048" spans="50:50" ht="18.75" x14ac:dyDescent="0.3">
      <c r="AX1048" s="41"/>
    </row>
    <row r="1049" spans="50:50" ht="18.75" x14ac:dyDescent="0.3">
      <c r="AX1049" s="41"/>
    </row>
    <row r="1050" spans="50:50" ht="18.75" x14ac:dyDescent="0.3">
      <c r="AX1050" s="41"/>
    </row>
    <row r="1051" spans="50:50" ht="18.75" x14ac:dyDescent="0.3">
      <c r="AX1051" s="41"/>
    </row>
    <row r="1052" spans="50:50" ht="18.75" x14ac:dyDescent="0.3">
      <c r="AX1052" s="41"/>
    </row>
    <row r="1053" spans="50:50" ht="18.75" x14ac:dyDescent="0.3">
      <c r="AX1053" s="41"/>
    </row>
    <row r="1054" spans="50:50" ht="18.75" x14ac:dyDescent="0.3">
      <c r="AX1054" s="41"/>
    </row>
    <row r="1055" spans="50:50" ht="18.75" x14ac:dyDescent="0.3">
      <c r="AX1055" s="41"/>
    </row>
    <row r="1056" spans="50:50" ht="18.75" x14ac:dyDescent="0.3">
      <c r="AX1056" s="41"/>
    </row>
    <row r="1057" spans="50:50" ht="18.75" x14ac:dyDescent="0.3">
      <c r="AX1057" s="41"/>
    </row>
    <row r="1058" spans="50:50" ht="18.75" x14ac:dyDescent="0.3">
      <c r="AX1058" s="41"/>
    </row>
    <row r="1059" spans="50:50" ht="18.75" x14ac:dyDescent="0.3">
      <c r="AX1059" s="41"/>
    </row>
    <row r="1060" spans="50:50" ht="18.75" x14ac:dyDescent="0.3">
      <c r="AX1060" s="41"/>
    </row>
    <row r="1061" spans="50:50" ht="18.75" x14ac:dyDescent="0.3">
      <c r="AX1061" s="41"/>
    </row>
    <row r="1062" spans="50:50" ht="18.75" x14ac:dyDescent="0.3">
      <c r="AX1062" s="41"/>
    </row>
    <row r="1063" spans="50:50" ht="18.75" x14ac:dyDescent="0.3">
      <c r="AX1063" s="41"/>
    </row>
    <row r="1064" spans="50:50" ht="18.75" x14ac:dyDescent="0.3">
      <c r="AX1064" s="41"/>
    </row>
    <row r="1065" spans="50:50" ht="18.75" x14ac:dyDescent="0.3">
      <c r="AX1065" s="41"/>
    </row>
    <row r="1066" spans="50:50" ht="18.75" x14ac:dyDescent="0.3">
      <c r="AX1066" s="41"/>
    </row>
    <row r="1067" spans="50:50" ht="18.75" x14ac:dyDescent="0.3">
      <c r="AX1067" s="41"/>
    </row>
    <row r="1068" spans="50:50" ht="18.75" x14ac:dyDescent="0.3">
      <c r="AX1068" s="41"/>
    </row>
    <row r="1069" spans="50:50" ht="18.75" x14ac:dyDescent="0.3">
      <c r="AX1069" s="41"/>
    </row>
    <row r="1070" spans="50:50" ht="18.75" x14ac:dyDescent="0.3">
      <c r="AX1070" s="41"/>
    </row>
    <row r="1071" spans="50:50" ht="18.75" x14ac:dyDescent="0.3">
      <c r="AX1071" s="41"/>
    </row>
    <row r="1072" spans="50:50" ht="18.75" x14ac:dyDescent="0.3">
      <c r="AX1072" s="41"/>
    </row>
    <row r="1073" spans="50:50" ht="18.75" x14ac:dyDescent="0.3">
      <c r="AX1073" s="41"/>
    </row>
    <row r="1074" spans="50:50" ht="18.75" x14ac:dyDescent="0.3">
      <c r="AX1074" s="41"/>
    </row>
    <row r="1075" spans="50:50" ht="18.75" x14ac:dyDescent="0.3">
      <c r="AX1075" s="41"/>
    </row>
    <row r="1076" spans="50:50" ht="18.75" x14ac:dyDescent="0.3">
      <c r="AX1076" s="41"/>
    </row>
    <row r="1077" spans="50:50" ht="18.75" x14ac:dyDescent="0.3">
      <c r="AX1077" s="41"/>
    </row>
    <row r="1078" spans="50:50" ht="18.75" x14ac:dyDescent="0.3">
      <c r="AX1078" s="41"/>
    </row>
    <row r="1079" spans="50:50" ht="18.75" x14ac:dyDescent="0.3">
      <c r="AX1079" s="41"/>
    </row>
    <row r="1080" spans="50:50" ht="18.75" x14ac:dyDescent="0.3">
      <c r="AX1080" s="41"/>
    </row>
    <row r="1081" spans="50:50" ht="18.75" x14ac:dyDescent="0.3">
      <c r="AX1081" s="41"/>
    </row>
    <row r="1082" spans="50:50" ht="18.75" x14ac:dyDescent="0.3">
      <c r="AX1082" s="41"/>
    </row>
    <row r="1083" spans="50:50" ht="18.75" x14ac:dyDescent="0.3">
      <c r="AX1083" s="41"/>
    </row>
    <row r="1084" spans="50:50" ht="18.75" x14ac:dyDescent="0.3">
      <c r="AX1084" s="41"/>
    </row>
    <row r="1085" spans="50:50" ht="18.75" x14ac:dyDescent="0.3">
      <c r="AX1085" s="41"/>
    </row>
    <row r="1086" spans="50:50" ht="18.75" x14ac:dyDescent="0.3">
      <c r="AX1086" s="41"/>
    </row>
    <row r="1087" spans="50:50" ht="18.75" x14ac:dyDescent="0.3">
      <c r="AX1087" s="41"/>
    </row>
    <row r="1088" spans="50:50" ht="18.75" x14ac:dyDescent="0.3">
      <c r="AX1088" s="41"/>
    </row>
    <row r="1089" spans="50:50" ht="18.75" x14ac:dyDescent="0.3">
      <c r="AX1089" s="41"/>
    </row>
    <row r="1090" spans="50:50" ht="18.75" x14ac:dyDescent="0.3">
      <c r="AX1090" s="41"/>
    </row>
    <row r="1091" spans="50:50" ht="18.75" x14ac:dyDescent="0.3">
      <c r="AX1091" s="41"/>
    </row>
    <row r="1092" spans="50:50" ht="18.75" x14ac:dyDescent="0.3">
      <c r="AX1092" s="41"/>
    </row>
    <row r="1093" spans="50:50" ht="18.75" x14ac:dyDescent="0.3">
      <c r="AX1093" s="41"/>
    </row>
    <row r="1094" spans="50:50" ht="18.75" x14ac:dyDescent="0.3">
      <c r="AX1094" s="41"/>
    </row>
    <row r="1095" spans="50:50" ht="18.75" x14ac:dyDescent="0.3">
      <c r="AX1095" s="41"/>
    </row>
    <row r="1096" spans="50:50" ht="18.75" x14ac:dyDescent="0.3">
      <c r="AX1096" s="41"/>
    </row>
    <row r="1097" spans="50:50" ht="18.75" x14ac:dyDescent="0.3">
      <c r="AX1097" s="41"/>
    </row>
    <row r="1098" spans="50:50" ht="18.75" x14ac:dyDescent="0.3">
      <c r="AX1098" s="41"/>
    </row>
    <row r="1099" spans="50:50" ht="18.75" x14ac:dyDescent="0.3">
      <c r="AX1099" s="41"/>
    </row>
    <row r="1100" spans="50:50" ht="18.75" x14ac:dyDescent="0.3">
      <c r="AX1100" s="41"/>
    </row>
    <row r="1101" spans="50:50" ht="18.75" x14ac:dyDescent="0.3">
      <c r="AX1101" s="41"/>
    </row>
    <row r="1102" spans="50:50" ht="18.75" x14ac:dyDescent="0.3">
      <c r="AX1102" s="41"/>
    </row>
    <row r="1103" spans="50:50" ht="18.75" x14ac:dyDescent="0.3">
      <c r="AX1103" s="41"/>
    </row>
    <row r="1104" spans="50:50" ht="18.75" x14ac:dyDescent="0.3">
      <c r="AX1104" s="41"/>
    </row>
    <row r="1105" spans="50:50" ht="18.75" x14ac:dyDescent="0.3">
      <c r="AX1105" s="41"/>
    </row>
    <row r="1106" spans="50:50" ht="18.75" x14ac:dyDescent="0.3">
      <c r="AX1106" s="41"/>
    </row>
    <row r="1107" spans="50:50" ht="18.75" x14ac:dyDescent="0.3">
      <c r="AX1107" s="41"/>
    </row>
    <row r="1108" spans="50:50" ht="18.75" x14ac:dyDescent="0.3">
      <c r="AX1108" s="41"/>
    </row>
    <row r="1109" spans="50:50" ht="18.75" x14ac:dyDescent="0.3">
      <c r="AX1109" s="41"/>
    </row>
    <row r="1110" spans="50:50" ht="18.75" x14ac:dyDescent="0.3">
      <c r="AX1110" s="41"/>
    </row>
    <row r="1111" spans="50:50" ht="18.75" x14ac:dyDescent="0.3">
      <c r="AX1111" s="41"/>
    </row>
    <row r="1112" spans="50:50" ht="18.75" x14ac:dyDescent="0.3">
      <c r="AX1112" s="41"/>
    </row>
    <row r="1113" spans="50:50" ht="18.75" x14ac:dyDescent="0.3">
      <c r="AX1113" s="41"/>
    </row>
    <row r="1114" spans="50:50" ht="18.75" x14ac:dyDescent="0.3">
      <c r="AX1114" s="41"/>
    </row>
    <row r="1115" spans="50:50" ht="18.75" x14ac:dyDescent="0.3">
      <c r="AX1115" s="41"/>
    </row>
    <row r="1116" spans="50:50" ht="18.75" x14ac:dyDescent="0.3">
      <c r="AX1116" s="41"/>
    </row>
    <row r="1117" spans="50:50" ht="18.75" x14ac:dyDescent="0.3">
      <c r="AX1117" s="41"/>
    </row>
    <row r="1118" spans="50:50" ht="18.75" x14ac:dyDescent="0.3">
      <c r="AX1118" s="41"/>
    </row>
    <row r="1119" spans="50:50" ht="18.75" x14ac:dyDescent="0.3">
      <c r="AX1119" s="41"/>
    </row>
    <row r="1120" spans="50:50" ht="18.75" x14ac:dyDescent="0.3">
      <c r="AX1120" s="41"/>
    </row>
    <row r="1121" spans="50:50" ht="18.75" x14ac:dyDescent="0.3">
      <c r="AX1121" s="41"/>
    </row>
    <row r="1122" spans="50:50" ht="18.75" x14ac:dyDescent="0.3">
      <c r="AX1122" s="41"/>
    </row>
    <row r="1123" spans="50:50" ht="18.75" x14ac:dyDescent="0.3">
      <c r="AX1123" s="41"/>
    </row>
    <row r="1124" spans="50:50" ht="18.75" x14ac:dyDescent="0.3">
      <c r="AX1124" s="41"/>
    </row>
    <row r="1125" spans="50:50" ht="18.75" x14ac:dyDescent="0.3">
      <c r="AX1125" s="41"/>
    </row>
    <row r="1126" spans="50:50" ht="18.75" x14ac:dyDescent="0.3">
      <c r="AX1126" s="41"/>
    </row>
    <row r="1127" spans="50:50" ht="18.75" x14ac:dyDescent="0.3">
      <c r="AX1127" s="41"/>
    </row>
    <row r="1128" spans="50:50" ht="18.75" x14ac:dyDescent="0.3">
      <c r="AX1128" s="41"/>
    </row>
    <row r="1129" spans="50:50" ht="18.75" x14ac:dyDescent="0.3">
      <c r="AX1129" s="41"/>
    </row>
    <row r="1130" spans="50:50" ht="18.75" x14ac:dyDescent="0.3">
      <c r="AX1130" s="41"/>
    </row>
    <row r="1131" spans="50:50" ht="18.75" x14ac:dyDescent="0.3">
      <c r="AX1131" s="41"/>
    </row>
    <row r="1132" spans="50:50" ht="18.75" x14ac:dyDescent="0.3">
      <c r="AX1132" s="41"/>
    </row>
    <row r="1133" spans="50:50" ht="18.75" x14ac:dyDescent="0.3">
      <c r="AX1133" s="41"/>
    </row>
    <row r="1134" spans="50:50" ht="18.75" x14ac:dyDescent="0.3">
      <c r="AX1134" s="41"/>
    </row>
    <row r="1135" spans="50:50" ht="18.75" x14ac:dyDescent="0.3">
      <c r="AX1135" s="41"/>
    </row>
    <row r="1136" spans="50:50" ht="18.75" x14ac:dyDescent="0.3">
      <c r="AX1136" s="41"/>
    </row>
    <row r="1137" spans="50:50" ht="18.75" x14ac:dyDescent="0.3">
      <c r="AX1137" s="41"/>
    </row>
    <row r="1138" spans="50:50" ht="18.75" x14ac:dyDescent="0.3">
      <c r="AX1138" s="41"/>
    </row>
    <row r="1139" spans="50:50" ht="18.75" x14ac:dyDescent="0.3">
      <c r="AX1139" s="41"/>
    </row>
    <row r="1140" spans="50:50" ht="18.75" x14ac:dyDescent="0.3">
      <c r="AX1140" s="41"/>
    </row>
    <row r="1141" spans="50:50" ht="18.75" x14ac:dyDescent="0.3">
      <c r="AX1141" s="41"/>
    </row>
    <row r="1142" spans="50:50" ht="18.75" x14ac:dyDescent="0.3">
      <c r="AX1142" s="41"/>
    </row>
    <row r="1143" spans="50:50" ht="18.75" x14ac:dyDescent="0.3">
      <c r="AX1143" s="41"/>
    </row>
    <row r="1144" spans="50:50" ht="18.75" x14ac:dyDescent="0.3">
      <c r="AX1144" s="41"/>
    </row>
    <row r="1145" spans="50:50" ht="18.75" x14ac:dyDescent="0.3">
      <c r="AX1145" s="41"/>
    </row>
    <row r="1146" spans="50:50" ht="18.75" x14ac:dyDescent="0.3">
      <c r="AX1146" s="41"/>
    </row>
    <row r="1147" spans="50:50" ht="18.75" x14ac:dyDescent="0.3">
      <c r="AX1147" s="41"/>
    </row>
    <row r="1148" spans="50:50" ht="18.75" x14ac:dyDescent="0.3">
      <c r="AX1148" s="41"/>
    </row>
    <row r="1149" spans="50:50" ht="18.75" x14ac:dyDescent="0.3">
      <c r="AX1149" s="41"/>
    </row>
    <row r="1150" spans="50:50" ht="18.75" x14ac:dyDescent="0.3">
      <c r="AX1150" s="41"/>
    </row>
    <row r="1151" spans="50:50" ht="18.75" x14ac:dyDescent="0.3">
      <c r="AX1151" s="41"/>
    </row>
    <row r="1152" spans="50:50" ht="18.75" x14ac:dyDescent="0.3">
      <c r="AX1152" s="41"/>
    </row>
    <row r="1153" spans="50:50" ht="18.75" x14ac:dyDescent="0.3">
      <c r="AX1153" s="41"/>
    </row>
    <row r="1154" spans="50:50" ht="18.75" x14ac:dyDescent="0.3">
      <c r="AX1154" s="41"/>
    </row>
    <row r="1155" spans="50:50" ht="18.75" x14ac:dyDescent="0.3">
      <c r="AX1155" s="41"/>
    </row>
    <row r="1156" spans="50:50" ht="18.75" x14ac:dyDescent="0.3">
      <c r="AX1156" s="41"/>
    </row>
    <row r="1157" spans="50:50" ht="18.75" x14ac:dyDescent="0.3">
      <c r="AX1157" s="41"/>
    </row>
    <row r="1158" spans="50:50" ht="18.75" x14ac:dyDescent="0.3">
      <c r="AX1158" s="41"/>
    </row>
    <row r="1159" spans="50:50" ht="18.75" x14ac:dyDescent="0.3">
      <c r="AX1159" s="41"/>
    </row>
    <row r="1160" spans="50:50" ht="18.75" x14ac:dyDescent="0.3">
      <c r="AX1160" s="41"/>
    </row>
    <row r="1161" spans="50:50" ht="18.75" x14ac:dyDescent="0.3">
      <c r="AX1161" s="41"/>
    </row>
    <row r="1162" spans="50:50" ht="18.75" x14ac:dyDescent="0.3">
      <c r="AX1162" s="41"/>
    </row>
    <row r="1163" spans="50:50" ht="18.75" x14ac:dyDescent="0.3">
      <c r="AX1163" s="41"/>
    </row>
    <row r="1164" spans="50:50" ht="18.75" x14ac:dyDescent="0.3">
      <c r="AX1164" s="41"/>
    </row>
    <row r="1165" spans="50:50" ht="18.75" x14ac:dyDescent="0.3">
      <c r="AX1165" s="41"/>
    </row>
    <row r="1166" spans="50:50" ht="18.75" x14ac:dyDescent="0.3">
      <c r="AX1166" s="41"/>
    </row>
    <row r="1167" spans="50:50" ht="18.75" x14ac:dyDescent="0.3">
      <c r="AX1167" s="41"/>
    </row>
    <row r="1168" spans="50:50" ht="18.75" x14ac:dyDescent="0.3">
      <c r="AX1168" s="41"/>
    </row>
    <row r="1169" spans="50:50" ht="18.75" x14ac:dyDescent="0.3">
      <c r="AX1169" s="41"/>
    </row>
    <row r="1170" spans="50:50" ht="18.75" x14ac:dyDescent="0.3">
      <c r="AX1170" s="41"/>
    </row>
    <row r="1171" spans="50:50" ht="18.75" x14ac:dyDescent="0.3">
      <c r="AX1171" s="41"/>
    </row>
    <row r="1172" spans="50:50" ht="18.75" x14ac:dyDescent="0.3">
      <c r="AX1172" s="41"/>
    </row>
    <row r="1173" spans="50:50" ht="18.75" x14ac:dyDescent="0.3">
      <c r="AX1173" s="41"/>
    </row>
    <row r="1174" spans="50:50" ht="18.75" x14ac:dyDescent="0.3">
      <c r="AX1174" s="41"/>
    </row>
    <row r="1175" spans="50:50" ht="18.75" x14ac:dyDescent="0.3">
      <c r="AX1175" s="41"/>
    </row>
    <row r="1176" spans="50:50" ht="18.75" x14ac:dyDescent="0.3">
      <c r="AX1176" s="41"/>
    </row>
    <row r="1177" spans="50:50" ht="18.75" x14ac:dyDescent="0.3">
      <c r="AX1177" s="41"/>
    </row>
    <row r="1178" spans="50:50" ht="18.75" x14ac:dyDescent="0.3">
      <c r="AX1178" s="41"/>
    </row>
    <row r="1179" spans="50:50" ht="18.75" x14ac:dyDescent="0.3">
      <c r="AX1179" s="41"/>
    </row>
    <row r="1180" spans="50:50" ht="18.75" x14ac:dyDescent="0.3">
      <c r="AX1180" s="41"/>
    </row>
    <row r="1181" spans="50:50" ht="18.75" x14ac:dyDescent="0.3">
      <c r="AX1181" s="41"/>
    </row>
    <row r="1182" spans="50:50" ht="18.75" x14ac:dyDescent="0.3">
      <c r="AX1182" s="41"/>
    </row>
    <row r="1183" spans="50:50" ht="18.75" x14ac:dyDescent="0.3">
      <c r="AX1183" s="41"/>
    </row>
    <row r="1184" spans="50:50" ht="18.75" x14ac:dyDescent="0.3">
      <c r="AX1184" s="41"/>
    </row>
    <row r="1185" spans="50:50" ht="18.75" x14ac:dyDescent="0.3">
      <c r="AX1185" s="41"/>
    </row>
    <row r="1186" spans="50:50" ht="18.75" x14ac:dyDescent="0.3">
      <c r="AX1186" s="41"/>
    </row>
    <row r="1187" spans="50:50" ht="18.75" x14ac:dyDescent="0.3">
      <c r="AX1187" s="41"/>
    </row>
    <row r="1188" spans="50:50" ht="18.75" x14ac:dyDescent="0.3">
      <c r="AX1188" s="41"/>
    </row>
    <row r="1189" spans="50:50" ht="18.75" x14ac:dyDescent="0.3">
      <c r="AX1189" s="41"/>
    </row>
    <row r="1190" spans="50:50" ht="18.75" x14ac:dyDescent="0.3">
      <c r="AX1190" s="41"/>
    </row>
    <row r="1191" spans="50:50" ht="18.75" x14ac:dyDescent="0.3">
      <c r="AX1191" s="41"/>
    </row>
    <row r="1192" spans="50:50" ht="18.75" x14ac:dyDescent="0.3">
      <c r="AX1192" s="41"/>
    </row>
    <row r="1193" spans="50:50" ht="18.75" x14ac:dyDescent="0.3">
      <c r="AX1193" s="41"/>
    </row>
    <row r="1194" spans="50:50" ht="18.75" x14ac:dyDescent="0.3">
      <c r="AX1194" s="41"/>
    </row>
    <row r="1195" spans="50:50" ht="18.75" x14ac:dyDescent="0.3">
      <c r="AX1195" s="41"/>
    </row>
    <row r="1196" spans="50:50" ht="18.75" x14ac:dyDescent="0.3">
      <c r="AX1196" s="41"/>
    </row>
    <row r="1197" spans="50:50" ht="18.75" x14ac:dyDescent="0.3">
      <c r="AX1197" s="41"/>
    </row>
    <row r="1198" spans="50:50" ht="18.75" x14ac:dyDescent="0.3">
      <c r="AX1198" s="41"/>
    </row>
    <row r="1199" spans="50:50" ht="18.75" x14ac:dyDescent="0.3">
      <c r="AX1199" s="41"/>
    </row>
    <row r="1200" spans="50:50" ht="18.75" x14ac:dyDescent="0.3">
      <c r="AX1200" s="41"/>
    </row>
    <row r="1201" spans="50:50" ht="18.75" x14ac:dyDescent="0.3">
      <c r="AX1201" s="41"/>
    </row>
    <row r="1202" spans="50:50" ht="18.75" x14ac:dyDescent="0.3">
      <c r="AX1202" s="41"/>
    </row>
    <row r="1203" spans="50:50" ht="18.75" x14ac:dyDescent="0.3">
      <c r="AX1203" s="41"/>
    </row>
    <row r="1204" spans="50:50" ht="18.75" x14ac:dyDescent="0.3">
      <c r="AX1204" s="41"/>
    </row>
    <row r="1205" spans="50:50" ht="18.75" x14ac:dyDescent="0.3">
      <c r="AX1205" s="41"/>
    </row>
    <row r="1206" spans="50:50" ht="18.75" x14ac:dyDescent="0.3">
      <c r="AX1206" s="41"/>
    </row>
    <row r="1207" spans="50:50" ht="18.75" x14ac:dyDescent="0.3">
      <c r="AX1207" s="41"/>
    </row>
    <row r="1208" spans="50:50" ht="18.75" x14ac:dyDescent="0.3">
      <c r="AX1208" s="41"/>
    </row>
    <row r="1209" spans="50:50" ht="18.75" x14ac:dyDescent="0.3">
      <c r="AX1209" s="41"/>
    </row>
    <row r="1210" spans="50:50" ht="18.75" x14ac:dyDescent="0.3">
      <c r="AX1210" s="41"/>
    </row>
    <row r="1211" spans="50:50" ht="18.75" x14ac:dyDescent="0.3">
      <c r="AX1211" s="41"/>
    </row>
    <row r="1212" spans="50:50" ht="18.75" x14ac:dyDescent="0.3">
      <c r="AX1212" s="41"/>
    </row>
    <row r="1213" spans="50:50" ht="18.75" x14ac:dyDescent="0.3">
      <c r="AX1213" s="41"/>
    </row>
    <row r="1214" spans="50:50" ht="18.75" x14ac:dyDescent="0.3">
      <c r="AX1214" s="41"/>
    </row>
    <row r="1215" spans="50:50" ht="18.75" x14ac:dyDescent="0.3">
      <c r="AX1215" s="41"/>
    </row>
    <row r="1216" spans="50:50" ht="18.75" x14ac:dyDescent="0.3">
      <c r="AX1216" s="41"/>
    </row>
    <row r="1217" spans="50:50" ht="18.75" x14ac:dyDescent="0.3">
      <c r="AX1217" s="41"/>
    </row>
    <row r="1218" spans="50:50" ht="18.75" x14ac:dyDescent="0.3">
      <c r="AX1218" s="41"/>
    </row>
    <row r="1219" spans="50:50" ht="18.75" x14ac:dyDescent="0.3">
      <c r="AX1219" s="41"/>
    </row>
    <row r="1220" spans="50:50" ht="18.75" x14ac:dyDescent="0.3">
      <c r="AX1220" s="41"/>
    </row>
    <row r="1221" spans="50:50" ht="18.75" x14ac:dyDescent="0.3">
      <c r="AX1221" s="41"/>
    </row>
    <row r="1222" spans="50:50" ht="18.75" x14ac:dyDescent="0.3">
      <c r="AX1222" s="41"/>
    </row>
    <row r="1223" spans="50:50" ht="18.75" x14ac:dyDescent="0.3">
      <c r="AX1223" s="41"/>
    </row>
    <row r="1224" spans="50:50" ht="18.75" x14ac:dyDescent="0.3">
      <c r="AX1224" s="41"/>
    </row>
    <row r="1225" spans="50:50" ht="18.75" x14ac:dyDescent="0.3">
      <c r="AX1225" s="41"/>
    </row>
    <row r="1226" spans="50:50" ht="18.75" x14ac:dyDescent="0.3">
      <c r="AX1226" s="41"/>
    </row>
    <row r="1227" spans="50:50" ht="18.75" x14ac:dyDescent="0.3">
      <c r="AX1227" s="41"/>
    </row>
    <row r="1228" spans="50:50" ht="18.75" x14ac:dyDescent="0.3">
      <c r="AX1228" s="41"/>
    </row>
    <row r="1229" spans="50:50" ht="18.75" x14ac:dyDescent="0.3">
      <c r="AX1229" s="41"/>
    </row>
    <row r="1230" spans="50:50" ht="18.75" x14ac:dyDescent="0.3">
      <c r="AX1230" s="41"/>
    </row>
    <row r="1231" spans="50:50" ht="18.75" x14ac:dyDescent="0.3">
      <c r="AX1231" s="41"/>
    </row>
    <row r="1232" spans="50:50" ht="18.75" x14ac:dyDescent="0.3">
      <c r="AX1232" s="41"/>
    </row>
    <row r="1233" spans="50:50" ht="18.75" x14ac:dyDescent="0.3">
      <c r="AX1233" s="41"/>
    </row>
    <row r="1234" spans="50:50" ht="18.75" x14ac:dyDescent="0.3">
      <c r="AX1234" s="41"/>
    </row>
    <row r="1235" spans="50:50" ht="18.75" x14ac:dyDescent="0.3">
      <c r="AX1235" s="41"/>
    </row>
    <row r="1236" spans="50:50" ht="18.75" x14ac:dyDescent="0.3">
      <c r="AX1236" s="41"/>
    </row>
    <row r="1237" spans="50:50" ht="18.75" x14ac:dyDescent="0.3">
      <c r="AX1237" s="41"/>
    </row>
    <row r="1238" spans="50:50" ht="18.75" x14ac:dyDescent="0.3">
      <c r="AX1238" s="41"/>
    </row>
    <row r="1239" spans="50:50" ht="18.75" x14ac:dyDescent="0.3">
      <c r="AX1239" s="41"/>
    </row>
    <row r="1240" spans="50:50" ht="18.75" x14ac:dyDescent="0.3">
      <c r="AX1240" s="41"/>
    </row>
    <row r="1241" spans="50:50" ht="18.75" x14ac:dyDescent="0.3">
      <c r="AX1241" s="41"/>
    </row>
    <row r="1242" spans="50:50" ht="18.75" x14ac:dyDescent="0.3">
      <c r="AX1242" s="41"/>
    </row>
    <row r="1243" spans="50:50" ht="18.75" x14ac:dyDescent="0.3">
      <c r="AX1243" s="41"/>
    </row>
    <row r="1244" spans="50:50" ht="18.75" x14ac:dyDescent="0.3">
      <c r="AX1244" s="41"/>
    </row>
    <row r="1245" spans="50:50" ht="18.75" x14ac:dyDescent="0.3">
      <c r="AX1245" s="41"/>
    </row>
    <row r="1246" spans="50:50" ht="18.75" x14ac:dyDescent="0.3">
      <c r="AX1246" s="41"/>
    </row>
    <row r="1247" spans="50:50" ht="18.75" x14ac:dyDescent="0.3">
      <c r="AX1247" s="41"/>
    </row>
    <row r="1248" spans="50:50" ht="18.75" x14ac:dyDescent="0.3">
      <c r="AX1248" s="41"/>
    </row>
    <row r="1249" spans="50:50" ht="18.75" x14ac:dyDescent="0.3">
      <c r="AX1249" s="41"/>
    </row>
    <row r="1250" spans="50:50" ht="18.75" x14ac:dyDescent="0.3">
      <c r="AX1250" s="41"/>
    </row>
    <row r="1251" spans="50:50" ht="18.75" x14ac:dyDescent="0.3">
      <c r="AX1251" s="41"/>
    </row>
    <row r="1252" spans="50:50" ht="18.75" x14ac:dyDescent="0.3">
      <c r="AX1252" s="41"/>
    </row>
    <row r="1253" spans="50:50" ht="18.75" x14ac:dyDescent="0.3">
      <c r="AX1253" s="41"/>
    </row>
    <row r="1254" spans="50:50" ht="18.75" x14ac:dyDescent="0.3">
      <c r="AX1254" s="41"/>
    </row>
    <row r="1255" spans="50:50" ht="18.75" x14ac:dyDescent="0.3">
      <c r="AX1255" s="41"/>
    </row>
    <row r="1256" spans="50:50" ht="18.75" x14ac:dyDescent="0.3">
      <c r="AX1256" s="41"/>
    </row>
    <row r="1257" spans="50:50" ht="18.75" x14ac:dyDescent="0.3">
      <c r="AX1257" s="41"/>
    </row>
    <row r="1258" spans="50:50" ht="18.75" x14ac:dyDescent="0.3">
      <c r="AX1258" s="41"/>
    </row>
    <row r="1259" spans="50:50" ht="18.75" x14ac:dyDescent="0.3">
      <c r="AX1259" s="41"/>
    </row>
    <row r="1260" spans="50:50" ht="18.75" x14ac:dyDescent="0.3">
      <c r="AX1260" s="41"/>
    </row>
    <row r="1261" spans="50:50" ht="18.75" x14ac:dyDescent="0.3">
      <c r="AX1261" s="41"/>
    </row>
    <row r="1262" spans="50:50" ht="18.75" x14ac:dyDescent="0.3">
      <c r="AX1262" s="41"/>
    </row>
    <row r="1263" spans="50:50" ht="18.75" x14ac:dyDescent="0.3">
      <c r="AX1263" s="41"/>
    </row>
    <row r="1264" spans="50:50" ht="18.75" x14ac:dyDescent="0.3">
      <c r="AX1264" s="41"/>
    </row>
    <row r="1265" spans="50:50" ht="18.75" x14ac:dyDescent="0.3">
      <c r="AX1265" s="41"/>
    </row>
    <row r="1266" spans="50:50" ht="18.75" x14ac:dyDescent="0.3">
      <c r="AX1266" s="41"/>
    </row>
    <row r="1267" spans="50:50" ht="18.75" x14ac:dyDescent="0.3">
      <c r="AX1267" s="41"/>
    </row>
    <row r="1268" spans="50:50" ht="18.75" x14ac:dyDescent="0.3">
      <c r="AX1268" s="41"/>
    </row>
    <row r="1269" spans="50:50" ht="18.75" x14ac:dyDescent="0.3">
      <c r="AX1269" s="41"/>
    </row>
    <row r="1270" spans="50:50" ht="18.75" x14ac:dyDescent="0.3">
      <c r="AX1270" s="41"/>
    </row>
    <row r="1271" spans="50:50" ht="18.75" x14ac:dyDescent="0.3">
      <c r="AX1271" s="41"/>
    </row>
    <row r="1272" spans="50:50" ht="18.75" x14ac:dyDescent="0.3">
      <c r="AX1272" s="41"/>
    </row>
    <row r="1273" spans="50:50" ht="18.75" x14ac:dyDescent="0.3">
      <c r="AX1273" s="41"/>
    </row>
    <row r="1274" spans="50:50" ht="18.75" x14ac:dyDescent="0.3">
      <c r="AX1274" s="41"/>
    </row>
    <row r="1275" spans="50:50" ht="18.75" x14ac:dyDescent="0.3">
      <c r="AX1275" s="41"/>
    </row>
    <row r="1276" spans="50:50" ht="18.75" x14ac:dyDescent="0.3">
      <c r="AX1276" s="41"/>
    </row>
    <row r="1277" spans="50:50" ht="18.75" x14ac:dyDescent="0.3">
      <c r="AX1277" s="41"/>
    </row>
    <row r="1278" spans="50:50" ht="18.75" x14ac:dyDescent="0.3">
      <c r="AX1278" s="41"/>
    </row>
    <row r="1279" spans="50:50" ht="18.75" x14ac:dyDescent="0.3">
      <c r="AX1279" s="41"/>
    </row>
    <row r="1280" spans="50:50" ht="18.75" x14ac:dyDescent="0.3">
      <c r="AX1280" s="41"/>
    </row>
    <row r="1281" spans="50:50" ht="18.75" x14ac:dyDescent="0.3">
      <c r="AX1281" s="41"/>
    </row>
    <row r="1282" spans="50:50" ht="18.75" x14ac:dyDescent="0.3">
      <c r="AX1282" s="41"/>
    </row>
    <row r="1283" spans="50:50" ht="18.75" x14ac:dyDescent="0.3">
      <c r="AX1283" s="41"/>
    </row>
    <row r="1284" spans="50:50" ht="18.75" x14ac:dyDescent="0.3">
      <c r="AX1284" s="41"/>
    </row>
    <row r="1285" spans="50:50" ht="18.75" x14ac:dyDescent="0.3">
      <c r="AX1285" s="41"/>
    </row>
    <row r="1286" spans="50:50" ht="18.75" x14ac:dyDescent="0.3">
      <c r="AX1286" s="41"/>
    </row>
    <row r="1287" spans="50:50" ht="18.75" x14ac:dyDescent="0.3">
      <c r="AX1287" s="41"/>
    </row>
    <row r="1288" spans="50:50" ht="18.75" x14ac:dyDescent="0.3">
      <c r="AX1288" s="41"/>
    </row>
    <row r="1289" spans="50:50" ht="18.75" x14ac:dyDescent="0.3">
      <c r="AX1289" s="41"/>
    </row>
    <row r="1290" spans="50:50" ht="18.75" x14ac:dyDescent="0.3">
      <c r="AX1290" s="41"/>
    </row>
    <row r="1291" spans="50:50" ht="18.75" x14ac:dyDescent="0.3">
      <c r="AX1291" s="41"/>
    </row>
    <row r="1292" spans="50:50" ht="18.75" x14ac:dyDescent="0.3">
      <c r="AX1292" s="41"/>
    </row>
    <row r="1293" spans="50:50" ht="18.75" x14ac:dyDescent="0.3">
      <c r="AX1293" s="41"/>
    </row>
    <row r="1294" spans="50:50" ht="18.75" x14ac:dyDescent="0.3">
      <c r="AX1294" s="41"/>
    </row>
    <row r="1295" spans="50:50" ht="18.75" x14ac:dyDescent="0.3">
      <c r="AX1295" s="41"/>
    </row>
    <row r="1296" spans="50:50" ht="18.75" x14ac:dyDescent="0.3">
      <c r="AX1296" s="41"/>
    </row>
    <row r="1297" spans="50:50" ht="18.75" x14ac:dyDescent="0.3">
      <c r="AX1297" s="41"/>
    </row>
    <row r="1298" spans="50:50" ht="18.75" x14ac:dyDescent="0.3">
      <c r="AX1298" s="41"/>
    </row>
    <row r="1299" spans="50:50" ht="18.75" x14ac:dyDescent="0.3">
      <c r="AX1299" s="41"/>
    </row>
    <row r="1300" spans="50:50" ht="18.75" x14ac:dyDescent="0.3">
      <c r="AX1300" s="41"/>
    </row>
    <row r="1301" spans="50:50" ht="18.75" x14ac:dyDescent="0.3">
      <c r="AX1301" s="41"/>
    </row>
    <row r="1302" spans="50:50" ht="18.75" x14ac:dyDescent="0.3">
      <c r="AX1302" s="41"/>
    </row>
    <row r="1303" spans="50:50" ht="18.75" x14ac:dyDescent="0.3">
      <c r="AX1303" s="41"/>
    </row>
    <row r="1304" spans="50:50" ht="18.75" x14ac:dyDescent="0.3">
      <c r="AX1304" s="41"/>
    </row>
    <row r="1305" spans="50:50" ht="18.75" x14ac:dyDescent="0.3">
      <c r="AX1305" s="41"/>
    </row>
    <row r="1306" spans="50:50" ht="18.75" x14ac:dyDescent="0.3">
      <c r="AX1306" s="41"/>
    </row>
    <row r="1307" spans="50:50" ht="18.75" x14ac:dyDescent="0.3">
      <c r="AX1307" s="41"/>
    </row>
    <row r="1308" spans="50:50" ht="18.75" x14ac:dyDescent="0.3">
      <c r="AX1308" s="41"/>
    </row>
    <row r="1309" spans="50:50" ht="18.75" x14ac:dyDescent="0.3">
      <c r="AX1309" s="41"/>
    </row>
    <row r="1310" spans="50:50" ht="18.75" x14ac:dyDescent="0.3">
      <c r="AX1310" s="41"/>
    </row>
    <row r="1311" spans="50:50" ht="18.75" x14ac:dyDescent="0.3">
      <c r="AX1311" s="41"/>
    </row>
    <row r="1312" spans="50:50" ht="18.75" x14ac:dyDescent="0.3">
      <c r="AX1312" s="41"/>
    </row>
    <row r="1313" spans="50:50" ht="18.75" x14ac:dyDescent="0.3">
      <c r="AX1313" s="41"/>
    </row>
    <row r="1314" spans="50:50" ht="18.75" x14ac:dyDescent="0.3">
      <c r="AX1314" s="41"/>
    </row>
    <row r="1315" spans="50:50" ht="18.75" x14ac:dyDescent="0.3">
      <c r="AX1315" s="41"/>
    </row>
    <row r="1316" spans="50:50" ht="18.75" x14ac:dyDescent="0.3">
      <c r="AX1316" s="41"/>
    </row>
    <row r="1317" spans="50:50" ht="18.75" x14ac:dyDescent="0.3">
      <c r="AX1317" s="41"/>
    </row>
    <row r="1318" spans="50:50" ht="18.75" x14ac:dyDescent="0.3">
      <c r="AX1318" s="41"/>
    </row>
    <row r="1319" spans="50:50" ht="18.75" x14ac:dyDescent="0.3">
      <c r="AX1319" s="41"/>
    </row>
    <row r="1320" spans="50:50" ht="18.75" x14ac:dyDescent="0.3">
      <c r="AX1320" s="41"/>
    </row>
    <row r="1321" spans="50:50" ht="18.75" x14ac:dyDescent="0.3">
      <c r="AX1321" s="41"/>
    </row>
    <row r="1322" spans="50:50" ht="18.75" x14ac:dyDescent="0.3">
      <c r="AX1322" s="41"/>
    </row>
    <row r="1323" spans="50:50" ht="18.75" x14ac:dyDescent="0.3">
      <c r="AX1323" s="41"/>
    </row>
    <row r="1324" spans="50:50" ht="18.75" x14ac:dyDescent="0.3">
      <c r="AX1324" s="41"/>
    </row>
    <row r="1325" spans="50:50" ht="18.75" x14ac:dyDescent="0.3">
      <c r="AX1325" s="41"/>
    </row>
    <row r="1326" spans="50:50" ht="18.75" x14ac:dyDescent="0.3">
      <c r="AX1326" s="41"/>
    </row>
    <row r="1327" spans="50:50" ht="18.75" x14ac:dyDescent="0.3">
      <c r="AX1327" s="41"/>
    </row>
    <row r="1328" spans="50:50" ht="18.75" x14ac:dyDescent="0.3">
      <c r="AX1328" s="41"/>
    </row>
    <row r="1329" spans="50:50" ht="18.75" x14ac:dyDescent="0.3">
      <c r="AX1329" s="41"/>
    </row>
    <row r="1330" spans="50:50" ht="18.75" x14ac:dyDescent="0.3">
      <c r="AX1330" s="41"/>
    </row>
    <row r="1331" spans="50:50" ht="18.75" x14ac:dyDescent="0.3">
      <c r="AX1331" s="41"/>
    </row>
    <row r="1332" spans="50:50" ht="18.75" x14ac:dyDescent="0.3">
      <c r="AX1332" s="41"/>
    </row>
    <row r="1333" spans="50:50" ht="18.75" x14ac:dyDescent="0.3">
      <c r="AX1333" s="41"/>
    </row>
    <row r="1334" spans="50:50" ht="18.75" x14ac:dyDescent="0.3">
      <c r="AX1334" s="41"/>
    </row>
    <row r="1335" spans="50:50" ht="18.75" x14ac:dyDescent="0.3">
      <c r="AX1335" s="41"/>
    </row>
    <row r="1336" spans="50:50" ht="18.75" x14ac:dyDescent="0.3">
      <c r="AX1336" s="41"/>
    </row>
    <row r="1337" spans="50:50" ht="18.75" x14ac:dyDescent="0.3">
      <c r="AX1337" s="41"/>
    </row>
    <row r="1338" spans="50:50" ht="18.75" x14ac:dyDescent="0.3">
      <c r="AX1338" s="41"/>
    </row>
    <row r="1339" spans="50:50" ht="18.75" x14ac:dyDescent="0.3">
      <c r="AX1339" s="41"/>
    </row>
    <row r="1340" spans="50:50" ht="18.75" x14ac:dyDescent="0.3">
      <c r="AX1340" s="41"/>
    </row>
    <row r="1341" spans="50:50" ht="18.75" x14ac:dyDescent="0.3">
      <c r="AX1341" s="41"/>
    </row>
    <row r="1342" spans="50:50" ht="18.75" x14ac:dyDescent="0.3">
      <c r="AX1342" s="41"/>
    </row>
    <row r="1343" spans="50:50" ht="18.75" x14ac:dyDescent="0.3">
      <c r="AX1343" s="41"/>
    </row>
    <row r="1344" spans="50:50" ht="18.75" x14ac:dyDescent="0.3">
      <c r="AX1344" s="41"/>
    </row>
    <row r="1345" spans="50:50" ht="18.75" x14ac:dyDescent="0.3">
      <c r="AX1345" s="41"/>
    </row>
    <row r="1346" spans="50:50" ht="18.75" x14ac:dyDescent="0.3">
      <c r="AX1346" s="41"/>
    </row>
    <row r="1347" spans="50:50" ht="18.75" x14ac:dyDescent="0.3">
      <c r="AX1347" s="41"/>
    </row>
    <row r="1348" spans="50:50" ht="18.75" x14ac:dyDescent="0.3">
      <c r="AX1348" s="41"/>
    </row>
    <row r="1349" spans="50:50" ht="18.75" x14ac:dyDescent="0.3">
      <c r="AX1349" s="41"/>
    </row>
    <row r="1350" spans="50:50" ht="18.75" x14ac:dyDescent="0.3">
      <c r="AX1350" s="41"/>
    </row>
    <row r="1351" spans="50:50" ht="18.75" x14ac:dyDescent="0.3">
      <c r="AX1351" s="41"/>
    </row>
    <row r="1352" spans="50:50" ht="18.75" x14ac:dyDescent="0.3">
      <c r="AX1352" s="41"/>
    </row>
    <row r="1353" spans="50:50" ht="18.75" x14ac:dyDescent="0.3">
      <c r="AX1353" s="41"/>
    </row>
    <row r="1354" spans="50:50" ht="18.75" x14ac:dyDescent="0.3">
      <c r="AX1354" s="41"/>
    </row>
    <row r="1355" spans="50:50" ht="18.75" x14ac:dyDescent="0.3">
      <c r="AX1355" s="41"/>
    </row>
    <row r="1356" spans="50:50" ht="18.75" x14ac:dyDescent="0.3">
      <c r="AX1356" s="41"/>
    </row>
    <row r="1357" spans="50:50" ht="18.75" x14ac:dyDescent="0.3">
      <c r="AX1357" s="41"/>
    </row>
    <row r="1358" spans="50:50" ht="18.75" x14ac:dyDescent="0.3">
      <c r="AX1358" s="41"/>
    </row>
    <row r="1359" spans="50:50" ht="18.75" x14ac:dyDescent="0.3">
      <c r="AX1359" s="41"/>
    </row>
    <row r="1360" spans="50:50" ht="18.75" x14ac:dyDescent="0.3">
      <c r="AX1360" s="41"/>
    </row>
    <row r="1361" spans="50:50" ht="18.75" x14ac:dyDescent="0.3">
      <c r="AX1361" s="41"/>
    </row>
    <row r="1362" spans="50:50" ht="18.75" x14ac:dyDescent="0.3">
      <c r="AX1362" s="41"/>
    </row>
    <row r="1363" spans="50:50" ht="18.75" x14ac:dyDescent="0.3">
      <c r="AX1363" s="41"/>
    </row>
    <row r="1364" spans="50:50" ht="18.75" x14ac:dyDescent="0.3">
      <c r="AX1364" s="41"/>
    </row>
    <row r="1365" spans="50:50" ht="18.75" x14ac:dyDescent="0.3">
      <c r="AX1365" s="41"/>
    </row>
    <row r="1366" spans="50:50" ht="18.75" x14ac:dyDescent="0.3">
      <c r="AX1366" s="41"/>
    </row>
    <row r="1367" spans="50:50" ht="18.75" x14ac:dyDescent="0.3">
      <c r="AX1367" s="41"/>
    </row>
    <row r="1368" spans="50:50" ht="18.75" x14ac:dyDescent="0.3">
      <c r="AX1368" s="41"/>
    </row>
    <row r="1369" spans="50:50" ht="18.75" x14ac:dyDescent="0.3">
      <c r="AX1369" s="41"/>
    </row>
    <row r="1370" spans="50:50" ht="18.75" x14ac:dyDescent="0.3">
      <c r="AX1370" s="41"/>
    </row>
    <row r="1371" spans="50:50" ht="18.75" x14ac:dyDescent="0.3">
      <c r="AX1371" s="41"/>
    </row>
    <row r="1372" spans="50:50" ht="18.75" x14ac:dyDescent="0.3">
      <c r="AX1372" s="41"/>
    </row>
    <row r="1373" spans="50:50" ht="18.75" x14ac:dyDescent="0.3">
      <c r="AX1373" s="41"/>
    </row>
    <row r="1374" spans="50:50" ht="18.75" x14ac:dyDescent="0.3">
      <c r="AX1374" s="41"/>
    </row>
    <row r="1375" spans="50:50" ht="18.75" x14ac:dyDescent="0.3">
      <c r="AX1375" s="41"/>
    </row>
    <row r="1376" spans="50:50" ht="18.75" x14ac:dyDescent="0.3">
      <c r="AX1376" s="41"/>
    </row>
    <row r="1377" spans="50:50" ht="18.75" x14ac:dyDescent="0.3">
      <c r="AX1377" s="41"/>
    </row>
    <row r="1378" spans="50:50" ht="18.75" x14ac:dyDescent="0.3">
      <c r="AX1378" s="41"/>
    </row>
    <row r="1379" spans="50:50" ht="18.75" x14ac:dyDescent="0.3">
      <c r="AX1379" s="41"/>
    </row>
    <row r="1380" spans="50:50" ht="18.75" x14ac:dyDescent="0.3">
      <c r="AX1380" s="41"/>
    </row>
    <row r="1381" spans="50:50" ht="18.75" x14ac:dyDescent="0.3">
      <c r="AX1381" s="41"/>
    </row>
    <row r="1382" spans="50:50" ht="18.75" x14ac:dyDescent="0.3">
      <c r="AX1382" s="41"/>
    </row>
    <row r="1383" spans="50:50" ht="18.75" x14ac:dyDescent="0.3">
      <c r="AX1383" s="41"/>
    </row>
    <row r="1384" spans="50:50" ht="18.75" x14ac:dyDescent="0.3">
      <c r="AX1384" s="41"/>
    </row>
    <row r="1385" spans="50:50" ht="18.75" x14ac:dyDescent="0.3">
      <c r="AX1385" s="41"/>
    </row>
    <row r="1386" spans="50:50" ht="18.75" x14ac:dyDescent="0.3">
      <c r="AX1386" s="41"/>
    </row>
    <row r="1387" spans="50:50" ht="18.75" x14ac:dyDescent="0.3">
      <c r="AX1387" s="41"/>
    </row>
    <row r="1388" spans="50:50" ht="18.75" x14ac:dyDescent="0.3">
      <c r="AX1388" s="41"/>
    </row>
    <row r="1389" spans="50:50" ht="18.75" x14ac:dyDescent="0.3">
      <c r="AX1389" s="41"/>
    </row>
    <row r="1390" spans="50:50" ht="18.75" x14ac:dyDescent="0.3">
      <c r="AX1390" s="41"/>
    </row>
    <row r="1391" spans="50:50" ht="18.75" x14ac:dyDescent="0.3">
      <c r="AX1391" s="41"/>
    </row>
    <row r="1392" spans="50:50" ht="18.75" x14ac:dyDescent="0.3">
      <c r="AX1392" s="41"/>
    </row>
    <row r="1393" spans="50:50" ht="18.75" x14ac:dyDescent="0.3">
      <c r="AX1393" s="41"/>
    </row>
    <row r="1394" spans="50:50" ht="18.75" x14ac:dyDescent="0.3">
      <c r="AX1394" s="41"/>
    </row>
    <row r="1395" spans="50:50" ht="18.75" x14ac:dyDescent="0.3">
      <c r="AX1395" s="41"/>
    </row>
    <row r="1396" spans="50:50" ht="18.75" x14ac:dyDescent="0.3">
      <c r="AX1396" s="41"/>
    </row>
    <row r="1397" spans="50:50" ht="18.75" x14ac:dyDescent="0.3">
      <c r="AX1397" s="41"/>
    </row>
    <row r="1398" spans="50:50" ht="18.75" x14ac:dyDescent="0.3">
      <c r="AX1398" s="41"/>
    </row>
    <row r="1399" spans="50:50" ht="18.75" x14ac:dyDescent="0.3">
      <c r="AX1399" s="41"/>
    </row>
    <row r="1400" spans="50:50" ht="18.75" x14ac:dyDescent="0.3">
      <c r="AX1400" s="41"/>
    </row>
    <row r="1401" spans="50:50" ht="18.75" x14ac:dyDescent="0.3">
      <c r="AX1401" s="41"/>
    </row>
    <row r="1402" spans="50:50" ht="18.75" x14ac:dyDescent="0.3">
      <c r="AX1402" s="41"/>
    </row>
    <row r="1403" spans="50:50" ht="18.75" x14ac:dyDescent="0.3">
      <c r="AX1403" s="41"/>
    </row>
    <row r="1404" spans="50:50" ht="18.75" x14ac:dyDescent="0.3">
      <c r="AX1404" s="41"/>
    </row>
    <row r="1405" spans="50:50" ht="18.75" x14ac:dyDescent="0.3">
      <c r="AX1405" s="41"/>
    </row>
    <row r="1406" spans="50:50" ht="18.75" x14ac:dyDescent="0.3">
      <c r="AX1406" s="41"/>
    </row>
    <row r="1407" spans="50:50" ht="18.75" x14ac:dyDescent="0.3">
      <c r="AX1407" s="41"/>
    </row>
    <row r="1408" spans="50:50" ht="18.75" x14ac:dyDescent="0.3">
      <c r="AX1408" s="41"/>
    </row>
    <row r="1409" spans="50:50" ht="18.75" x14ac:dyDescent="0.3">
      <c r="AX1409" s="41"/>
    </row>
    <row r="1410" spans="50:50" ht="18.75" x14ac:dyDescent="0.3">
      <c r="AX1410" s="41"/>
    </row>
    <row r="1411" spans="50:50" ht="18.75" x14ac:dyDescent="0.3">
      <c r="AX1411" s="41"/>
    </row>
    <row r="1412" spans="50:50" ht="18.75" x14ac:dyDescent="0.3">
      <c r="AX1412" s="41"/>
    </row>
    <row r="1413" spans="50:50" ht="18.75" x14ac:dyDescent="0.3">
      <c r="AX1413" s="41"/>
    </row>
    <row r="1414" spans="50:50" ht="18.75" x14ac:dyDescent="0.3">
      <c r="AX1414" s="41"/>
    </row>
    <row r="1415" spans="50:50" ht="18.75" x14ac:dyDescent="0.3">
      <c r="AX1415" s="41"/>
    </row>
    <row r="1416" spans="50:50" ht="18.75" x14ac:dyDescent="0.3">
      <c r="AX1416" s="41"/>
    </row>
    <row r="1417" spans="50:50" ht="18.75" x14ac:dyDescent="0.3">
      <c r="AX1417" s="41"/>
    </row>
    <row r="1418" spans="50:50" ht="18.75" x14ac:dyDescent="0.3">
      <c r="AX1418" s="41"/>
    </row>
    <row r="1419" spans="50:50" ht="18.75" x14ac:dyDescent="0.3">
      <c r="AX1419" s="41"/>
    </row>
    <row r="1420" spans="50:50" ht="18.75" x14ac:dyDescent="0.3">
      <c r="AX1420" s="41"/>
    </row>
    <row r="1421" spans="50:50" ht="18.75" x14ac:dyDescent="0.3">
      <c r="AX1421" s="41"/>
    </row>
    <row r="1422" spans="50:50" ht="18.75" x14ac:dyDescent="0.3">
      <c r="AX1422" s="41"/>
    </row>
    <row r="1423" spans="50:50" ht="18.75" x14ac:dyDescent="0.3">
      <c r="AX1423" s="41"/>
    </row>
    <row r="1424" spans="50:50" ht="18.75" x14ac:dyDescent="0.3">
      <c r="AX1424" s="41"/>
    </row>
    <row r="1425" spans="50:50" ht="18.75" x14ac:dyDescent="0.3">
      <c r="AX1425" s="41"/>
    </row>
    <row r="1426" spans="50:50" ht="18.75" x14ac:dyDescent="0.3">
      <c r="AX1426" s="41"/>
    </row>
    <row r="1427" spans="50:50" ht="18.75" x14ac:dyDescent="0.3">
      <c r="AX1427" s="41"/>
    </row>
    <row r="1428" spans="50:50" ht="18.75" x14ac:dyDescent="0.3">
      <c r="AX1428" s="41"/>
    </row>
    <row r="1429" spans="50:50" ht="18.75" x14ac:dyDescent="0.3">
      <c r="AX1429" s="41"/>
    </row>
    <row r="1430" spans="50:50" ht="18.75" x14ac:dyDescent="0.3">
      <c r="AX1430" s="41"/>
    </row>
    <row r="1431" spans="50:50" ht="18.75" x14ac:dyDescent="0.3">
      <c r="AX1431" s="41"/>
    </row>
    <row r="1432" spans="50:50" ht="18.75" x14ac:dyDescent="0.3">
      <c r="AX1432" s="41"/>
    </row>
    <row r="1433" spans="50:50" ht="18.75" x14ac:dyDescent="0.3">
      <c r="AX1433" s="41"/>
    </row>
    <row r="1434" spans="50:50" ht="18.75" x14ac:dyDescent="0.3">
      <c r="AX1434" s="41"/>
    </row>
    <row r="1435" spans="50:50" ht="18.75" x14ac:dyDescent="0.3">
      <c r="AX1435" s="41"/>
    </row>
    <row r="1436" spans="50:50" ht="18.75" x14ac:dyDescent="0.3">
      <c r="AX1436" s="41"/>
    </row>
    <row r="1437" spans="50:50" ht="18.75" x14ac:dyDescent="0.3">
      <c r="AX1437" s="41"/>
    </row>
    <row r="1438" spans="50:50" ht="18.75" x14ac:dyDescent="0.3">
      <c r="AX1438" s="41"/>
    </row>
    <row r="1439" spans="50:50" ht="18.75" x14ac:dyDescent="0.3">
      <c r="AX1439" s="41"/>
    </row>
    <row r="1440" spans="50:50" ht="18.75" x14ac:dyDescent="0.3">
      <c r="AX1440" s="41"/>
    </row>
    <row r="1441" spans="50:50" ht="18.75" x14ac:dyDescent="0.3">
      <c r="AX1441" s="41"/>
    </row>
    <row r="1442" spans="50:50" ht="18.75" x14ac:dyDescent="0.3">
      <c r="AX1442" s="41"/>
    </row>
    <row r="1443" spans="50:50" ht="18.75" x14ac:dyDescent="0.3">
      <c r="AX1443" s="41"/>
    </row>
    <row r="1444" spans="50:50" ht="18.75" x14ac:dyDescent="0.3">
      <c r="AX1444" s="41"/>
    </row>
    <row r="1445" spans="50:50" ht="18.75" x14ac:dyDescent="0.3">
      <c r="AX1445" s="41"/>
    </row>
    <row r="1446" spans="50:50" ht="18.75" x14ac:dyDescent="0.3">
      <c r="AX1446" s="41"/>
    </row>
    <row r="1447" spans="50:50" ht="18.75" x14ac:dyDescent="0.3">
      <c r="AX1447" s="41"/>
    </row>
    <row r="1448" spans="50:50" ht="18.75" x14ac:dyDescent="0.3">
      <c r="AX1448" s="41"/>
    </row>
    <row r="1449" spans="50:50" ht="18.75" x14ac:dyDescent="0.3">
      <c r="AX1449" s="41"/>
    </row>
    <row r="1450" spans="50:50" ht="18.75" x14ac:dyDescent="0.3">
      <c r="AX1450" s="41"/>
    </row>
    <row r="1451" spans="50:50" ht="18.75" x14ac:dyDescent="0.3">
      <c r="AX1451" s="41"/>
    </row>
    <row r="1452" spans="50:50" ht="18.75" x14ac:dyDescent="0.3">
      <c r="AX1452" s="41"/>
    </row>
    <row r="1453" spans="50:50" ht="18.75" x14ac:dyDescent="0.3">
      <c r="AX1453" s="41"/>
    </row>
    <row r="1454" spans="50:50" ht="18.75" x14ac:dyDescent="0.3">
      <c r="AX1454" s="41"/>
    </row>
    <row r="1455" spans="50:50" ht="18.75" x14ac:dyDescent="0.3">
      <c r="AX1455" s="41"/>
    </row>
    <row r="1456" spans="50:50" ht="18.75" x14ac:dyDescent="0.3">
      <c r="AX1456" s="41"/>
    </row>
    <row r="1457" spans="50:50" ht="18.75" x14ac:dyDescent="0.3">
      <c r="AX1457" s="41"/>
    </row>
    <row r="1458" spans="50:50" ht="18.75" x14ac:dyDescent="0.3">
      <c r="AX1458" s="41"/>
    </row>
    <row r="1459" spans="50:50" ht="18.75" x14ac:dyDescent="0.3">
      <c r="AX1459" s="41"/>
    </row>
    <row r="1460" spans="50:50" ht="18.75" x14ac:dyDescent="0.3">
      <c r="AX1460" s="41"/>
    </row>
    <row r="1461" spans="50:50" ht="18.75" x14ac:dyDescent="0.3">
      <c r="AX1461" s="41"/>
    </row>
    <row r="1462" spans="50:50" ht="18.75" x14ac:dyDescent="0.3">
      <c r="AX1462" s="41"/>
    </row>
    <row r="1463" spans="50:50" ht="18.75" x14ac:dyDescent="0.3">
      <c r="AX1463" s="41"/>
    </row>
    <row r="1464" spans="50:50" ht="18.75" x14ac:dyDescent="0.3">
      <c r="AX1464" s="41"/>
    </row>
    <row r="1465" spans="50:50" ht="18.75" x14ac:dyDescent="0.3">
      <c r="AX1465" s="41"/>
    </row>
    <row r="1466" spans="50:50" ht="18.75" x14ac:dyDescent="0.3">
      <c r="AX1466" s="41"/>
    </row>
    <row r="1467" spans="50:50" ht="18.75" x14ac:dyDescent="0.3">
      <c r="AX1467" s="41"/>
    </row>
    <row r="1468" spans="50:50" ht="18.75" x14ac:dyDescent="0.3">
      <c r="AX1468" s="41"/>
    </row>
    <row r="1469" spans="50:50" ht="18.75" x14ac:dyDescent="0.3">
      <c r="AX1469" s="41"/>
    </row>
    <row r="1470" spans="50:50" ht="18.75" x14ac:dyDescent="0.3">
      <c r="AX1470" s="41"/>
    </row>
    <row r="1471" spans="50:50" ht="18.75" x14ac:dyDescent="0.3">
      <c r="AX1471" s="41"/>
    </row>
    <row r="1472" spans="50:50" ht="18.75" x14ac:dyDescent="0.3">
      <c r="AX1472" s="41"/>
    </row>
    <row r="1473" spans="50:50" ht="18.75" x14ac:dyDescent="0.3">
      <c r="AX1473" s="41"/>
    </row>
    <row r="1474" spans="50:50" ht="18.75" x14ac:dyDescent="0.3">
      <c r="AX1474" s="41"/>
    </row>
    <row r="1475" spans="50:50" ht="18.75" x14ac:dyDescent="0.3">
      <c r="AX1475" s="41"/>
    </row>
    <row r="1476" spans="50:50" ht="18.75" x14ac:dyDescent="0.3">
      <c r="AX1476" s="41"/>
    </row>
    <row r="1477" spans="50:50" ht="18.75" x14ac:dyDescent="0.3">
      <c r="AX1477" s="41"/>
    </row>
    <row r="1478" spans="50:50" ht="18.75" x14ac:dyDescent="0.3">
      <c r="AX1478" s="41"/>
    </row>
    <row r="1479" spans="50:50" ht="18.75" x14ac:dyDescent="0.3">
      <c r="AX1479" s="41"/>
    </row>
    <row r="1480" spans="50:50" ht="18.75" x14ac:dyDescent="0.3">
      <c r="AX1480" s="41"/>
    </row>
    <row r="1481" spans="50:50" ht="18.75" x14ac:dyDescent="0.3">
      <c r="AX1481" s="41"/>
    </row>
    <row r="1482" spans="50:50" ht="18.75" x14ac:dyDescent="0.3">
      <c r="AX1482" s="41"/>
    </row>
    <row r="1483" spans="50:50" ht="18.75" x14ac:dyDescent="0.3">
      <c r="AX1483" s="41"/>
    </row>
    <row r="1484" spans="50:50" ht="18.75" x14ac:dyDescent="0.3">
      <c r="AX1484" s="41"/>
    </row>
    <row r="1485" spans="50:50" ht="18.75" x14ac:dyDescent="0.3">
      <c r="AX1485" s="41"/>
    </row>
    <row r="1486" spans="50:50" ht="18.75" x14ac:dyDescent="0.3">
      <c r="AX1486" s="41"/>
    </row>
    <row r="1487" spans="50:50" ht="18.75" x14ac:dyDescent="0.3">
      <c r="AX1487" s="41"/>
    </row>
    <row r="1488" spans="50:50" ht="18.75" x14ac:dyDescent="0.3">
      <c r="AX1488" s="41"/>
    </row>
    <row r="1489" spans="50:50" ht="18.75" x14ac:dyDescent="0.3">
      <c r="AX1489" s="41"/>
    </row>
    <row r="1490" spans="50:50" ht="18.75" x14ac:dyDescent="0.3">
      <c r="AX1490" s="41"/>
    </row>
    <row r="1491" spans="50:50" ht="18.75" x14ac:dyDescent="0.3">
      <c r="AX1491" s="41"/>
    </row>
    <row r="1492" spans="50:50" ht="18.75" x14ac:dyDescent="0.3">
      <c r="AX1492" s="41"/>
    </row>
    <row r="1493" spans="50:50" ht="18.75" x14ac:dyDescent="0.3">
      <c r="AX1493" s="41"/>
    </row>
    <row r="1494" spans="50:50" ht="18.75" x14ac:dyDescent="0.3">
      <c r="AX1494" s="41"/>
    </row>
    <row r="1495" spans="50:50" ht="18.75" x14ac:dyDescent="0.3">
      <c r="AX1495" s="41"/>
    </row>
    <row r="1496" spans="50:50" ht="18.75" x14ac:dyDescent="0.3">
      <c r="AX1496" s="41"/>
    </row>
    <row r="1497" spans="50:50" ht="18.75" x14ac:dyDescent="0.3">
      <c r="AX1497" s="41"/>
    </row>
    <row r="1498" spans="50:50" ht="18.75" x14ac:dyDescent="0.3">
      <c r="AX1498" s="41"/>
    </row>
    <row r="1499" spans="50:50" ht="18.75" x14ac:dyDescent="0.3">
      <c r="AX1499" s="41"/>
    </row>
    <row r="1500" spans="50:50" ht="18.75" x14ac:dyDescent="0.3">
      <c r="AX1500" s="41"/>
    </row>
    <row r="1501" spans="50:50" ht="18.75" x14ac:dyDescent="0.3">
      <c r="AX1501" s="41"/>
    </row>
    <row r="1502" spans="50:50" ht="18.75" x14ac:dyDescent="0.3">
      <c r="AX1502" s="41"/>
    </row>
    <row r="1503" spans="50:50" ht="18.75" x14ac:dyDescent="0.3">
      <c r="AX1503" s="41"/>
    </row>
    <row r="1504" spans="50:50" ht="18.75" x14ac:dyDescent="0.3">
      <c r="AX1504" s="41"/>
    </row>
    <row r="1505" spans="50:50" ht="18.75" x14ac:dyDescent="0.3">
      <c r="AX1505" s="41"/>
    </row>
    <row r="1506" spans="50:50" ht="18.75" x14ac:dyDescent="0.3">
      <c r="AX1506" s="41"/>
    </row>
    <row r="1507" spans="50:50" ht="18.75" x14ac:dyDescent="0.3">
      <c r="AX1507" s="41"/>
    </row>
    <row r="1508" spans="50:50" ht="18.75" x14ac:dyDescent="0.3">
      <c r="AX1508" s="41"/>
    </row>
    <row r="1509" spans="50:50" ht="18.75" x14ac:dyDescent="0.3">
      <c r="AX1509" s="41"/>
    </row>
    <row r="1510" spans="50:50" ht="18.75" x14ac:dyDescent="0.3">
      <c r="AX1510" s="41"/>
    </row>
    <row r="1511" spans="50:50" ht="18.75" x14ac:dyDescent="0.3">
      <c r="AX1511" s="41"/>
    </row>
    <row r="1512" spans="50:50" ht="18.75" x14ac:dyDescent="0.3">
      <c r="AX1512" s="41"/>
    </row>
    <row r="1513" spans="50:50" ht="18.75" x14ac:dyDescent="0.3">
      <c r="AX1513" s="41"/>
    </row>
    <row r="1514" spans="50:50" ht="18.75" x14ac:dyDescent="0.3">
      <c r="AX1514" s="41"/>
    </row>
    <row r="1515" spans="50:50" ht="18.75" x14ac:dyDescent="0.3">
      <c r="AX1515" s="41"/>
    </row>
    <row r="1516" spans="50:50" ht="18.75" x14ac:dyDescent="0.3">
      <c r="AX1516" s="41"/>
    </row>
    <row r="1517" spans="50:50" ht="18.75" x14ac:dyDescent="0.3">
      <c r="AX1517" s="41"/>
    </row>
    <row r="1518" spans="50:50" ht="18.75" x14ac:dyDescent="0.3">
      <c r="AX1518" s="41"/>
    </row>
    <row r="1519" spans="50:50" ht="18.75" x14ac:dyDescent="0.3">
      <c r="AX1519" s="41"/>
    </row>
    <row r="1520" spans="50:50" ht="18.75" x14ac:dyDescent="0.3">
      <c r="AX1520" s="41"/>
    </row>
    <row r="1521" spans="50:50" ht="18.75" x14ac:dyDescent="0.3">
      <c r="AX1521" s="41"/>
    </row>
    <row r="1522" spans="50:50" ht="18.75" x14ac:dyDescent="0.3">
      <c r="AX1522" s="41"/>
    </row>
    <row r="1523" spans="50:50" ht="18.75" x14ac:dyDescent="0.3">
      <c r="AX1523" s="41"/>
    </row>
    <row r="1524" spans="50:50" ht="18.75" x14ac:dyDescent="0.3">
      <c r="AX1524" s="41"/>
    </row>
    <row r="1525" spans="50:50" ht="18.75" x14ac:dyDescent="0.3">
      <c r="AX1525" s="41"/>
    </row>
    <row r="1526" spans="50:50" ht="18.75" x14ac:dyDescent="0.3">
      <c r="AX1526" s="41"/>
    </row>
    <row r="1527" spans="50:50" ht="18.75" x14ac:dyDescent="0.3">
      <c r="AX1527" s="41"/>
    </row>
    <row r="1528" spans="50:50" ht="18.75" x14ac:dyDescent="0.3">
      <c r="AX1528" s="41"/>
    </row>
    <row r="1529" spans="50:50" ht="18.75" x14ac:dyDescent="0.3">
      <c r="AX1529" s="41"/>
    </row>
    <row r="1530" spans="50:50" ht="18.75" x14ac:dyDescent="0.3">
      <c r="AX1530" s="41"/>
    </row>
    <row r="1531" spans="50:50" ht="18.75" x14ac:dyDescent="0.3">
      <c r="AX1531" s="41"/>
    </row>
    <row r="1532" spans="50:50" ht="18.75" x14ac:dyDescent="0.3">
      <c r="AX1532" s="41"/>
    </row>
    <row r="1533" spans="50:50" ht="18.75" x14ac:dyDescent="0.3">
      <c r="AX1533" s="41"/>
    </row>
    <row r="1534" spans="50:50" ht="18.75" x14ac:dyDescent="0.3">
      <c r="AX1534" s="41"/>
    </row>
    <row r="1535" spans="50:50" ht="18.75" x14ac:dyDescent="0.3">
      <c r="AX1535" s="41"/>
    </row>
    <row r="1536" spans="50:50" ht="18.75" x14ac:dyDescent="0.3">
      <c r="AX1536" s="41"/>
    </row>
    <row r="1537" spans="50:50" ht="18.75" x14ac:dyDescent="0.3">
      <c r="AX1537" s="41"/>
    </row>
    <row r="1538" spans="50:50" ht="18.75" x14ac:dyDescent="0.3">
      <c r="AX1538" s="41"/>
    </row>
    <row r="1539" spans="50:50" ht="18.75" x14ac:dyDescent="0.3">
      <c r="AX1539" s="41"/>
    </row>
    <row r="1540" spans="50:50" ht="18.75" x14ac:dyDescent="0.3">
      <c r="AX1540" s="41"/>
    </row>
    <row r="1541" spans="50:50" ht="18.75" x14ac:dyDescent="0.3">
      <c r="AX1541" s="41"/>
    </row>
    <row r="1542" spans="50:50" ht="18.75" x14ac:dyDescent="0.3">
      <c r="AX1542" s="41"/>
    </row>
    <row r="1543" spans="50:50" ht="18.75" x14ac:dyDescent="0.3">
      <c r="AX1543" s="41"/>
    </row>
    <row r="1544" spans="50:50" ht="18.75" x14ac:dyDescent="0.3">
      <c r="AX1544" s="41"/>
    </row>
    <row r="1545" spans="50:50" ht="18.75" x14ac:dyDescent="0.3">
      <c r="AX1545" s="41"/>
    </row>
    <row r="1546" spans="50:50" ht="18.75" x14ac:dyDescent="0.3">
      <c r="AX1546" s="41"/>
    </row>
    <row r="1547" spans="50:50" ht="18.75" x14ac:dyDescent="0.3">
      <c r="AX1547" s="41"/>
    </row>
    <row r="1548" spans="50:50" ht="18.75" x14ac:dyDescent="0.3">
      <c r="AX1548" s="41"/>
    </row>
    <row r="1549" spans="50:50" ht="18.75" x14ac:dyDescent="0.3">
      <c r="AX1549" s="41"/>
    </row>
    <row r="1550" spans="50:50" ht="18.75" x14ac:dyDescent="0.3">
      <c r="AX1550" s="41"/>
    </row>
    <row r="1551" spans="50:50" ht="18.75" x14ac:dyDescent="0.3">
      <c r="AX1551" s="41"/>
    </row>
    <row r="1552" spans="50:50" ht="18.75" x14ac:dyDescent="0.3">
      <c r="AX1552" s="41"/>
    </row>
    <row r="1553" spans="50:50" ht="18.75" x14ac:dyDescent="0.3">
      <c r="AX1553" s="41"/>
    </row>
    <row r="1554" spans="50:50" ht="18.75" x14ac:dyDescent="0.3">
      <c r="AX1554" s="41"/>
    </row>
    <row r="1555" spans="50:50" ht="18.75" x14ac:dyDescent="0.3">
      <c r="AX1555" s="41"/>
    </row>
    <row r="1556" spans="50:50" ht="18.75" x14ac:dyDescent="0.3">
      <c r="AX1556" s="41"/>
    </row>
    <row r="1557" spans="50:50" ht="18.75" x14ac:dyDescent="0.3">
      <c r="AX1557" s="41"/>
    </row>
    <row r="1558" spans="50:50" ht="18.75" x14ac:dyDescent="0.3">
      <c r="AX1558" s="41"/>
    </row>
    <row r="1559" spans="50:50" ht="18.75" x14ac:dyDescent="0.3">
      <c r="AX1559" s="41"/>
    </row>
    <row r="1560" spans="50:50" ht="18.75" x14ac:dyDescent="0.3">
      <c r="AX1560" s="41"/>
    </row>
    <row r="1561" spans="50:50" ht="18.75" x14ac:dyDescent="0.3">
      <c r="AX1561" s="41"/>
    </row>
    <row r="1562" spans="50:50" ht="18.75" x14ac:dyDescent="0.3">
      <c r="AX1562" s="41"/>
    </row>
    <row r="1563" spans="50:50" ht="18.75" x14ac:dyDescent="0.3">
      <c r="AX1563" s="41"/>
    </row>
    <row r="1564" spans="50:50" ht="18.75" x14ac:dyDescent="0.3">
      <c r="AX1564" s="41"/>
    </row>
    <row r="1565" spans="50:50" ht="18.75" x14ac:dyDescent="0.3">
      <c r="AX1565" s="41"/>
    </row>
    <row r="1566" spans="50:50" ht="18.75" x14ac:dyDescent="0.3">
      <c r="AX1566" s="41"/>
    </row>
    <row r="1567" spans="50:50" ht="18.75" x14ac:dyDescent="0.3">
      <c r="AX1567" s="41"/>
    </row>
    <row r="1568" spans="50:50" ht="18.75" x14ac:dyDescent="0.3">
      <c r="AX1568" s="41"/>
    </row>
    <row r="1569" spans="50:50" ht="18.75" x14ac:dyDescent="0.3">
      <c r="AX1569" s="41"/>
    </row>
    <row r="1570" spans="50:50" ht="18.75" x14ac:dyDescent="0.3">
      <c r="AX1570" s="41"/>
    </row>
    <row r="1571" spans="50:50" ht="18.75" x14ac:dyDescent="0.3">
      <c r="AX1571" s="41"/>
    </row>
    <row r="1572" spans="50:50" ht="18.75" x14ac:dyDescent="0.3">
      <c r="AX1572" s="41"/>
    </row>
    <row r="1573" spans="50:50" ht="18.75" x14ac:dyDescent="0.3">
      <c r="AX1573" s="41"/>
    </row>
    <row r="1574" spans="50:50" ht="18.75" x14ac:dyDescent="0.3">
      <c r="AX1574" s="41"/>
    </row>
    <row r="1575" spans="50:50" ht="18.75" x14ac:dyDescent="0.3">
      <c r="AX1575" s="41"/>
    </row>
    <row r="1576" spans="50:50" ht="18.75" x14ac:dyDescent="0.3">
      <c r="AX1576" s="41"/>
    </row>
    <row r="1577" spans="50:50" ht="18.75" x14ac:dyDescent="0.3">
      <c r="AX1577" s="41"/>
    </row>
    <row r="1578" spans="50:50" ht="18.75" x14ac:dyDescent="0.3">
      <c r="AX1578" s="41"/>
    </row>
    <row r="1579" spans="50:50" ht="18.75" x14ac:dyDescent="0.3">
      <c r="AX1579" s="41"/>
    </row>
    <row r="1580" spans="50:50" ht="18.75" x14ac:dyDescent="0.3">
      <c r="AX1580" s="41"/>
    </row>
    <row r="1581" spans="50:50" ht="18.75" x14ac:dyDescent="0.3">
      <c r="AX1581" s="41"/>
    </row>
    <row r="1582" spans="50:50" ht="18.75" x14ac:dyDescent="0.3">
      <c r="AX1582" s="41"/>
    </row>
    <row r="1583" spans="50:50" ht="18.75" x14ac:dyDescent="0.3">
      <c r="AX1583" s="41"/>
    </row>
    <row r="1584" spans="50:50" ht="18.75" x14ac:dyDescent="0.3">
      <c r="AX1584" s="41"/>
    </row>
  </sheetData>
  <mergeCells count="14">
    <mergeCell ref="A3:O3"/>
    <mergeCell ref="P3:AA3"/>
    <mergeCell ref="AB3:AM3"/>
    <mergeCell ref="AN3:AX3"/>
    <mergeCell ref="AY3:BJ3"/>
    <mergeCell ref="DI3:DK3"/>
    <mergeCell ref="DC3:DH3"/>
    <mergeCell ref="CU3:CZ3"/>
    <mergeCell ref="BL3:BP3"/>
    <mergeCell ref="BQ3:BV3"/>
    <mergeCell ref="BW3:CB3"/>
    <mergeCell ref="CC3:CH3"/>
    <mergeCell ref="CI3:CN3"/>
    <mergeCell ref="CO3:CT3"/>
  </mergeCells>
  <phoneticPr fontId="20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7"/>
  <sheetViews>
    <sheetView showGridLines="0" showRowColHeaders="0" workbookViewId="0">
      <selection activeCell="E3" sqref="E3:F4"/>
    </sheetView>
  </sheetViews>
  <sheetFormatPr baseColWidth="10" defaultColWidth="0" defaultRowHeight="15" zeroHeight="1" x14ac:dyDescent="0.25"/>
  <cols>
    <col min="1" max="1" width="33.28515625" customWidth="1"/>
    <col min="2" max="2" width="5.42578125" customWidth="1"/>
    <col min="3" max="13" width="11.42578125" customWidth="1"/>
    <col min="14" max="16384" width="11.42578125" hidden="1"/>
  </cols>
  <sheetData>
    <row r="1" spans="3:11" ht="50.25" customHeight="1" x14ac:dyDescent="0.25">
      <c r="C1" s="112" t="s">
        <v>198</v>
      </c>
      <c r="D1" s="113"/>
      <c r="E1" s="113"/>
      <c r="F1" s="113"/>
      <c r="G1" s="113"/>
      <c r="H1" s="113"/>
      <c r="I1" s="113"/>
      <c r="J1" s="113"/>
      <c r="K1" s="114"/>
    </row>
    <row r="2" spans="3:11" x14ac:dyDescent="0.25">
      <c r="C2" s="69"/>
      <c r="D2" s="70"/>
      <c r="E2" s="70"/>
      <c r="F2" s="70"/>
      <c r="G2" s="70"/>
      <c r="H2" s="70"/>
      <c r="I2" s="70"/>
      <c r="J2" s="70"/>
      <c r="K2" s="71"/>
    </row>
    <row r="3" spans="3:11" x14ac:dyDescent="0.25">
      <c r="C3" s="122" t="s">
        <v>193</v>
      </c>
      <c r="D3" s="123"/>
      <c r="E3" s="124" t="s">
        <v>268</v>
      </c>
      <c r="F3" s="124"/>
      <c r="G3" s="70"/>
      <c r="H3" s="70"/>
      <c r="I3" s="70"/>
      <c r="J3" s="70"/>
      <c r="K3" s="71"/>
    </row>
    <row r="4" spans="3:11" x14ac:dyDescent="0.25">
      <c r="C4" s="122"/>
      <c r="D4" s="123"/>
      <c r="E4" s="124"/>
      <c r="F4" s="124"/>
      <c r="G4" s="70"/>
      <c r="H4" s="70"/>
      <c r="I4" s="70"/>
      <c r="J4" s="70"/>
      <c r="K4" s="71"/>
    </row>
    <row r="5" spans="3:11" x14ac:dyDescent="0.25">
      <c r="C5" s="69"/>
      <c r="D5" s="70"/>
      <c r="E5" s="70"/>
      <c r="F5" s="70"/>
      <c r="G5" s="70"/>
      <c r="H5" s="70"/>
      <c r="I5" s="70"/>
      <c r="J5" s="70"/>
      <c r="K5" s="71"/>
    </row>
    <row r="6" spans="3:11" ht="15" customHeight="1" x14ac:dyDescent="0.25">
      <c r="C6" s="121" t="s">
        <v>199</v>
      </c>
      <c r="D6" s="121"/>
      <c r="E6" s="121"/>
      <c r="F6" s="121"/>
      <c r="G6" s="121"/>
      <c r="H6" s="121"/>
      <c r="I6" s="121"/>
      <c r="J6" s="121"/>
      <c r="K6" s="71"/>
    </row>
    <row r="7" spans="3:11" ht="15" customHeight="1" x14ac:dyDescent="0.25">
      <c r="C7" s="121"/>
      <c r="D7" s="121"/>
      <c r="E7" s="121"/>
      <c r="F7" s="121"/>
      <c r="G7" s="121"/>
      <c r="H7" s="121"/>
      <c r="I7" s="121"/>
      <c r="J7" s="121"/>
      <c r="K7" s="71"/>
    </row>
    <row r="8" spans="3:11" ht="15" customHeight="1" x14ac:dyDescent="0.25">
      <c r="C8" s="121"/>
      <c r="D8" s="121"/>
      <c r="E8" s="121"/>
      <c r="F8" s="121"/>
      <c r="G8" s="121"/>
      <c r="H8" s="121"/>
      <c r="I8" s="121"/>
      <c r="J8" s="121"/>
      <c r="K8" s="71"/>
    </row>
    <row r="9" spans="3:11" x14ac:dyDescent="0.25">
      <c r="C9" s="70"/>
      <c r="D9" s="70"/>
      <c r="E9" s="70"/>
      <c r="F9" s="70"/>
      <c r="G9" s="70"/>
      <c r="H9" s="70"/>
      <c r="I9" s="70"/>
      <c r="J9" s="70"/>
      <c r="K9" s="71"/>
    </row>
    <row r="10" spans="3:11" x14ac:dyDescent="0.25">
      <c r="C10" s="70"/>
      <c r="D10" s="70"/>
      <c r="E10" s="70"/>
      <c r="F10" s="70"/>
      <c r="G10" s="70"/>
      <c r="H10" s="70"/>
      <c r="I10" s="70"/>
      <c r="J10" s="70"/>
      <c r="K10" s="71"/>
    </row>
    <row r="11" spans="3:11" x14ac:dyDescent="0.25">
      <c r="C11" s="70"/>
      <c r="D11" s="70"/>
      <c r="E11" s="70"/>
      <c r="F11" s="70"/>
      <c r="G11" s="70"/>
      <c r="H11" s="115"/>
      <c r="I11" s="116"/>
      <c r="J11" s="117"/>
      <c r="K11" s="71"/>
    </row>
    <row r="12" spans="3:11" x14ac:dyDescent="0.25">
      <c r="C12" s="70"/>
      <c r="D12" s="70"/>
      <c r="E12" s="70"/>
      <c r="F12" s="70"/>
      <c r="G12" s="70"/>
      <c r="H12" s="118"/>
      <c r="I12" s="119"/>
      <c r="J12" s="120"/>
      <c r="K12" s="71"/>
    </row>
    <row r="13" spans="3:11" x14ac:dyDescent="0.25">
      <c r="C13" s="70"/>
      <c r="D13" s="70"/>
      <c r="E13" s="70"/>
      <c r="F13" s="70"/>
      <c r="G13" s="70"/>
      <c r="H13" s="118"/>
      <c r="I13" s="119"/>
      <c r="J13" s="120"/>
      <c r="K13" s="71"/>
    </row>
    <row r="14" spans="3:11" x14ac:dyDescent="0.25">
      <c r="C14" s="70"/>
      <c r="D14" s="70"/>
      <c r="E14" s="70"/>
      <c r="F14" s="70"/>
      <c r="G14" s="70"/>
      <c r="H14" s="118"/>
      <c r="I14" s="119"/>
      <c r="J14" s="120"/>
      <c r="K14" s="71"/>
    </row>
    <row r="15" spans="3:11" x14ac:dyDescent="0.25">
      <c r="C15" s="70"/>
      <c r="D15" s="70"/>
      <c r="E15" s="70"/>
      <c r="F15" s="70"/>
      <c r="G15" s="70"/>
      <c r="H15" s="128"/>
      <c r="I15" s="129"/>
      <c r="J15" s="130"/>
      <c r="K15" s="71"/>
    </row>
    <row r="16" spans="3:11" x14ac:dyDescent="0.25">
      <c r="C16" s="70"/>
      <c r="D16" s="70"/>
      <c r="E16" s="70"/>
      <c r="F16" s="70"/>
      <c r="G16" s="70"/>
      <c r="H16" s="70"/>
      <c r="I16" s="70"/>
      <c r="J16" s="70"/>
      <c r="K16" s="71"/>
    </row>
    <row r="17" spans="3:11" x14ac:dyDescent="0.25">
      <c r="C17" s="70"/>
      <c r="D17" s="70"/>
      <c r="E17" s="70"/>
      <c r="F17" s="70"/>
      <c r="G17" s="70"/>
      <c r="H17" s="70"/>
      <c r="I17" s="70"/>
      <c r="J17" s="70"/>
      <c r="K17" s="71"/>
    </row>
    <row r="18" spans="3:11" x14ac:dyDescent="0.25">
      <c r="C18" s="70"/>
      <c r="D18" s="70"/>
      <c r="E18" s="70"/>
      <c r="F18" s="70"/>
      <c r="G18" s="70"/>
      <c r="H18" s="70"/>
      <c r="I18" s="70"/>
      <c r="J18" s="70"/>
      <c r="K18" s="71"/>
    </row>
    <row r="19" spans="3:11" x14ac:dyDescent="0.25">
      <c r="C19" s="70"/>
      <c r="D19" s="70"/>
      <c r="E19" s="70"/>
      <c r="F19" s="70"/>
      <c r="G19" s="70"/>
      <c r="H19" s="70"/>
      <c r="I19" s="70"/>
      <c r="J19" s="70"/>
      <c r="K19" s="71"/>
    </row>
    <row r="20" spans="3:11" x14ac:dyDescent="0.25">
      <c r="C20" s="70" t="s">
        <v>194</v>
      </c>
      <c r="D20" s="119" t="s">
        <v>195</v>
      </c>
      <c r="E20" s="119"/>
      <c r="F20" s="119"/>
      <c r="G20" s="119"/>
      <c r="H20" s="119"/>
      <c r="I20" s="131" t="str">
        <f>IF(E3="","",E3)</f>
        <v>NOM Prénoms</v>
      </c>
      <c r="J20" s="131"/>
      <c r="K20" s="71"/>
    </row>
    <row r="21" spans="3:11" x14ac:dyDescent="0.25">
      <c r="C21" s="70"/>
      <c r="D21" s="70"/>
      <c r="E21" s="70"/>
      <c r="F21" s="70"/>
      <c r="G21" s="70"/>
      <c r="H21" s="70"/>
      <c r="I21" s="70"/>
      <c r="J21" s="70"/>
      <c r="K21" s="71"/>
    </row>
    <row r="22" spans="3:11" x14ac:dyDescent="0.25">
      <c r="C22" s="70"/>
      <c r="D22" s="70"/>
      <c r="E22" s="70"/>
      <c r="F22" s="70"/>
      <c r="G22" s="70"/>
      <c r="H22" s="70"/>
      <c r="I22" s="70"/>
      <c r="J22" s="70"/>
      <c r="K22" s="71"/>
    </row>
    <row r="23" spans="3:11" x14ac:dyDescent="0.25">
      <c r="C23" s="70"/>
      <c r="D23" s="70"/>
      <c r="E23" s="70"/>
      <c r="F23" s="70"/>
      <c r="G23" s="70"/>
      <c r="H23" s="70"/>
      <c r="I23" s="70"/>
      <c r="J23" s="70"/>
      <c r="K23" s="71"/>
    </row>
    <row r="24" spans="3:11" ht="15" customHeight="1" x14ac:dyDescent="0.25">
      <c r="C24" s="125" t="s">
        <v>200</v>
      </c>
      <c r="D24" s="125"/>
      <c r="E24" s="125"/>
      <c r="F24" s="125"/>
      <c r="G24" s="125"/>
      <c r="H24" s="125"/>
      <c r="I24" s="125"/>
      <c r="J24" s="125"/>
      <c r="K24" s="71"/>
    </row>
    <row r="25" spans="3:11" ht="14.25" customHeight="1" x14ac:dyDescent="0.25">
      <c r="C25" s="126" t="s">
        <v>201</v>
      </c>
      <c r="D25" s="126"/>
      <c r="E25" s="126"/>
      <c r="F25" s="126"/>
      <c r="G25" s="126"/>
      <c r="H25" s="126"/>
      <c r="I25" s="126"/>
      <c r="J25" s="72" t="str">
        <f>IF(E3="","",VLOOKUP(E3,BDD_Licencies!A6:DH596,105))</f>
        <v/>
      </c>
      <c r="K25" s="73"/>
    </row>
    <row r="26" spans="3:11" x14ac:dyDescent="0.25">
      <c r="C26" s="74"/>
      <c r="D26" s="74"/>
      <c r="E26" s="74"/>
      <c r="F26" s="74"/>
      <c r="G26" s="74"/>
      <c r="H26" s="74"/>
      <c r="I26" s="74"/>
      <c r="J26" s="74"/>
      <c r="K26" s="71"/>
    </row>
    <row r="27" spans="3:11" x14ac:dyDescent="0.25">
      <c r="C27" s="70"/>
      <c r="D27" s="127"/>
      <c r="E27" s="127"/>
      <c r="F27" s="127"/>
      <c r="G27" s="127"/>
      <c r="H27" s="127"/>
      <c r="I27" s="127"/>
      <c r="J27" s="70"/>
      <c r="K27" s="71"/>
    </row>
    <row r="28" spans="3:11" x14ac:dyDescent="0.25">
      <c r="C28" s="70"/>
      <c r="D28" s="70"/>
      <c r="E28" s="70"/>
      <c r="F28" s="70"/>
      <c r="G28" s="70"/>
      <c r="H28" s="70"/>
      <c r="I28" s="70"/>
      <c r="J28" s="70"/>
      <c r="K28" s="71"/>
    </row>
    <row r="29" spans="3:11" ht="21" x14ac:dyDescent="0.35">
      <c r="C29" s="70"/>
      <c r="D29" s="70"/>
      <c r="E29" s="75"/>
      <c r="F29" s="70"/>
      <c r="G29" s="70"/>
      <c r="H29" s="70"/>
      <c r="I29" s="76"/>
      <c r="J29" s="70"/>
      <c r="K29" s="71"/>
    </row>
    <row r="30" spans="3:11" x14ac:dyDescent="0.25">
      <c r="C30" s="119" t="s">
        <v>196</v>
      </c>
      <c r="D30" s="119"/>
      <c r="E30" s="119"/>
      <c r="F30" s="70"/>
      <c r="G30" s="70"/>
      <c r="H30" s="70"/>
      <c r="I30" s="70"/>
      <c r="J30" s="70"/>
      <c r="K30" s="71"/>
    </row>
    <row r="31" spans="3:11" x14ac:dyDescent="0.25">
      <c r="C31" s="70"/>
      <c r="D31" s="70"/>
      <c r="E31" s="70"/>
      <c r="F31" s="70"/>
      <c r="G31" s="70"/>
      <c r="H31" s="70"/>
      <c r="I31" s="70"/>
      <c r="J31" s="70"/>
      <c r="K31" s="71"/>
    </row>
    <row r="32" spans="3:11" x14ac:dyDescent="0.25">
      <c r="C32" s="70"/>
      <c r="D32" s="70"/>
      <c r="E32" s="70"/>
      <c r="F32" s="70"/>
      <c r="G32" s="70"/>
      <c r="H32" s="70"/>
      <c r="I32" s="70"/>
      <c r="J32" s="70"/>
      <c r="K32" s="71"/>
    </row>
    <row r="33" spans="3:11" x14ac:dyDescent="0.25">
      <c r="C33" s="70"/>
      <c r="D33" s="70"/>
      <c r="E33" s="70"/>
      <c r="F33" s="70"/>
      <c r="G33" s="70"/>
      <c r="H33" s="70"/>
      <c r="I33" s="70"/>
      <c r="J33" s="70"/>
      <c r="K33" s="71"/>
    </row>
    <row r="34" spans="3:11" x14ac:dyDescent="0.25">
      <c r="C34" s="70"/>
      <c r="D34" s="70"/>
      <c r="E34" s="70"/>
      <c r="F34" s="70"/>
      <c r="G34" s="70"/>
      <c r="H34" s="119"/>
      <c r="I34" s="119"/>
      <c r="J34" s="70"/>
      <c r="K34" s="71"/>
    </row>
    <row r="35" spans="3:11" x14ac:dyDescent="0.25">
      <c r="C35" s="70"/>
      <c r="D35" s="70"/>
      <c r="E35" s="70"/>
      <c r="F35" s="70"/>
      <c r="G35" s="119" t="s">
        <v>197</v>
      </c>
      <c r="H35" s="119"/>
      <c r="I35" s="119"/>
      <c r="J35" s="70"/>
      <c r="K35" s="71"/>
    </row>
    <row r="36" spans="3:11" x14ac:dyDescent="0.25">
      <c r="C36" s="77"/>
      <c r="D36" s="78"/>
      <c r="E36" s="78"/>
      <c r="F36" s="78"/>
      <c r="G36" s="78"/>
      <c r="H36" s="78"/>
      <c r="I36" s="78"/>
      <c r="J36" s="78"/>
      <c r="K36" s="79"/>
    </row>
    <row r="37" spans="3:11" x14ac:dyDescent="0.25"/>
  </sheetData>
  <mergeCells count="17">
    <mergeCell ref="C24:J24"/>
    <mergeCell ref="C25:I25"/>
    <mergeCell ref="D27:I27"/>
    <mergeCell ref="G35:I35"/>
    <mergeCell ref="H15:J15"/>
    <mergeCell ref="C30:E30"/>
    <mergeCell ref="H34:I34"/>
    <mergeCell ref="D20:H20"/>
    <mergeCell ref="I20:J20"/>
    <mergeCell ref="C1:K1"/>
    <mergeCell ref="H11:J11"/>
    <mergeCell ref="H12:J12"/>
    <mergeCell ref="H13:J13"/>
    <mergeCell ref="H14:J14"/>
    <mergeCell ref="C6:J8"/>
    <mergeCell ref="C3:D4"/>
    <mergeCell ref="E3:F4"/>
  </mergeCells>
  <printOptions horizontalCentered="1"/>
  <pageMargins left="0" right="0" top="0.74803149606299213" bottom="0.74803149606299213" header="0.31496062992125984" footer="0.31496062992125984"/>
  <pageSetup paperSize="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BDD_Licencies!$A$6:$A$614</xm:f>
          </x14:formula1>
          <xm:sqref>E3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N56"/>
  <sheetViews>
    <sheetView topLeftCell="A16" workbookViewId="0">
      <selection activeCell="H56" sqref="H56:J56"/>
    </sheetView>
  </sheetViews>
  <sheetFormatPr baseColWidth="10" defaultColWidth="0" defaultRowHeight="15" x14ac:dyDescent="0.25"/>
  <cols>
    <col min="1" max="10" width="11.42578125" customWidth="1"/>
    <col min="11" max="11" width="3" customWidth="1"/>
    <col min="12" max="14" width="11.42578125" customWidth="1"/>
    <col min="15" max="16384" width="11.42578125" hidden="1"/>
  </cols>
  <sheetData>
    <row r="2" spans="2:11" ht="15" customHeight="1" x14ac:dyDescent="0.25">
      <c r="B2" s="100" t="s">
        <v>202</v>
      </c>
      <c r="C2" s="100"/>
      <c r="D2" s="100"/>
      <c r="E2" s="100"/>
      <c r="F2" s="100"/>
      <c r="G2" s="100"/>
      <c r="H2" s="100"/>
      <c r="I2" s="100"/>
      <c r="J2" s="100"/>
      <c r="K2" s="100"/>
    </row>
    <row r="3" spans="2:11" x14ac:dyDescent="0.25">
      <c r="B3" s="100"/>
      <c r="C3" s="100"/>
      <c r="D3" s="100"/>
      <c r="E3" s="100"/>
      <c r="F3" s="100"/>
      <c r="G3" s="100"/>
      <c r="H3" s="100"/>
      <c r="I3" s="100"/>
      <c r="J3" s="100"/>
      <c r="K3" s="100"/>
    </row>
    <row r="4" spans="2:11" x14ac:dyDescent="0.25">
      <c r="B4" s="100"/>
      <c r="C4" s="100"/>
      <c r="D4" s="100"/>
      <c r="E4" s="100"/>
      <c r="F4" s="100"/>
      <c r="G4" s="100"/>
      <c r="H4" s="100"/>
      <c r="I4" s="100"/>
      <c r="J4" s="100"/>
      <c r="K4" s="100"/>
    </row>
    <row r="5" spans="2:11" x14ac:dyDescent="0.25">
      <c r="B5" s="100"/>
      <c r="C5" s="100"/>
      <c r="D5" s="100"/>
      <c r="E5" s="100"/>
      <c r="F5" s="100"/>
      <c r="G5" s="100"/>
      <c r="H5" s="100"/>
      <c r="I5" s="100"/>
      <c r="J5" s="100"/>
      <c r="K5" s="100"/>
    </row>
    <row r="6" spans="2:11" x14ac:dyDescent="0.25">
      <c r="B6" s="100"/>
      <c r="C6" s="100"/>
      <c r="D6" s="100"/>
      <c r="E6" s="100"/>
      <c r="F6" s="100"/>
      <c r="G6" s="100"/>
      <c r="H6" s="100"/>
      <c r="I6" s="100"/>
      <c r="J6" s="100"/>
      <c r="K6" s="100"/>
    </row>
    <row r="7" spans="2:11" x14ac:dyDescent="0.25">
      <c r="B7" s="55"/>
      <c r="C7" s="55"/>
      <c r="D7" s="55"/>
      <c r="E7" s="55"/>
      <c r="F7" s="55"/>
      <c r="G7" s="55"/>
      <c r="H7" s="55"/>
      <c r="I7" s="55"/>
      <c r="J7" s="55"/>
      <c r="K7" s="55"/>
    </row>
    <row r="11" spans="2:11" x14ac:dyDescent="0.25">
      <c r="G11" s="46"/>
    </row>
    <row r="15" spans="2:11" x14ac:dyDescent="0.25">
      <c r="H15" s="173"/>
      <c r="I15" s="174"/>
      <c r="J15" s="175"/>
    </row>
    <row r="16" spans="2:11" x14ac:dyDescent="0.25">
      <c r="H16" s="146"/>
      <c r="I16" s="147"/>
      <c r="J16" s="148"/>
    </row>
    <row r="17" spans="2:10" x14ac:dyDescent="0.25">
      <c r="H17" s="146"/>
      <c r="I17" s="147"/>
      <c r="J17" s="148"/>
    </row>
    <row r="18" spans="2:10" x14ac:dyDescent="0.25">
      <c r="C18" s="176"/>
      <c r="D18" s="177"/>
      <c r="E18" s="178"/>
      <c r="H18" s="146"/>
      <c r="I18" s="147"/>
      <c r="J18" s="148"/>
    </row>
    <row r="19" spans="2:10" x14ac:dyDescent="0.25">
      <c r="C19" s="143"/>
      <c r="D19" s="144"/>
      <c r="E19" s="145"/>
      <c r="H19" s="146"/>
      <c r="I19" s="147"/>
      <c r="J19" s="148"/>
    </row>
    <row r="20" spans="2:10" x14ac:dyDescent="0.25">
      <c r="C20" s="143"/>
      <c r="D20" s="144"/>
      <c r="E20" s="145"/>
      <c r="H20" s="149"/>
      <c r="I20" s="150"/>
      <c r="J20" s="151"/>
    </row>
    <row r="21" spans="2:10" x14ac:dyDescent="0.25">
      <c r="C21" s="143"/>
      <c r="D21" s="144"/>
      <c r="E21" s="145"/>
    </row>
    <row r="22" spans="2:10" x14ac:dyDescent="0.25">
      <c r="C22" s="152"/>
      <c r="D22" s="153"/>
      <c r="E22" s="154"/>
    </row>
    <row r="23" spans="2:10" ht="15.75" thickBot="1" x14ac:dyDescent="0.3"/>
    <row r="24" spans="2:10" ht="15.75" customHeight="1" thickTop="1" x14ac:dyDescent="0.25">
      <c r="D24" s="155" t="s">
        <v>203</v>
      </c>
      <c r="E24" s="156"/>
      <c r="F24" s="161" t="s">
        <v>204</v>
      </c>
      <c r="G24" s="164"/>
      <c r="H24" s="167" t="s">
        <v>217</v>
      </c>
      <c r="I24" s="167"/>
      <c r="J24" s="168"/>
    </row>
    <row r="25" spans="2:10" ht="15" customHeight="1" x14ac:dyDescent="0.25">
      <c r="D25" s="157"/>
      <c r="E25" s="158"/>
      <c r="F25" s="162"/>
      <c r="G25" s="165"/>
      <c r="H25" s="169"/>
      <c r="I25" s="169"/>
      <c r="J25" s="170"/>
    </row>
    <row r="26" spans="2:10" ht="15.75" customHeight="1" thickBot="1" x14ac:dyDescent="0.3">
      <c r="D26" s="159"/>
      <c r="E26" s="160"/>
      <c r="F26" s="163"/>
      <c r="G26" s="166"/>
      <c r="H26" s="171"/>
      <c r="I26" s="171"/>
      <c r="J26" s="172"/>
    </row>
    <row r="27" spans="2:10" ht="15.75" thickTop="1" x14ac:dyDescent="0.25">
      <c r="C27" s="100"/>
      <c r="D27" s="100"/>
      <c r="E27" s="100"/>
      <c r="F27" s="100"/>
      <c r="G27" s="100"/>
      <c r="H27" s="100"/>
      <c r="I27" s="100"/>
      <c r="J27" s="100"/>
    </row>
    <row r="28" spans="2:10" x14ac:dyDescent="0.25">
      <c r="C28" s="142"/>
      <c r="D28" s="142"/>
      <c r="E28" s="142"/>
      <c r="F28" s="142"/>
      <c r="G28" s="142"/>
      <c r="H28" s="142"/>
      <c r="I28" s="142"/>
      <c r="J28" s="142"/>
    </row>
    <row r="29" spans="2:10" x14ac:dyDescent="0.25">
      <c r="C29" s="139"/>
      <c r="D29" s="139"/>
      <c r="E29" s="139"/>
      <c r="F29" s="139"/>
      <c r="G29" s="139"/>
      <c r="H29" s="139"/>
      <c r="I29" s="139"/>
      <c r="J29" s="139"/>
    </row>
    <row r="30" spans="2:10" x14ac:dyDescent="0.25">
      <c r="C30" s="139"/>
      <c r="D30" s="139"/>
      <c r="E30" s="139"/>
      <c r="F30" s="139"/>
      <c r="G30" s="139"/>
      <c r="H30" s="139"/>
      <c r="I30" s="139"/>
      <c r="J30" s="139"/>
    </row>
    <row r="31" spans="2:10" ht="15.75" thickBot="1" x14ac:dyDescent="0.3">
      <c r="C31" s="139"/>
      <c r="D31" s="139"/>
      <c r="E31" s="139"/>
      <c r="F31" s="139"/>
      <c r="G31" s="139"/>
      <c r="H31" s="139"/>
      <c r="I31" s="139"/>
      <c r="J31" s="139"/>
    </row>
    <row r="32" spans="2:10" ht="15.75" thickTop="1" x14ac:dyDescent="0.25">
      <c r="B32" s="140" t="s">
        <v>205</v>
      </c>
      <c r="C32" s="141"/>
      <c r="D32" s="141"/>
      <c r="E32" s="141"/>
      <c r="F32" s="141"/>
      <c r="G32" s="141"/>
      <c r="H32" s="58" t="s">
        <v>206</v>
      </c>
      <c r="I32" s="58" t="s">
        <v>207</v>
      </c>
      <c r="J32" s="58" t="s">
        <v>208</v>
      </c>
    </row>
    <row r="33" spans="2:10" x14ac:dyDescent="0.25">
      <c r="B33" s="132"/>
      <c r="C33" s="119"/>
      <c r="D33" s="119"/>
      <c r="E33" s="119"/>
      <c r="F33" s="119"/>
      <c r="G33" s="119"/>
      <c r="H33" s="59"/>
      <c r="I33" s="60"/>
      <c r="J33" s="59" t="str">
        <f>IF(H33="","",H33*I33)</f>
        <v/>
      </c>
    </row>
    <row r="34" spans="2:10" x14ac:dyDescent="0.25">
      <c r="B34" s="132"/>
      <c r="C34" s="119"/>
      <c r="D34" s="119"/>
      <c r="E34" s="119"/>
      <c r="F34" s="119"/>
      <c r="G34" s="119"/>
      <c r="H34" s="59"/>
      <c r="I34" s="60"/>
      <c r="J34" s="59" t="str">
        <f t="shared" ref="J34:J42" si="0">IF(H34="","",H34*I34)</f>
        <v/>
      </c>
    </row>
    <row r="35" spans="2:10" x14ac:dyDescent="0.25">
      <c r="B35" s="132"/>
      <c r="C35" s="119"/>
      <c r="D35" s="119"/>
      <c r="E35" s="119"/>
      <c r="F35" s="119"/>
      <c r="G35" s="119"/>
      <c r="H35" s="59"/>
      <c r="I35" s="61"/>
      <c r="J35" s="59" t="str">
        <f t="shared" si="0"/>
        <v/>
      </c>
    </row>
    <row r="36" spans="2:10" x14ac:dyDescent="0.25">
      <c r="B36" s="132"/>
      <c r="C36" s="119"/>
      <c r="D36" s="119"/>
      <c r="E36" s="119"/>
      <c r="F36" s="119"/>
      <c r="G36" s="119"/>
      <c r="H36" s="59"/>
      <c r="I36" s="60"/>
      <c r="J36" s="59" t="str">
        <f t="shared" si="0"/>
        <v/>
      </c>
    </row>
    <row r="37" spans="2:10" x14ac:dyDescent="0.25">
      <c r="B37" s="132"/>
      <c r="C37" s="119"/>
      <c r="D37" s="119"/>
      <c r="E37" s="119"/>
      <c r="F37" s="119"/>
      <c r="G37" s="119"/>
      <c r="H37" s="59"/>
      <c r="I37" s="62"/>
      <c r="J37" s="59" t="str">
        <f t="shared" si="0"/>
        <v/>
      </c>
    </row>
    <row r="38" spans="2:10" x14ac:dyDescent="0.25">
      <c r="B38" s="132"/>
      <c r="C38" s="119"/>
      <c r="D38" s="119"/>
      <c r="E38" s="119"/>
      <c r="F38" s="119"/>
      <c r="G38" s="119"/>
      <c r="H38" s="59"/>
      <c r="I38" s="60"/>
      <c r="J38" s="59" t="str">
        <f t="shared" si="0"/>
        <v/>
      </c>
    </row>
    <row r="39" spans="2:10" x14ac:dyDescent="0.25">
      <c r="B39" s="132"/>
      <c r="C39" s="119"/>
      <c r="D39" s="119"/>
      <c r="E39" s="119"/>
      <c r="F39" s="119"/>
      <c r="G39" s="119"/>
      <c r="H39" s="59"/>
      <c r="I39" s="60"/>
      <c r="J39" s="59" t="str">
        <f t="shared" si="0"/>
        <v/>
      </c>
    </row>
    <row r="40" spans="2:10" x14ac:dyDescent="0.25">
      <c r="B40" s="132"/>
      <c r="C40" s="119"/>
      <c r="D40" s="119"/>
      <c r="E40" s="119"/>
      <c r="F40" s="119"/>
      <c r="G40" s="119"/>
      <c r="H40" s="59"/>
      <c r="I40" s="60"/>
      <c r="J40" s="59" t="str">
        <f t="shared" si="0"/>
        <v/>
      </c>
    </row>
    <row r="41" spans="2:10" x14ac:dyDescent="0.25">
      <c r="B41" s="132"/>
      <c r="C41" s="119"/>
      <c r="D41" s="119"/>
      <c r="E41" s="119"/>
      <c r="F41" s="119"/>
      <c r="G41" s="119"/>
      <c r="H41" s="59"/>
      <c r="I41" s="60"/>
      <c r="J41" s="59" t="str">
        <f t="shared" si="0"/>
        <v/>
      </c>
    </row>
    <row r="42" spans="2:10" ht="15.75" thickBot="1" x14ac:dyDescent="0.3">
      <c r="B42" s="56"/>
      <c r="C42" s="57"/>
      <c r="D42" s="57"/>
      <c r="E42" s="57"/>
      <c r="F42" s="57"/>
      <c r="G42" s="57"/>
      <c r="H42" s="63"/>
      <c r="I42" s="64"/>
      <c r="J42" s="63" t="str">
        <f t="shared" si="0"/>
        <v/>
      </c>
    </row>
    <row r="43" spans="2:10" ht="15.75" thickTop="1" x14ac:dyDescent="0.25">
      <c r="F43" s="137" t="s">
        <v>209</v>
      </c>
      <c r="G43" s="137"/>
      <c r="I43" s="51"/>
      <c r="J43" s="65">
        <f>SUM(J33:J42)</f>
        <v>0</v>
      </c>
    </row>
    <row r="44" spans="2:10" x14ac:dyDescent="0.25">
      <c r="F44" s="138" t="s">
        <v>210</v>
      </c>
      <c r="G44" s="138"/>
      <c r="H44" s="52" t="s">
        <v>211</v>
      </c>
      <c r="I44" s="53"/>
      <c r="J44" s="66">
        <f>IF(I44="",0,(J43*I44))</f>
        <v>0</v>
      </c>
    </row>
    <row r="45" spans="2:10" x14ac:dyDescent="0.25">
      <c r="F45" s="138"/>
      <c r="G45" s="138"/>
      <c r="H45" s="52" t="s">
        <v>212</v>
      </c>
      <c r="I45" s="54"/>
      <c r="J45" s="59">
        <f>IF(I45="",0,(I45))</f>
        <v>0</v>
      </c>
    </row>
    <row r="46" spans="2:10" ht="15.75" thickBot="1" x14ac:dyDescent="0.3">
      <c r="F46" s="137" t="s">
        <v>213</v>
      </c>
      <c r="G46" s="137"/>
      <c r="J46" s="63">
        <f>IF(ISERROR(J43-J44-J45),"",(J43-J44-J45))</f>
        <v>0</v>
      </c>
    </row>
    <row r="47" spans="2:10" ht="15.75" thickTop="1" x14ac:dyDescent="0.25"/>
    <row r="48" spans="2:10" x14ac:dyDescent="0.25">
      <c r="D48" s="136" t="s">
        <v>214</v>
      </c>
      <c r="E48" s="136"/>
      <c r="F48" s="136"/>
      <c r="G48" s="47">
        <f>J46</f>
        <v>0</v>
      </c>
    </row>
    <row r="50" spans="3:10" x14ac:dyDescent="0.25">
      <c r="G50" s="54"/>
    </row>
    <row r="51" spans="3:10" x14ac:dyDescent="0.25">
      <c r="D51" s="133"/>
      <c r="E51" s="134"/>
      <c r="F51" s="134"/>
      <c r="G51" s="134"/>
      <c r="H51" s="134"/>
      <c r="I51" s="134"/>
      <c r="J51" s="135"/>
    </row>
    <row r="52" spans="3:10" x14ac:dyDescent="0.25">
      <c r="C52" s="100" t="s">
        <v>215</v>
      </c>
      <c r="D52" s="100"/>
      <c r="E52" s="100"/>
      <c r="F52" s="100"/>
      <c r="G52" s="100"/>
      <c r="H52" s="100"/>
      <c r="I52" s="100"/>
      <c r="J52" s="100"/>
    </row>
    <row r="53" spans="3:10" x14ac:dyDescent="0.25">
      <c r="G53" s="136"/>
      <c r="H53" s="136"/>
      <c r="I53" s="44">
        <f ca="1">TODAY()</f>
        <v>43682</v>
      </c>
      <c r="J53" s="44"/>
    </row>
    <row r="55" spans="3:10" x14ac:dyDescent="0.25">
      <c r="H55" s="100" t="s">
        <v>216</v>
      </c>
      <c r="I55" s="100"/>
      <c r="J55" s="100"/>
    </row>
    <row r="56" spans="3:10" x14ac:dyDescent="0.25">
      <c r="H56" s="100"/>
      <c r="I56" s="100"/>
      <c r="J56" s="100"/>
    </row>
  </sheetData>
  <mergeCells count="40">
    <mergeCell ref="B2:K6"/>
    <mergeCell ref="H15:J15"/>
    <mergeCell ref="H16:J16"/>
    <mergeCell ref="H17:J17"/>
    <mergeCell ref="C18:E18"/>
    <mergeCell ref="H18:J18"/>
    <mergeCell ref="C28:J28"/>
    <mergeCell ref="C19:E19"/>
    <mergeCell ref="H19:J19"/>
    <mergeCell ref="C20:E20"/>
    <mergeCell ref="H20:J20"/>
    <mergeCell ref="C21:E21"/>
    <mergeCell ref="C22:E22"/>
    <mergeCell ref="D24:E26"/>
    <mergeCell ref="F24:F26"/>
    <mergeCell ref="G24:G26"/>
    <mergeCell ref="H24:J26"/>
    <mergeCell ref="C27:J27"/>
    <mergeCell ref="B35:G35"/>
    <mergeCell ref="B36:G36"/>
    <mergeCell ref="B37:G37"/>
    <mergeCell ref="B38:G38"/>
    <mergeCell ref="C29:J29"/>
    <mergeCell ref="C30:J30"/>
    <mergeCell ref="C31:J31"/>
    <mergeCell ref="B32:G32"/>
    <mergeCell ref="B33:G33"/>
    <mergeCell ref="B34:G34"/>
    <mergeCell ref="G53:H53"/>
    <mergeCell ref="H55:J55"/>
    <mergeCell ref="H56:J56"/>
    <mergeCell ref="F43:G43"/>
    <mergeCell ref="F44:G45"/>
    <mergeCell ref="F46:G46"/>
    <mergeCell ref="D48:F48"/>
    <mergeCell ref="B39:G39"/>
    <mergeCell ref="B40:G40"/>
    <mergeCell ref="B41:G41"/>
    <mergeCell ref="D51:J51"/>
    <mergeCell ref="C52:J52"/>
  </mergeCells>
  <pageMargins left="0" right="0" top="0.74803149606299213" bottom="0.74803149606299213" header="0.31496062992125984" footer="0.31496062992125984"/>
  <pageSetup paperSize="9" scale="90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37"/>
  <sheetViews>
    <sheetView workbookViewId="0">
      <selection activeCell="C5" sqref="C5"/>
    </sheetView>
  </sheetViews>
  <sheetFormatPr baseColWidth="10" defaultColWidth="0" defaultRowHeight="36" customHeight="1" zeroHeight="1" x14ac:dyDescent="0.25"/>
  <cols>
    <col min="1" max="5" width="11.42578125" customWidth="1"/>
    <col min="6" max="6" width="14.28515625" customWidth="1"/>
    <col min="7" max="11" width="11.42578125" customWidth="1"/>
    <col min="12" max="12" width="12.28515625" customWidth="1"/>
    <col min="13" max="14" width="11.42578125" customWidth="1"/>
    <col min="15" max="16384" width="11.42578125" hidden="1"/>
  </cols>
  <sheetData>
    <row r="1" spans="2:13" ht="31.5" customHeight="1" x14ac:dyDescent="0.4">
      <c r="B1" s="179" t="s">
        <v>218</v>
      </c>
      <c r="C1" s="100"/>
      <c r="D1" s="100"/>
      <c r="E1" s="100"/>
      <c r="F1" s="100"/>
    </row>
    <row r="2" spans="2:13" ht="15" x14ac:dyDescent="0.25"/>
    <row r="3" spans="2:13" ht="15" x14ac:dyDescent="0.25">
      <c r="C3" s="48" t="s">
        <v>207</v>
      </c>
      <c r="D3" s="48" t="s">
        <v>219</v>
      </c>
      <c r="F3" s="48"/>
      <c r="I3" t="s">
        <v>220</v>
      </c>
      <c r="J3" s="67"/>
      <c r="K3" s="50">
        <f>J3</f>
        <v>0</v>
      </c>
      <c r="M3" s="48"/>
    </row>
    <row r="4" spans="2:13" ht="15" x14ac:dyDescent="0.25">
      <c r="B4" t="s">
        <v>221</v>
      </c>
      <c r="C4" s="67"/>
      <c r="D4" s="50">
        <f>500*C4</f>
        <v>0</v>
      </c>
      <c r="F4" s="48"/>
      <c r="I4" t="s">
        <v>220</v>
      </c>
      <c r="J4" s="67"/>
      <c r="K4" s="50">
        <f t="shared" ref="K4:K13" si="0">J4</f>
        <v>0</v>
      </c>
      <c r="M4" s="48"/>
    </row>
    <row r="5" spans="2:13" ht="15" x14ac:dyDescent="0.25">
      <c r="B5" t="s">
        <v>222</v>
      </c>
      <c r="C5" s="67"/>
      <c r="D5" s="50">
        <f>200*C5</f>
        <v>0</v>
      </c>
      <c r="F5" s="48"/>
      <c r="I5" t="s">
        <v>220</v>
      </c>
      <c r="J5" s="67"/>
      <c r="K5" s="50">
        <f t="shared" si="0"/>
        <v>0</v>
      </c>
      <c r="L5" s="100" t="s">
        <v>223</v>
      </c>
      <c r="M5" s="100"/>
    </row>
    <row r="6" spans="2:13" ht="15" x14ac:dyDescent="0.25">
      <c r="B6" t="s">
        <v>224</v>
      </c>
      <c r="C6" s="67"/>
      <c r="D6" s="50">
        <f>100*C6</f>
        <v>0</v>
      </c>
      <c r="F6" s="48" t="s">
        <v>225</v>
      </c>
      <c r="I6" t="s">
        <v>220</v>
      </c>
      <c r="J6" s="67"/>
      <c r="K6" s="50">
        <f t="shared" si="0"/>
        <v>0</v>
      </c>
      <c r="M6" s="48"/>
    </row>
    <row r="7" spans="2:13" ht="15" x14ac:dyDescent="0.25">
      <c r="B7" t="s">
        <v>226</v>
      </c>
      <c r="C7" s="67"/>
      <c r="D7" s="50">
        <f>50*C7</f>
        <v>0</v>
      </c>
      <c r="F7" s="48"/>
      <c r="I7" t="s">
        <v>220</v>
      </c>
      <c r="J7" s="67"/>
      <c r="K7" s="50">
        <f t="shared" si="0"/>
        <v>0</v>
      </c>
      <c r="L7" s="50">
        <f>SUM(K3:K13)</f>
        <v>0</v>
      </c>
    </row>
    <row r="8" spans="2:13" ht="15" x14ac:dyDescent="0.25">
      <c r="B8" t="s">
        <v>227</v>
      </c>
      <c r="C8" s="67"/>
      <c r="D8" s="50">
        <f>20*C8</f>
        <v>0</v>
      </c>
      <c r="F8" s="50">
        <f>SUM(D4:D10)</f>
        <v>0</v>
      </c>
      <c r="I8" t="s">
        <v>220</v>
      </c>
      <c r="J8" s="67"/>
      <c r="K8" s="50">
        <f t="shared" si="0"/>
        <v>0</v>
      </c>
      <c r="M8" s="48"/>
    </row>
    <row r="9" spans="2:13" ht="15" x14ac:dyDescent="0.25">
      <c r="B9" t="s">
        <v>228</v>
      </c>
      <c r="C9" s="67"/>
      <c r="D9" s="50">
        <f>10*C9</f>
        <v>0</v>
      </c>
      <c r="F9" s="48"/>
      <c r="I9" t="s">
        <v>220</v>
      </c>
      <c r="J9" s="67"/>
      <c r="K9" s="50">
        <f t="shared" si="0"/>
        <v>0</v>
      </c>
      <c r="M9" s="48"/>
    </row>
    <row r="10" spans="2:13" ht="15" x14ac:dyDescent="0.25">
      <c r="B10" t="s">
        <v>229</v>
      </c>
      <c r="C10" s="67"/>
      <c r="D10" s="50">
        <f>5*C10</f>
        <v>0</v>
      </c>
      <c r="F10" s="48"/>
      <c r="I10" t="s">
        <v>220</v>
      </c>
      <c r="J10" s="67"/>
      <c r="K10" s="50">
        <f t="shared" si="0"/>
        <v>0</v>
      </c>
      <c r="M10" s="48"/>
    </row>
    <row r="11" spans="2:13" ht="15" x14ac:dyDescent="0.25">
      <c r="C11" s="49"/>
      <c r="D11" s="48"/>
      <c r="F11" s="48"/>
      <c r="I11" t="s">
        <v>220</v>
      </c>
      <c r="J11" s="67"/>
      <c r="K11" s="50">
        <f t="shared" si="0"/>
        <v>0</v>
      </c>
      <c r="M11" s="48"/>
    </row>
    <row r="12" spans="2:13" ht="15" x14ac:dyDescent="0.25">
      <c r="B12" t="s">
        <v>230</v>
      </c>
      <c r="C12" s="67"/>
      <c r="D12" s="50">
        <f>C12*2</f>
        <v>0</v>
      </c>
      <c r="F12" s="48"/>
      <c r="I12" t="s">
        <v>220</v>
      </c>
      <c r="J12" s="67"/>
      <c r="K12" s="50">
        <f t="shared" si="0"/>
        <v>0</v>
      </c>
      <c r="M12" s="48"/>
    </row>
    <row r="13" spans="2:13" ht="15" x14ac:dyDescent="0.25">
      <c r="B13" t="s">
        <v>231</v>
      </c>
      <c r="C13" s="67"/>
      <c r="D13" s="50">
        <f>C13*1</f>
        <v>0</v>
      </c>
      <c r="F13" s="48"/>
      <c r="I13" t="s">
        <v>220</v>
      </c>
      <c r="J13" s="67"/>
      <c r="K13" s="50">
        <f t="shared" si="0"/>
        <v>0</v>
      </c>
      <c r="M13" s="48"/>
    </row>
    <row r="14" spans="2:13" ht="15" x14ac:dyDescent="0.25">
      <c r="B14" t="s">
        <v>232</v>
      </c>
      <c r="C14" s="67"/>
      <c r="D14" s="50">
        <f>C14*0.5</f>
        <v>0</v>
      </c>
      <c r="F14" s="48"/>
      <c r="K14" s="48"/>
      <c r="M14" s="48"/>
    </row>
    <row r="15" spans="2:13" ht="15" x14ac:dyDescent="0.25">
      <c r="B15" t="s">
        <v>233</v>
      </c>
      <c r="C15" s="67"/>
      <c r="D15" s="50">
        <f>C15*0.2</f>
        <v>0</v>
      </c>
      <c r="F15" s="48" t="s">
        <v>234</v>
      </c>
      <c r="K15" s="137" t="s">
        <v>235</v>
      </c>
      <c r="L15" s="137"/>
      <c r="M15" s="137"/>
    </row>
    <row r="16" spans="2:13" ht="15" customHeight="1" x14ac:dyDescent="0.25">
      <c r="B16" t="s">
        <v>236</v>
      </c>
      <c r="C16" s="67"/>
      <c r="D16" s="50">
        <f>C16*0.1</f>
        <v>0</v>
      </c>
      <c r="F16" s="48"/>
      <c r="K16" s="48"/>
      <c r="M16" s="48"/>
    </row>
    <row r="17" spans="2:13" ht="15" customHeight="1" x14ac:dyDescent="0.25">
      <c r="B17" t="s">
        <v>237</v>
      </c>
      <c r="C17" s="67"/>
      <c r="D17" s="50">
        <f>C17*0.05</f>
        <v>0</v>
      </c>
      <c r="F17" s="50">
        <f>SUM(D12:D19)</f>
        <v>0</v>
      </c>
      <c r="L17" s="180">
        <f>F8+F17+L7</f>
        <v>0</v>
      </c>
      <c r="M17" s="180"/>
    </row>
    <row r="18" spans="2:13" ht="15" x14ac:dyDescent="0.25">
      <c r="B18" t="s">
        <v>238</v>
      </c>
      <c r="C18" s="67"/>
      <c r="D18" s="50">
        <f>C18*0.02</f>
        <v>0</v>
      </c>
      <c r="F18" s="48"/>
      <c r="L18" s="180"/>
      <c r="M18" s="180"/>
    </row>
    <row r="19" spans="2:13" ht="15" customHeight="1" x14ac:dyDescent="0.25">
      <c r="B19" t="s">
        <v>239</v>
      </c>
      <c r="C19" s="67"/>
      <c r="D19" s="50">
        <f>C19*0.01</f>
        <v>0</v>
      </c>
      <c r="F19" s="48"/>
    </row>
    <row r="20" spans="2:13" ht="36" customHeight="1" x14ac:dyDescent="0.25">
      <c r="C20" s="49"/>
      <c r="D20" s="50"/>
      <c r="F20" s="48"/>
    </row>
    <row r="21" spans="2:13" ht="36" hidden="1" customHeight="1" x14ac:dyDescent="0.25"/>
    <row r="22" spans="2:13" ht="36" hidden="1" customHeight="1" x14ac:dyDescent="0.25"/>
    <row r="23" spans="2:13" ht="36" hidden="1" customHeight="1" x14ac:dyDescent="0.25"/>
    <row r="24" spans="2:13" ht="36" hidden="1" customHeight="1" x14ac:dyDescent="0.25"/>
    <row r="25" spans="2:13" ht="36" hidden="1" customHeight="1" x14ac:dyDescent="0.25"/>
    <row r="26" spans="2:13" ht="36" hidden="1" customHeight="1" x14ac:dyDescent="0.25"/>
    <row r="27" spans="2:13" ht="36" hidden="1" customHeight="1" x14ac:dyDescent="0.25"/>
    <row r="28" spans="2:13" ht="36" hidden="1" customHeight="1" x14ac:dyDescent="0.25"/>
    <row r="29" spans="2:13" ht="36" hidden="1" customHeight="1" x14ac:dyDescent="0.25"/>
    <row r="30" spans="2:13" ht="36" hidden="1" customHeight="1" x14ac:dyDescent="0.25"/>
    <row r="31" spans="2:13" ht="36" hidden="1" customHeight="1" x14ac:dyDescent="0.25"/>
    <row r="32" spans="2:13" ht="36" hidden="1" customHeight="1" x14ac:dyDescent="0.25"/>
    <row r="33" spans="4:6" ht="36" hidden="1" customHeight="1" x14ac:dyDescent="0.25"/>
    <row r="34" spans="4:6" ht="36" hidden="1" customHeight="1" x14ac:dyDescent="0.25"/>
    <row r="35" spans="4:6" ht="36" hidden="1" customHeight="1" x14ac:dyDescent="0.25">
      <c r="D35" s="48"/>
      <c r="F35" s="48"/>
    </row>
    <row r="36" spans="4:6" ht="36" hidden="1" customHeight="1" x14ac:dyDescent="0.45">
      <c r="D36" s="48"/>
      <c r="F36" s="68"/>
    </row>
    <row r="37" spans="4:6" ht="36" hidden="1" customHeight="1" x14ac:dyDescent="0.45">
      <c r="D37" s="48"/>
      <c r="E37" s="68"/>
      <c r="F37" s="68"/>
    </row>
  </sheetData>
  <sheetProtection sheet="1" objects="1" scenarios="1"/>
  <mergeCells count="4">
    <mergeCell ref="B1:F1"/>
    <mergeCell ref="L5:M5"/>
    <mergeCell ref="K15:M15"/>
    <mergeCell ref="L17:M1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74"/>
  <sheetViews>
    <sheetView topLeftCell="A10" workbookViewId="0">
      <selection activeCell="E17" sqref="E17"/>
    </sheetView>
  </sheetViews>
  <sheetFormatPr baseColWidth="10" defaultColWidth="0" defaultRowHeight="15" zeroHeight="1" x14ac:dyDescent="0.25"/>
  <cols>
    <col min="1" max="12" width="11.42578125" customWidth="1"/>
    <col min="13" max="16384" width="11.42578125" hidden="1"/>
  </cols>
  <sheetData>
    <row r="1" spans="4:11" x14ac:dyDescent="0.25"/>
    <row r="2" spans="4:11" x14ac:dyDescent="0.25"/>
    <row r="3" spans="4:11" x14ac:dyDescent="0.25">
      <c r="D3" s="100" t="s">
        <v>241</v>
      </c>
      <c r="E3" s="100"/>
      <c r="F3" s="183"/>
      <c r="G3" s="183"/>
    </row>
    <row r="4" spans="4:11" x14ac:dyDescent="0.25">
      <c r="F4" s="184"/>
      <c r="G4" s="184"/>
    </row>
    <row r="5" spans="4:11" x14ac:dyDescent="0.25"/>
    <row r="6" spans="4:11" x14ac:dyDescent="0.25"/>
    <row r="7" spans="4:11" x14ac:dyDescent="0.25">
      <c r="D7" s="80"/>
      <c r="E7" s="81"/>
      <c r="F7" s="81"/>
      <c r="G7" s="81"/>
      <c r="H7" s="81"/>
      <c r="I7" s="81"/>
      <c r="J7" s="81"/>
      <c r="K7" s="82"/>
    </row>
    <row r="8" spans="4:11" x14ac:dyDescent="0.25">
      <c r="D8" s="83"/>
      <c r="E8" s="70"/>
      <c r="F8" s="70"/>
      <c r="G8" s="70"/>
      <c r="H8" s="70"/>
      <c r="I8" s="70"/>
      <c r="J8" s="70"/>
      <c r="K8" s="84"/>
    </row>
    <row r="9" spans="4:11" x14ac:dyDescent="0.25">
      <c r="D9" s="83"/>
      <c r="E9" s="70"/>
      <c r="F9" s="70"/>
      <c r="G9" s="70"/>
      <c r="H9" s="70"/>
      <c r="I9" s="70"/>
      <c r="J9" s="70"/>
      <c r="K9" s="84"/>
    </row>
    <row r="10" spans="4:11" x14ac:dyDescent="0.25">
      <c r="D10" s="83"/>
      <c r="E10" s="70"/>
      <c r="F10" s="70"/>
      <c r="G10" s="70"/>
      <c r="H10" s="70"/>
      <c r="I10" s="70"/>
      <c r="J10" s="70"/>
      <c r="K10" s="84"/>
    </row>
    <row r="11" spans="4:11" x14ac:dyDescent="0.25">
      <c r="D11" s="85"/>
      <c r="E11" s="70"/>
      <c r="F11" s="70"/>
      <c r="G11" s="70"/>
      <c r="H11" s="70"/>
      <c r="I11" s="70"/>
      <c r="J11" s="70"/>
      <c r="K11" s="84"/>
    </row>
    <row r="12" spans="4:11" x14ac:dyDescent="0.25">
      <c r="D12" s="83"/>
      <c r="E12" s="70"/>
      <c r="F12" s="70"/>
      <c r="G12" s="70"/>
      <c r="H12" s="70"/>
      <c r="I12" s="70"/>
      <c r="J12" s="70"/>
      <c r="K12" s="84"/>
    </row>
    <row r="13" spans="4:11" x14ac:dyDescent="0.25">
      <c r="D13" s="83"/>
      <c r="E13" s="70"/>
      <c r="F13" s="70"/>
      <c r="G13" s="70"/>
      <c r="H13" s="70"/>
      <c r="I13" s="70"/>
      <c r="J13" s="70"/>
      <c r="K13" s="84"/>
    </row>
    <row r="14" spans="4:11" x14ac:dyDescent="0.25">
      <c r="D14" s="83"/>
      <c r="E14" s="70"/>
      <c r="F14" s="70"/>
      <c r="G14" s="70"/>
      <c r="H14" s="70"/>
      <c r="I14" s="70"/>
      <c r="J14" s="70"/>
      <c r="K14" s="84"/>
    </row>
    <row r="15" spans="4:11" x14ac:dyDescent="0.25">
      <c r="D15" s="83"/>
      <c r="E15" s="70"/>
      <c r="F15" s="70"/>
      <c r="G15" s="70"/>
      <c r="H15" s="70"/>
      <c r="I15" s="70"/>
      <c r="J15" s="70"/>
      <c r="K15" s="84"/>
    </row>
    <row r="16" spans="4:11" x14ac:dyDescent="0.25">
      <c r="D16" s="83"/>
      <c r="E16" s="70"/>
      <c r="F16" s="70"/>
      <c r="G16" s="70"/>
      <c r="H16" s="70"/>
      <c r="I16" s="70"/>
      <c r="J16" s="70"/>
      <c r="K16" s="84"/>
    </row>
    <row r="17" spans="4:11" x14ac:dyDescent="0.25">
      <c r="D17" s="83"/>
      <c r="G17" s="70"/>
      <c r="H17" s="70"/>
      <c r="I17" s="88" t="e">
        <f>VLOOKUP(F3,BDD_Licencies!A6:DH636,1,0)</f>
        <v>#N/A</v>
      </c>
      <c r="J17" s="88"/>
      <c r="K17" s="84"/>
    </row>
    <row r="18" spans="4:11" x14ac:dyDescent="0.25">
      <c r="D18" s="83"/>
      <c r="E18" s="70"/>
      <c r="F18" s="70"/>
      <c r="G18" s="70"/>
      <c r="H18" s="70"/>
      <c r="I18" s="88" t="e">
        <f>VLOOKUP(F3,BDD_Licencies!A6:DH636,8,0)</f>
        <v>#N/A</v>
      </c>
      <c r="J18" s="88"/>
      <c r="K18" s="84"/>
    </row>
    <row r="19" spans="4:11" x14ac:dyDescent="0.25">
      <c r="D19" s="83"/>
      <c r="E19" s="70"/>
      <c r="F19" s="70"/>
      <c r="G19" s="70"/>
      <c r="H19" s="70"/>
      <c r="I19" s="88" t="e">
        <f>VLOOKUP(F3,BDD_Licencies!A6:DH636,9,0)</f>
        <v>#N/A</v>
      </c>
      <c r="J19" s="88" t="e">
        <f>VLOOKUP(F3,BDD_Licencies!A6:DH636,11,0)</f>
        <v>#N/A</v>
      </c>
      <c r="K19" s="84"/>
    </row>
    <row r="20" spans="4:11" x14ac:dyDescent="0.25">
      <c r="D20" s="83"/>
      <c r="E20" s="70"/>
      <c r="F20" s="70"/>
      <c r="G20" s="70"/>
      <c r="H20" s="70"/>
      <c r="I20" s="70"/>
      <c r="J20" s="70"/>
      <c r="K20" s="84"/>
    </row>
    <row r="21" spans="4:11" x14ac:dyDescent="0.25">
      <c r="D21" s="83"/>
      <c r="E21" s="70"/>
      <c r="F21" s="70"/>
      <c r="G21" s="70"/>
      <c r="H21" s="70"/>
      <c r="I21" s="87" t="s">
        <v>240</v>
      </c>
      <c r="J21" s="86">
        <f ca="1">TODAY()</f>
        <v>43682</v>
      </c>
      <c r="K21" s="84"/>
    </row>
    <row r="22" spans="4:11" x14ac:dyDescent="0.25">
      <c r="D22" s="83"/>
      <c r="E22" s="70"/>
      <c r="F22" s="70"/>
      <c r="G22" s="70"/>
      <c r="H22" s="70"/>
      <c r="I22" s="70"/>
      <c r="J22" s="70"/>
      <c r="K22" s="84"/>
    </row>
    <row r="23" spans="4:11" x14ac:dyDescent="0.25">
      <c r="D23" s="83"/>
      <c r="E23" s="70"/>
      <c r="F23" s="70"/>
      <c r="G23" s="70"/>
      <c r="H23" s="70"/>
      <c r="I23" s="70"/>
      <c r="J23" s="70"/>
      <c r="K23" s="84"/>
    </row>
    <row r="24" spans="4:11" x14ac:dyDescent="0.25">
      <c r="D24" s="83" t="s">
        <v>194</v>
      </c>
      <c r="E24" s="70" t="s">
        <v>242</v>
      </c>
      <c r="F24" s="70"/>
      <c r="G24" s="70"/>
      <c r="H24" s="70"/>
      <c r="I24" s="70"/>
      <c r="J24" s="70"/>
      <c r="K24" s="84"/>
    </row>
    <row r="25" spans="4:11" x14ac:dyDescent="0.25">
      <c r="D25" s="83"/>
      <c r="E25" s="70"/>
      <c r="F25" s="70"/>
      <c r="G25" s="70"/>
      <c r="H25" s="70"/>
      <c r="I25" s="70"/>
      <c r="J25" s="70"/>
      <c r="K25" s="84"/>
    </row>
    <row r="26" spans="4:11" x14ac:dyDescent="0.25">
      <c r="D26" s="83"/>
      <c r="E26" s="70"/>
      <c r="F26" s="70"/>
      <c r="G26" s="70"/>
      <c r="H26" s="70"/>
      <c r="I26" s="70"/>
      <c r="J26" s="70"/>
      <c r="K26" s="84"/>
    </row>
    <row r="27" spans="4:11" x14ac:dyDescent="0.25">
      <c r="D27" s="83"/>
      <c r="E27" s="70" t="s">
        <v>243</v>
      </c>
      <c r="F27" s="70"/>
      <c r="G27" s="70"/>
      <c r="H27" s="70"/>
      <c r="I27" s="70"/>
      <c r="J27" s="70"/>
      <c r="K27" s="84"/>
    </row>
    <row r="28" spans="4:11" x14ac:dyDescent="0.25">
      <c r="D28" s="83"/>
      <c r="E28" s="70"/>
      <c r="F28" s="70"/>
      <c r="G28" s="70"/>
      <c r="H28" s="70"/>
      <c r="I28" s="70"/>
      <c r="J28" s="70"/>
      <c r="K28" s="84"/>
    </row>
    <row r="29" spans="4:11" ht="15" customHeight="1" x14ac:dyDescent="0.25">
      <c r="D29" s="189" t="s">
        <v>244</v>
      </c>
      <c r="E29" s="190"/>
      <c r="F29" s="190"/>
      <c r="G29" s="190"/>
      <c r="H29" s="190"/>
      <c r="I29" s="190"/>
      <c r="J29" s="190"/>
      <c r="K29" s="191"/>
    </row>
    <row r="30" spans="4:11" x14ac:dyDescent="0.25">
      <c r="D30" s="189"/>
      <c r="E30" s="190"/>
      <c r="F30" s="190"/>
      <c r="G30" s="190"/>
      <c r="H30" s="190"/>
      <c r="I30" s="190"/>
      <c r="J30" s="190"/>
      <c r="K30" s="191"/>
    </row>
    <row r="31" spans="4:11" x14ac:dyDescent="0.25">
      <c r="D31" s="189"/>
      <c r="E31" s="190"/>
      <c r="F31" s="190"/>
      <c r="G31" s="190"/>
      <c r="H31" s="190"/>
      <c r="I31" s="190"/>
      <c r="J31" s="190"/>
      <c r="K31" s="191"/>
    </row>
    <row r="32" spans="4:11" x14ac:dyDescent="0.25">
      <c r="D32" s="91"/>
      <c r="E32" s="74"/>
      <c r="F32" s="74"/>
      <c r="G32" s="74"/>
      <c r="H32" s="74"/>
      <c r="I32" s="74"/>
      <c r="J32" s="74"/>
      <c r="K32" s="92"/>
    </row>
    <row r="33" spans="4:11" x14ac:dyDescent="0.25">
      <c r="D33" s="83"/>
      <c r="E33" s="70" t="s">
        <v>245</v>
      </c>
      <c r="F33" s="70"/>
      <c r="G33" s="94" t="e">
        <f>VLOOKUP(F3,BDD_Licencies!A6:DH636,50,0)</f>
        <v>#N/A</v>
      </c>
      <c r="H33" s="70"/>
      <c r="I33" s="70"/>
      <c r="J33" s="70"/>
      <c r="K33" s="84"/>
    </row>
    <row r="34" spans="4:11" x14ac:dyDescent="0.25">
      <c r="D34" s="83"/>
      <c r="E34" s="70" t="s">
        <v>246</v>
      </c>
      <c r="F34" s="70"/>
      <c r="G34" s="94" t="e">
        <f>VLOOKUP(F3,BDD_Licencies!A6:DH636,52,0)</f>
        <v>#N/A</v>
      </c>
      <c r="H34" s="70"/>
      <c r="I34" s="70"/>
      <c r="J34" s="70"/>
      <c r="K34" s="84"/>
    </row>
    <row r="35" spans="4:11" x14ac:dyDescent="0.25">
      <c r="D35" s="83"/>
      <c r="E35" s="70" t="s">
        <v>33</v>
      </c>
      <c r="F35" s="70"/>
      <c r="G35" s="94" t="e">
        <f>VLOOKUP(F3,BDD_Licencies!A6:DH636,54,0)</f>
        <v>#N/A</v>
      </c>
      <c r="H35" s="70"/>
      <c r="I35" s="70"/>
      <c r="J35" s="70"/>
      <c r="K35" s="84"/>
    </row>
    <row r="36" spans="4:11" x14ac:dyDescent="0.25">
      <c r="D36" s="83"/>
      <c r="E36" s="93" t="s">
        <v>247</v>
      </c>
      <c r="F36" s="70"/>
      <c r="G36" s="94" t="e">
        <f>VLOOKUP(F3,BDD_Licencies!A6:DH636,56,0)</f>
        <v>#N/A</v>
      </c>
      <c r="H36" s="70"/>
      <c r="I36" s="70"/>
      <c r="J36" s="70"/>
      <c r="K36" s="84"/>
    </row>
    <row r="37" spans="4:11" x14ac:dyDescent="0.25">
      <c r="D37" s="83"/>
      <c r="E37" s="70"/>
      <c r="F37" s="70"/>
      <c r="G37" s="94"/>
      <c r="H37" s="70"/>
      <c r="I37" s="70"/>
      <c r="J37" s="70"/>
      <c r="K37" s="84"/>
    </row>
    <row r="38" spans="4:11" x14ac:dyDescent="0.25">
      <c r="D38" s="83"/>
      <c r="E38" s="93" t="s">
        <v>248</v>
      </c>
      <c r="F38" s="70"/>
      <c r="G38" s="94" t="e">
        <f>VLOOKUP(F3,BDD_Licencies!A6:DH636,58,0)</f>
        <v>#N/A</v>
      </c>
      <c r="H38" s="70"/>
      <c r="I38" s="70"/>
      <c r="J38" s="70"/>
      <c r="K38" s="84"/>
    </row>
    <row r="39" spans="4:11" x14ac:dyDescent="0.25">
      <c r="D39" s="83"/>
      <c r="E39" s="93" t="s">
        <v>249</v>
      </c>
      <c r="F39" s="70"/>
      <c r="G39" s="94" t="e">
        <f>VLOOKUP(F3,BDD_Licencies!A6:DH636,62,0)</f>
        <v>#N/A</v>
      </c>
      <c r="H39" s="70"/>
      <c r="I39" s="70"/>
      <c r="J39" s="70"/>
      <c r="K39" s="84"/>
    </row>
    <row r="40" spans="4:11" x14ac:dyDescent="0.25">
      <c r="D40" s="83"/>
      <c r="E40" s="70"/>
      <c r="F40" s="70"/>
      <c r="G40" s="70"/>
      <c r="H40" s="70"/>
      <c r="I40" s="70"/>
      <c r="J40" s="70"/>
      <c r="K40" s="84"/>
    </row>
    <row r="41" spans="4:11" x14ac:dyDescent="0.25">
      <c r="D41" s="83"/>
      <c r="E41" s="70"/>
      <c r="F41" s="70"/>
      <c r="G41" s="70"/>
      <c r="H41" s="70"/>
      <c r="I41" s="70"/>
      <c r="J41" s="70"/>
      <c r="K41" s="84"/>
    </row>
    <row r="42" spans="4:11" x14ac:dyDescent="0.25">
      <c r="D42" s="83"/>
      <c r="E42" s="192" t="s">
        <v>250</v>
      </c>
      <c r="F42" s="192"/>
      <c r="G42" s="192"/>
      <c r="H42" s="192"/>
      <c r="I42" s="72" t="e">
        <f>VLOOKUP(F3,BDD_Licencies!A6:DH636,105,0)</f>
        <v>#N/A</v>
      </c>
      <c r="J42" s="119" t="s">
        <v>251</v>
      </c>
      <c r="K42" s="120"/>
    </row>
    <row r="43" spans="4:11" x14ac:dyDescent="0.25">
      <c r="D43" s="118" t="s">
        <v>252</v>
      </c>
      <c r="E43" s="119"/>
      <c r="F43" s="95" t="e">
        <f>VLOOKUP(F3,BDD_Licencies!A6:DH636,106,0)</f>
        <v>#N/A</v>
      </c>
      <c r="G43" s="89"/>
      <c r="H43" s="70"/>
      <c r="I43" s="70"/>
      <c r="J43" s="70"/>
      <c r="K43" s="84"/>
    </row>
    <row r="44" spans="4:11" ht="15.75" x14ac:dyDescent="0.25">
      <c r="D44" s="83"/>
      <c r="E44" s="185" t="s">
        <v>253</v>
      </c>
      <c r="F44" s="185"/>
      <c r="G44" s="185"/>
      <c r="H44" s="185"/>
      <c r="I44" s="185"/>
      <c r="J44" s="185"/>
      <c r="K44" s="186"/>
    </row>
    <row r="45" spans="4:11" ht="15.75" x14ac:dyDescent="0.25">
      <c r="D45" s="83"/>
      <c r="E45" s="187" t="s">
        <v>254</v>
      </c>
      <c r="F45" s="187"/>
      <c r="G45" s="187"/>
      <c r="H45" s="187"/>
      <c r="I45" s="187"/>
      <c r="J45" s="187"/>
      <c r="K45" s="188"/>
    </row>
    <row r="46" spans="4:11" x14ac:dyDescent="0.25">
      <c r="D46" s="118" t="s">
        <v>255</v>
      </c>
      <c r="E46" s="119"/>
      <c r="F46" s="119"/>
      <c r="G46" s="119"/>
      <c r="H46" s="89"/>
      <c r="I46" s="89"/>
      <c r="J46" s="89"/>
      <c r="K46" s="90"/>
    </row>
    <row r="47" spans="4:11" ht="15.75" x14ac:dyDescent="0.25">
      <c r="D47" s="83"/>
      <c r="E47" s="181" t="s">
        <v>256</v>
      </c>
      <c r="F47" s="181"/>
      <c r="G47" s="181"/>
      <c r="H47" s="181"/>
      <c r="I47" s="181"/>
      <c r="J47" s="181"/>
      <c r="K47" s="182"/>
    </row>
    <row r="48" spans="4:11" x14ac:dyDescent="0.25">
      <c r="D48" s="118" t="s">
        <v>257</v>
      </c>
      <c r="E48" s="119"/>
      <c r="F48" s="70"/>
      <c r="G48" s="70"/>
      <c r="H48" s="70"/>
      <c r="I48" s="70"/>
      <c r="J48" s="70"/>
      <c r="K48" s="84"/>
    </row>
    <row r="49" spans="4:11" x14ac:dyDescent="0.25">
      <c r="D49" s="118" t="s">
        <v>258</v>
      </c>
      <c r="E49" s="119"/>
      <c r="F49" s="119"/>
      <c r="G49" s="119"/>
      <c r="H49" s="119"/>
      <c r="I49" s="119"/>
      <c r="J49" s="119"/>
      <c r="K49" s="120"/>
    </row>
    <row r="50" spans="4:11" x14ac:dyDescent="0.25">
      <c r="D50" s="83"/>
      <c r="E50" s="70"/>
      <c r="F50" s="70"/>
      <c r="G50" s="70"/>
      <c r="H50" s="70"/>
      <c r="I50" s="70"/>
      <c r="J50" s="70"/>
      <c r="K50" s="84"/>
    </row>
    <row r="51" spans="4:11" x14ac:dyDescent="0.25">
      <c r="D51" s="83"/>
      <c r="E51" s="70"/>
      <c r="F51" s="70"/>
      <c r="G51" s="70"/>
      <c r="H51" s="70"/>
      <c r="I51" s="70"/>
      <c r="J51" s="70"/>
      <c r="K51" s="84"/>
    </row>
    <row r="52" spans="4:11" x14ac:dyDescent="0.25">
      <c r="D52" s="83"/>
      <c r="E52" s="70"/>
      <c r="F52" s="70"/>
      <c r="G52" s="70"/>
      <c r="H52" s="70"/>
      <c r="I52" s="70"/>
      <c r="J52" s="70"/>
      <c r="K52" s="84"/>
    </row>
    <row r="53" spans="4:11" ht="15.75" x14ac:dyDescent="0.25">
      <c r="D53" s="83"/>
      <c r="E53" s="70"/>
      <c r="F53" s="70"/>
      <c r="G53" s="70"/>
      <c r="H53" s="70"/>
      <c r="I53" s="96" t="s">
        <v>259</v>
      </c>
      <c r="J53" s="70"/>
      <c r="K53" s="84"/>
    </row>
    <row r="54" spans="4:11" x14ac:dyDescent="0.25">
      <c r="D54" s="83"/>
      <c r="E54" s="70"/>
      <c r="F54" s="70"/>
      <c r="G54" s="70"/>
      <c r="H54" s="70"/>
      <c r="I54" s="70"/>
      <c r="J54" s="70"/>
      <c r="K54" s="84"/>
    </row>
    <row r="55" spans="4:11" x14ac:dyDescent="0.25">
      <c r="D55" s="83"/>
      <c r="E55" s="70"/>
      <c r="F55" s="70"/>
      <c r="G55" s="70"/>
      <c r="H55" s="70"/>
      <c r="I55" s="70"/>
      <c r="J55" s="70"/>
      <c r="K55" s="84"/>
    </row>
    <row r="56" spans="4:11" x14ac:dyDescent="0.25">
      <c r="D56" s="83"/>
      <c r="E56" s="70"/>
      <c r="F56" s="70"/>
      <c r="G56" s="70"/>
      <c r="H56" s="70"/>
      <c r="I56" s="70"/>
      <c r="J56" s="70"/>
      <c r="K56" s="84"/>
    </row>
    <row r="57" spans="4:11" x14ac:dyDescent="0.25">
      <c r="D57" s="83"/>
      <c r="E57" s="70"/>
      <c r="F57" s="70"/>
      <c r="G57" s="70"/>
      <c r="H57" s="70"/>
      <c r="I57" s="70"/>
      <c r="J57" s="70"/>
      <c r="K57" s="84"/>
    </row>
    <row r="58" spans="4:11" x14ac:dyDescent="0.25">
      <c r="D58" s="83"/>
      <c r="E58" s="70"/>
      <c r="F58" s="70"/>
      <c r="G58" s="70"/>
      <c r="H58" s="70"/>
      <c r="I58" s="70"/>
      <c r="J58" s="70"/>
      <c r="K58" s="84"/>
    </row>
    <row r="59" spans="4:11" x14ac:dyDescent="0.25">
      <c r="D59" s="83"/>
      <c r="E59" s="70"/>
      <c r="F59" s="70"/>
      <c r="G59" s="70"/>
      <c r="H59" s="70"/>
      <c r="I59" s="70"/>
      <c r="J59" s="70"/>
      <c r="K59" s="84"/>
    </row>
    <row r="60" spans="4:11" x14ac:dyDescent="0.25">
      <c r="D60" s="83"/>
      <c r="E60" s="70"/>
      <c r="F60" s="70"/>
      <c r="G60" s="70"/>
      <c r="H60" s="70"/>
      <c r="I60" s="70"/>
      <c r="J60" s="70"/>
      <c r="K60" s="84"/>
    </row>
    <row r="61" spans="4:11" x14ac:dyDescent="0.25">
      <c r="D61" s="83"/>
      <c r="E61" s="70"/>
      <c r="F61" s="70"/>
      <c r="G61" s="70"/>
      <c r="H61" s="70"/>
      <c r="I61" s="70"/>
      <c r="J61" s="70"/>
      <c r="K61" s="84"/>
    </row>
    <row r="62" spans="4:11" x14ac:dyDescent="0.25">
      <c r="D62" s="83"/>
      <c r="E62" s="70"/>
      <c r="F62" s="70"/>
      <c r="G62" s="70"/>
      <c r="H62" s="70"/>
      <c r="I62" s="70"/>
      <c r="J62" s="70"/>
      <c r="K62" s="84"/>
    </row>
    <row r="63" spans="4:11" x14ac:dyDescent="0.25">
      <c r="D63" s="81"/>
      <c r="E63" s="81"/>
      <c r="F63" s="81"/>
      <c r="G63" s="81"/>
      <c r="H63" s="81"/>
      <c r="I63" s="81"/>
      <c r="J63" s="81"/>
      <c r="K63" s="81"/>
    </row>
    <row r="64" spans="4:11" x14ac:dyDescent="0.25">
      <c r="D64" s="70"/>
      <c r="E64" s="70"/>
      <c r="F64" s="70"/>
      <c r="G64" s="70"/>
      <c r="H64" s="70"/>
      <c r="I64" s="70"/>
      <c r="J64" s="70"/>
      <c r="K64" s="70"/>
    </row>
    <row r="65" spans="4:11" x14ac:dyDescent="0.25">
      <c r="D65" s="70"/>
      <c r="E65" s="70"/>
      <c r="F65" s="70"/>
      <c r="G65" s="70"/>
      <c r="H65" s="70"/>
      <c r="I65" s="70"/>
      <c r="J65" s="70"/>
      <c r="K65" s="70"/>
    </row>
    <row r="66" spans="4:11" x14ac:dyDescent="0.25">
      <c r="D66" s="70"/>
      <c r="E66" s="70"/>
      <c r="F66" s="70"/>
      <c r="G66" s="70"/>
      <c r="H66" s="70"/>
      <c r="I66" s="70"/>
      <c r="J66" s="70"/>
      <c r="K66" s="70"/>
    </row>
    <row r="67" spans="4:11" hidden="1" x14ac:dyDescent="0.25">
      <c r="D67" s="70"/>
      <c r="E67" s="70"/>
      <c r="F67" s="70"/>
      <c r="G67" s="70"/>
      <c r="H67" s="70"/>
      <c r="I67" s="70"/>
      <c r="J67" s="70"/>
      <c r="K67" s="70"/>
    </row>
    <row r="68" spans="4:11" hidden="1" x14ac:dyDescent="0.25">
      <c r="D68" s="70"/>
      <c r="E68" s="70"/>
      <c r="F68" s="70"/>
      <c r="G68" s="70"/>
      <c r="H68" s="70"/>
      <c r="I68" s="70"/>
      <c r="J68" s="70"/>
      <c r="K68" s="70"/>
    </row>
    <row r="69" spans="4:11" hidden="1" x14ac:dyDescent="0.25">
      <c r="D69" s="70"/>
      <c r="E69" s="70"/>
      <c r="F69" s="70"/>
      <c r="G69" s="70"/>
      <c r="H69" s="70"/>
      <c r="I69" s="70"/>
      <c r="J69" s="70"/>
      <c r="K69" s="70"/>
    </row>
    <row r="70" spans="4:11" hidden="1" x14ac:dyDescent="0.25">
      <c r="D70" s="70"/>
      <c r="E70" s="70"/>
      <c r="F70" s="70"/>
      <c r="G70" s="70"/>
      <c r="H70" s="70"/>
      <c r="I70" s="70"/>
      <c r="J70" s="70"/>
      <c r="K70" s="70"/>
    </row>
    <row r="71" spans="4:11" hidden="1" x14ac:dyDescent="0.25">
      <c r="D71" s="70"/>
      <c r="E71" s="70"/>
      <c r="F71" s="70"/>
      <c r="G71" s="70"/>
      <c r="H71" s="70"/>
      <c r="I71" s="70"/>
      <c r="J71" s="70"/>
      <c r="K71" s="70"/>
    </row>
    <row r="72" spans="4:11" hidden="1" x14ac:dyDescent="0.25">
      <c r="D72" s="70"/>
      <c r="E72" s="70"/>
      <c r="F72" s="70"/>
      <c r="G72" s="70"/>
      <c r="H72" s="70"/>
      <c r="I72" s="70"/>
      <c r="J72" s="70"/>
      <c r="K72" s="70"/>
    </row>
    <row r="73" spans="4:11" hidden="1" x14ac:dyDescent="0.25">
      <c r="D73" s="70"/>
      <c r="E73" s="70"/>
      <c r="F73" s="70"/>
      <c r="G73" s="70"/>
      <c r="H73" s="70"/>
      <c r="I73" s="70"/>
      <c r="J73" s="70"/>
      <c r="K73" s="70"/>
    </row>
    <row r="74" spans="4:11" hidden="1" x14ac:dyDescent="0.25">
      <c r="D74" s="70"/>
      <c r="E74" s="70"/>
      <c r="F74" s="70"/>
      <c r="G74" s="70"/>
      <c r="H74" s="70"/>
      <c r="I74" s="70"/>
      <c r="J74" s="70"/>
      <c r="K74" s="70"/>
    </row>
  </sheetData>
  <mergeCells count="12">
    <mergeCell ref="E47:K47"/>
    <mergeCell ref="D48:E48"/>
    <mergeCell ref="D49:K49"/>
    <mergeCell ref="F3:G4"/>
    <mergeCell ref="D43:E43"/>
    <mergeCell ref="E44:K44"/>
    <mergeCell ref="E45:K45"/>
    <mergeCell ref="D46:G46"/>
    <mergeCell ref="D3:E3"/>
    <mergeCell ref="D29:K31"/>
    <mergeCell ref="E42:H42"/>
    <mergeCell ref="J42:K42"/>
  </mergeCells>
  <printOptions horizontalCentered="1"/>
  <pageMargins left="0" right="0" top="0" bottom="0" header="0.31496062992125984" footer="0.51181102362204722"/>
  <pageSetup paperSize="9" orientation="portrait" horizontalDpi="4294967293" verticalDpi="0" r:id="rId1"/>
  <headerFooter>
    <oddFooter>&amp;L               Dijon tennis de table
               Bd BACHELARD-Salle de la source
                21000 DIJON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BDD_Licencies!$A$6:$A$352</xm:f>
          </x14:formula1>
          <xm:sqref>F3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parametre</vt:lpstr>
      <vt:lpstr>TBB</vt:lpstr>
      <vt:lpstr>BDD_Licencies</vt:lpstr>
      <vt:lpstr>attestation</vt:lpstr>
      <vt:lpstr>facture</vt:lpstr>
      <vt:lpstr>calculatrice</vt:lpstr>
      <vt:lpstr>lettre relance</vt:lpstr>
      <vt:lpstr>aides</vt:lpstr>
      <vt:lpstr>banque</vt:lpstr>
      <vt:lpstr>option</vt:lpstr>
      <vt:lpstr>paiement_cotisation</vt:lpstr>
      <vt:lpstr>reponse</vt:lpstr>
      <vt:lpstr>sexe</vt:lpstr>
      <vt:lpstr>type_licence</vt:lpstr>
      <vt:lpstr>attestation!Zone_d_impression</vt:lpstr>
      <vt:lpstr>facture!Zone_d_impression</vt:lpstr>
      <vt:lpstr>'lettre relance'!Zone_d_impression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Micot, Nicolas            UTC CCS</cp:lastModifiedBy>
  <cp:lastPrinted>2019-08-04T07:22:30Z</cp:lastPrinted>
  <dcterms:created xsi:type="dcterms:W3CDTF">2019-07-29T12:49:04Z</dcterms:created>
  <dcterms:modified xsi:type="dcterms:W3CDTF">2019-08-05T13:30:03Z</dcterms:modified>
</cp:coreProperties>
</file>