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Nicolas\Desktop\"/>
    </mc:Choice>
  </mc:AlternateContent>
  <bookViews>
    <workbookView xWindow="0" yWindow="0" windowWidth="20490" windowHeight="7155" activeTab="1"/>
  </bookViews>
  <sheets>
    <sheet name="Matchs" sheetId="1" r:id="rId1"/>
    <sheet name="Classement intermédiaire" sheetId="2" r:id="rId2"/>
  </sheets>
  <calcPr calcId="152511"/>
</workbook>
</file>

<file path=xl/calcChain.xml><?xml version="1.0" encoding="utf-8"?>
<calcChain xmlns="http://schemas.openxmlformats.org/spreadsheetml/2006/main">
  <c r="C13" i="2" l="1"/>
  <c r="C12" i="2"/>
  <c r="C11" i="2"/>
  <c r="C10" i="2"/>
  <c r="C6" i="2"/>
  <c r="C5" i="2"/>
  <c r="C4" i="2"/>
  <c r="C3" i="2"/>
  <c r="L24" i="1" l="1"/>
  <c r="L23" i="1"/>
  <c r="L22" i="1"/>
  <c r="L21" i="1"/>
  <c r="L20" i="1"/>
  <c r="L19" i="1"/>
  <c r="L18" i="1"/>
  <c r="L17" i="1"/>
  <c r="C19" i="1" l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L11" i="2" l="1" a="1"/>
  <c r="L11" i="2" s="1"/>
  <c r="M12" i="2" a="1"/>
  <c r="M12" i="2" s="1"/>
  <c r="N13" i="2" a="1"/>
  <c r="N13" i="2" s="1"/>
  <c r="M5" i="2" a="1"/>
  <c r="M5" i="2" s="1"/>
  <c r="M6" i="2" a="1"/>
  <c r="M6" i="2" s="1"/>
  <c r="L3" i="2" a="1"/>
  <c r="L3" i="2" s="1"/>
  <c r="M13" i="2" a="1"/>
  <c r="M13" i="2" s="1"/>
  <c r="N3" i="2" a="1"/>
  <c r="N3" i="2" s="1"/>
  <c r="M11" i="2" a="1"/>
  <c r="M11" i="2" s="1"/>
  <c r="N12" i="2" a="1"/>
  <c r="N12" i="2" s="1"/>
  <c r="M10" i="2" a="1"/>
  <c r="M10" i="2" s="1"/>
  <c r="L10" i="2" a="1"/>
  <c r="L10" i="2" s="1"/>
  <c r="N4" i="2" a="1"/>
  <c r="N4" i="2" s="1"/>
  <c r="N5" i="2" a="1"/>
  <c r="N5" i="2" s="1"/>
  <c r="N6" i="2" a="1"/>
  <c r="N6" i="2" s="1"/>
  <c r="M3" i="2" a="1"/>
  <c r="M3" i="2" s="1"/>
  <c r="N10" i="2" a="1"/>
  <c r="N10" i="2" s="1"/>
  <c r="L6" i="2" a="1"/>
  <c r="L6" i="2" s="1"/>
  <c r="N11" i="2" a="1"/>
  <c r="N11" i="2" s="1"/>
  <c r="L13" i="2" a="1"/>
  <c r="L13" i="2" s="1"/>
  <c r="L4" i="2" a="1"/>
  <c r="L4" i="2" s="1"/>
  <c r="L5" i="2" a="1"/>
  <c r="L5" i="2" s="1"/>
  <c r="L12" i="2" a="1"/>
  <c r="L12" i="2" s="1"/>
  <c r="M4" i="2" a="1"/>
  <c r="M4" i="2" s="1"/>
  <c r="J5" i="2"/>
  <c r="H5" i="2"/>
  <c r="G5" i="2"/>
  <c r="H6" i="2"/>
  <c r="G10" i="2"/>
  <c r="G11" i="2"/>
  <c r="J6" i="2"/>
  <c r="J3" i="2"/>
  <c r="H10" i="2"/>
  <c r="G6" i="2"/>
  <c r="G12" i="2"/>
  <c r="H3" i="2"/>
  <c r="H12" i="2"/>
  <c r="G4" i="2"/>
  <c r="G3" i="2"/>
  <c r="J11" i="2"/>
  <c r="H13" i="2"/>
  <c r="J13" i="2"/>
  <c r="H4" i="2"/>
  <c r="G13" i="2"/>
  <c r="J10" i="2"/>
  <c r="J4" i="2"/>
  <c r="H11" i="2"/>
  <c r="I11" i="2" s="1"/>
  <c r="J12" i="2"/>
  <c r="I3" i="2" l="1"/>
  <c r="I12" i="2"/>
  <c r="I13" i="2"/>
  <c r="I4" i="2"/>
  <c r="I6" i="2"/>
  <c r="I5" i="2"/>
  <c r="I10" i="2"/>
  <c r="Q12" i="2"/>
  <c r="Q11" i="2"/>
  <c r="O5" i="2"/>
  <c r="P11" i="2"/>
  <c r="O4" i="2"/>
  <c r="P10" i="2"/>
  <c r="O3" i="2"/>
  <c r="P3" i="2"/>
  <c r="Q10" i="2"/>
  <c r="O12" i="2"/>
  <c r="O11" i="2"/>
  <c r="Q6" i="2"/>
  <c r="Q4" i="2"/>
  <c r="P6" i="2"/>
  <c r="Q13" i="2"/>
  <c r="P4" i="2"/>
  <c r="O13" i="2"/>
  <c r="P13" i="2"/>
  <c r="Q5" i="2"/>
  <c r="O6" i="2"/>
  <c r="O10" i="2"/>
  <c r="P5" i="2"/>
  <c r="P12" i="2"/>
  <c r="Q3" i="2"/>
  <c r="F3" i="2"/>
  <c r="D6" i="2"/>
  <c r="E4" i="2"/>
  <c r="F6" i="2"/>
  <c r="E3" i="2"/>
  <c r="E11" i="2"/>
  <c r="D5" i="2"/>
  <c r="E12" i="2"/>
  <c r="F5" i="2"/>
  <c r="F13" i="2"/>
  <c r="D11" i="2"/>
  <c r="D3" i="2"/>
  <c r="E5" i="2"/>
  <c r="E13" i="2"/>
  <c r="E6" i="2"/>
  <c r="D12" i="2"/>
  <c r="E10" i="2"/>
  <c r="F11" i="2"/>
  <c r="D10" i="2"/>
  <c r="D13" i="2"/>
  <c r="F4" i="2"/>
  <c r="F10" i="2"/>
  <c r="D4" i="2"/>
  <c r="F12" i="2"/>
  <c r="K4" i="2" l="1"/>
  <c r="K13" i="2"/>
  <c r="K10" i="2"/>
  <c r="K12" i="2"/>
  <c r="K3" i="2"/>
  <c r="K11" i="2"/>
  <c r="K5" i="2"/>
  <c r="K6" i="2"/>
  <c r="B6" i="2" s="1"/>
  <c r="B11" i="2" l="1"/>
  <c r="B5" i="2"/>
  <c r="B12" i="2"/>
  <c r="B10" i="2"/>
  <c r="B13" i="2"/>
  <c r="B3" i="2"/>
  <c r="B4" i="2"/>
  <c r="R4" i="2" s="1" a="1"/>
  <c r="R4" i="2" s="1"/>
  <c r="R12" i="2" l="1" a="1"/>
  <c r="R12" i="2" s="1"/>
  <c r="R3" i="2" a="1"/>
  <c r="R3" i="2" s="1"/>
  <c r="R13" i="2" a="1"/>
  <c r="R13" i="2" s="1"/>
  <c r="R11" i="2" a="1"/>
  <c r="R11" i="2" s="1"/>
  <c r="R10" i="2" a="1"/>
  <c r="R10" i="2" s="1"/>
  <c r="R5" i="2" a="1"/>
  <c r="R5" i="2" s="1"/>
  <c r="R6" i="2" a="1"/>
  <c r="R6" i="2" s="1"/>
  <c r="A11" i="2"/>
  <c r="A6" i="2"/>
  <c r="A13" i="2"/>
  <c r="A12" i="2"/>
  <c r="A3" i="2"/>
  <c r="A10" i="2"/>
  <c r="S11" i="2"/>
  <c r="S4" i="2"/>
  <c r="S5" i="2"/>
  <c r="S13" i="2"/>
  <c r="S6" i="2"/>
  <c r="S12" i="2"/>
  <c r="S10" i="2"/>
  <c r="S3" i="2"/>
  <c r="T13" i="1" l="1"/>
  <c r="Q13" i="1"/>
  <c r="O10" i="1"/>
  <c r="P10" i="1"/>
  <c r="N10" i="1"/>
  <c r="Q12" i="1"/>
  <c r="R11" i="1"/>
  <c r="L11" i="1"/>
  <c r="C20" i="1" s="1"/>
  <c r="L13" i="1"/>
  <c r="C21" i="1" s="1"/>
  <c r="O13" i="1"/>
  <c r="L10" i="1"/>
  <c r="B22" i="1" s="1"/>
  <c r="N11" i="1"/>
  <c r="S10" i="1"/>
  <c r="O11" i="1"/>
  <c r="R10" i="1"/>
  <c r="M11" i="1"/>
  <c r="R13" i="1"/>
  <c r="P11" i="1"/>
  <c r="M10" i="1"/>
  <c r="P12" i="1"/>
  <c r="M12" i="1"/>
  <c r="M13" i="1"/>
  <c r="T10" i="1"/>
  <c r="Q11" i="1"/>
  <c r="S12" i="1"/>
  <c r="R12" i="1"/>
  <c r="T11" i="1"/>
  <c r="L12" i="1"/>
  <c r="B23" i="1" s="1"/>
  <c r="Q10" i="1"/>
  <c r="N13" i="1"/>
  <c r="T12" i="1"/>
  <c r="O12" i="1"/>
  <c r="P13" i="1"/>
  <c r="S11" i="1"/>
  <c r="N12" i="1"/>
  <c r="S13" i="1"/>
  <c r="O4" i="1"/>
  <c r="M4" i="1"/>
  <c r="R4" i="1"/>
  <c r="P4" i="1"/>
  <c r="L4" i="1"/>
  <c r="C22" i="1" s="1"/>
  <c r="N4" i="1"/>
  <c r="Q4" i="1"/>
  <c r="T4" i="1"/>
  <c r="S4" i="1"/>
  <c r="A5" i="2"/>
  <c r="A4" i="2"/>
  <c r="Q6" i="1" l="1"/>
  <c r="Q5" i="1"/>
  <c r="R6" i="1"/>
  <c r="S6" i="1"/>
  <c r="T6" i="1"/>
  <c r="T3" i="1"/>
  <c r="Q3" i="1"/>
  <c r="P3" i="1"/>
  <c r="O5" i="1"/>
  <c r="L3" i="1"/>
  <c r="B20" i="1" s="1"/>
  <c r="L6" i="1"/>
  <c r="C23" i="1" s="1"/>
  <c r="N3" i="1"/>
  <c r="P6" i="1"/>
  <c r="N6" i="1"/>
  <c r="O6" i="1"/>
  <c r="M3" i="1"/>
  <c r="R3" i="1"/>
  <c r="N5" i="1"/>
  <c r="T5" i="1"/>
  <c r="M5" i="1"/>
  <c r="O3" i="1"/>
  <c r="S5" i="1"/>
  <c r="S3" i="1"/>
  <c r="L5" i="1"/>
  <c r="B21" i="1" s="1"/>
  <c r="M6" i="1"/>
  <c r="P5" i="1"/>
  <c r="R5" i="1"/>
  <c r="M24" i="1" l="1"/>
  <c r="P24" i="1" s="1"/>
  <c r="M20" i="1"/>
  <c r="P20" i="1" s="1"/>
  <c r="M23" i="1"/>
  <c r="P23" i="1" s="1"/>
  <c r="M22" i="1"/>
  <c r="P22" i="1" s="1"/>
  <c r="M18" i="1"/>
  <c r="P18" i="1" s="1"/>
  <c r="M19" i="1"/>
  <c r="P19" i="1" s="1"/>
  <c r="M17" i="1"/>
  <c r="P17" i="1" s="1"/>
  <c r="M21" i="1"/>
  <c r="P21" i="1" s="1"/>
</calcChain>
</file>

<file path=xl/sharedStrings.xml><?xml version="1.0" encoding="utf-8"?>
<sst xmlns="http://schemas.openxmlformats.org/spreadsheetml/2006/main" count="75" uniqueCount="42">
  <si>
    <t>Groupe Bleu</t>
  </si>
  <si>
    <t>FC Rosenau</t>
  </si>
  <si>
    <t>FC Sierentz II</t>
  </si>
  <si>
    <t>ASCCO Helfrantzkirch</t>
  </si>
  <si>
    <t>US Hésingue</t>
  </si>
  <si>
    <t>Groupe Blanc</t>
  </si>
  <si>
    <t>All. Folg/Muespach</t>
  </si>
  <si>
    <t>FC Kembs Réunis II</t>
  </si>
  <si>
    <t>FC Village-Neuf</t>
  </si>
  <si>
    <t>FC Hirtzbach</t>
  </si>
  <si>
    <t>Date</t>
  </si>
  <si>
    <t>N°</t>
  </si>
  <si>
    <t>Perdant M14</t>
  </si>
  <si>
    <t>Perdant M16</t>
  </si>
  <si>
    <t>Vainqueur M14</t>
  </si>
  <si>
    <t>Vainqueur M16</t>
  </si>
  <si>
    <t>Perdant M13</t>
  </si>
  <si>
    <t>Perdant M15</t>
  </si>
  <si>
    <t>Vainqueur M13</t>
  </si>
  <si>
    <t>Vainqueur M15</t>
  </si>
  <si>
    <t>Match</t>
  </si>
  <si>
    <t>Score</t>
  </si>
  <si>
    <t>TAB</t>
  </si>
  <si>
    <t>Fair-Play</t>
  </si>
  <si>
    <t>Club</t>
  </si>
  <si>
    <t>Buts +</t>
  </si>
  <si>
    <t>Buts -</t>
  </si>
  <si>
    <t>Diff.</t>
  </si>
  <si>
    <t>Points</t>
  </si>
  <si>
    <t>Classement</t>
  </si>
  <si>
    <t>Classement Fair-play</t>
  </si>
  <si>
    <t>Fair Play</t>
  </si>
  <si>
    <t>Conso</t>
  </si>
  <si>
    <t>Chrono</t>
  </si>
  <si>
    <t>Total</t>
  </si>
  <si>
    <t>Lignes</t>
  </si>
  <si>
    <t>Colonnes</t>
  </si>
  <si>
    <t>Feuille reference</t>
  </si>
  <si>
    <t>Matchs</t>
  </si>
  <si>
    <t>Classement bis</t>
  </si>
  <si>
    <t>Colonne dernière rencontre</t>
  </si>
  <si>
    <t>Ligne égalité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</si>
</sst>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Match&quot;\ ###"/>
  </numFmts>
  <fonts count="22" x14ac:knownFonts="1">
    <font>
      <sz val="10"/>
      <name val="Arial"/>
      <family val="2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name val="Arial"/>
      <family val="2"/>
      <scheme val="minor"/>
    </font>
    <font>
      <sz val="10"/>
      <color theme="0"/>
      <name val="Arial"/>
      <family val="2"/>
      <scheme val="minor"/>
    </font>
    <font>
      <sz val="10"/>
      <name val="Arial"/>
      <family val="2"/>
    </font>
    <font>
      <b/>
      <sz val="12"/>
      <color theme="3"/>
      <name val="Arial"/>
      <family val="2"/>
      <scheme val="major"/>
    </font>
    <font>
      <b/>
      <sz val="12"/>
      <color theme="4"/>
      <name val="Arial"/>
      <family val="2"/>
      <scheme val="minor"/>
    </font>
    <font>
      <sz val="10"/>
      <name val="Palatino Linotype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</fills>
  <borders count="4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3">
    <xf numFmtId="0" fontId="0" fillId="0" borderId="0"/>
    <xf numFmtId="4" fontId="18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20" fillId="0" borderId="0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5" fillId="32" borderId="0" applyNumberFormat="0" applyBorder="0" applyAlignment="0" applyProtection="0"/>
  </cellStyleXfs>
  <cellXfs count="123">
    <xf numFmtId="0" fontId="0" fillId="0" borderId="0" xfId="0"/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Alignment="1">
      <alignment horizontal="left"/>
    </xf>
    <xf numFmtId="0" fontId="21" fillId="0" borderId="9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19" xfId="0" applyFont="1" applyBorder="1" applyAlignment="1">
      <alignment horizontal="center"/>
    </xf>
    <xf numFmtId="14" fontId="21" fillId="0" borderId="10" xfId="0" quotePrefix="1" applyNumberFormat="1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5" xfId="0" applyFont="1" applyBorder="1" applyAlignment="1">
      <alignment horizontal="center"/>
    </xf>
    <xf numFmtId="14" fontId="21" fillId="0" borderId="10" xfId="0" applyNumberFormat="1" applyFont="1" applyBorder="1" applyAlignment="1">
      <alignment horizontal="center"/>
    </xf>
    <xf numFmtId="14" fontId="21" fillId="0" borderId="11" xfId="0" applyNumberFormat="1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7" xfId="0" applyFont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33" borderId="23" xfId="0" applyFont="1" applyFill="1" applyBorder="1" applyAlignment="1">
      <alignment horizontal="center"/>
    </xf>
    <xf numFmtId="0" fontId="21" fillId="0" borderId="23" xfId="0" applyFont="1" applyBorder="1" applyAlignment="1">
      <alignment horizontal="center"/>
    </xf>
    <xf numFmtId="0" fontId="21" fillId="33" borderId="24" xfId="0" applyFont="1" applyFill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33" borderId="25" xfId="0" applyFont="1" applyFill="1" applyBorder="1" applyAlignment="1">
      <alignment horizontal="center"/>
    </xf>
    <xf numFmtId="0" fontId="21" fillId="33" borderId="26" xfId="0" applyFont="1" applyFill="1" applyBorder="1" applyAlignment="1">
      <alignment horizontal="center"/>
    </xf>
    <xf numFmtId="0" fontId="21" fillId="33" borderId="27" xfId="0" applyFont="1" applyFill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21" fillId="0" borderId="29" xfId="0" applyFont="1" applyBorder="1" applyAlignment="1">
      <alignment horizontal="center"/>
    </xf>
    <xf numFmtId="0" fontId="21" fillId="33" borderId="10" xfId="0" applyFont="1" applyFill="1" applyBorder="1" applyAlignment="1">
      <alignment horizontal="center"/>
    </xf>
    <xf numFmtId="0" fontId="21" fillId="33" borderId="11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29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9" xfId="0" applyFont="1" applyFill="1" applyBorder="1" applyAlignment="1">
      <alignment horizontal="center"/>
    </xf>
    <xf numFmtId="0" fontId="21" fillId="33" borderId="30" xfId="0" applyFont="1" applyFill="1" applyBorder="1" applyAlignment="1">
      <alignment horizontal="center"/>
    </xf>
    <xf numFmtId="0" fontId="21" fillId="33" borderId="18" xfId="0" applyFont="1" applyFill="1" applyBorder="1" applyAlignment="1">
      <alignment horizontal="center"/>
    </xf>
    <xf numFmtId="0" fontId="21" fillId="33" borderId="19" xfId="0" applyFont="1" applyFill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3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14" fontId="21" fillId="33" borderId="10" xfId="0" quotePrefix="1" applyNumberFormat="1" applyFont="1" applyFill="1" applyBorder="1" applyAlignment="1">
      <alignment horizontal="center"/>
    </xf>
    <xf numFmtId="14" fontId="21" fillId="33" borderId="10" xfId="0" applyNumberFormat="1" applyFont="1" applyFill="1" applyBorder="1" applyAlignment="1">
      <alignment horizontal="center"/>
    </xf>
    <xf numFmtId="14" fontId="21" fillId="33" borderId="28" xfId="0" quotePrefix="1" applyNumberFormat="1" applyFont="1" applyFill="1" applyBorder="1" applyAlignment="1">
      <alignment horizontal="center"/>
    </xf>
    <xf numFmtId="14" fontId="21" fillId="33" borderId="11" xfId="0" applyNumberFormat="1" applyFont="1" applyFill="1" applyBorder="1" applyAlignment="1">
      <alignment horizontal="center"/>
    </xf>
    <xf numFmtId="14" fontId="21" fillId="0" borderId="28" xfId="0" applyNumberFormat="1" applyFont="1" applyBorder="1" applyAlignment="1">
      <alignment horizontal="center"/>
    </xf>
    <xf numFmtId="0" fontId="21" fillId="33" borderId="33" xfId="0" applyFont="1" applyFill="1" applyBorder="1" applyAlignment="1">
      <alignment horizontal="center"/>
    </xf>
    <xf numFmtId="0" fontId="21" fillId="0" borderId="33" xfId="0" applyFont="1" applyBorder="1" applyAlignment="1">
      <alignment horizontal="center"/>
    </xf>
    <xf numFmtId="0" fontId="21" fillId="0" borderId="34" xfId="0" applyFont="1" applyBorder="1" applyAlignment="1">
      <alignment horizontal="center"/>
    </xf>
    <xf numFmtId="0" fontId="21" fillId="0" borderId="35" xfId="0" applyFont="1" applyBorder="1" applyAlignment="1">
      <alignment horizontal="center"/>
    </xf>
    <xf numFmtId="0" fontId="21" fillId="0" borderId="0" xfId="0" applyFont="1" applyBorder="1" applyAlignment="1"/>
    <xf numFmtId="0" fontId="21" fillId="0" borderId="0" xfId="0" applyFont="1" applyBorder="1" applyAlignment="1">
      <alignment horizontal="center"/>
    </xf>
    <xf numFmtId="0" fontId="21" fillId="0" borderId="38" xfId="0" applyFont="1" applyBorder="1" applyAlignment="1">
      <alignment horizontal="center"/>
    </xf>
    <xf numFmtId="0" fontId="21" fillId="0" borderId="40" xfId="0" applyFont="1" applyBorder="1" applyAlignment="1">
      <alignment horizontal="center"/>
    </xf>
    <xf numFmtId="0" fontId="21" fillId="33" borderId="38" xfId="0" applyFont="1" applyFill="1" applyBorder="1" applyAlignment="1">
      <alignment horizontal="center"/>
    </xf>
    <xf numFmtId="0" fontId="21" fillId="33" borderId="35" xfId="0" applyFont="1" applyFill="1" applyBorder="1" applyAlignment="1">
      <alignment horizontal="center"/>
    </xf>
    <xf numFmtId="164" fontId="21" fillId="33" borderId="31" xfId="0" applyNumberFormat="1" applyFont="1" applyFill="1" applyBorder="1" applyAlignment="1">
      <alignment horizontal="center"/>
    </xf>
    <xf numFmtId="164" fontId="21" fillId="33" borderId="22" xfId="0" applyNumberFormat="1" applyFont="1" applyFill="1" applyBorder="1" applyAlignment="1">
      <alignment horizontal="center"/>
    </xf>
    <xf numFmtId="164" fontId="21" fillId="0" borderId="0" xfId="0" applyNumberFormat="1" applyFont="1" applyFill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164" fontId="21" fillId="0" borderId="20" xfId="0" applyNumberFormat="1" applyFont="1" applyBorder="1" applyAlignment="1">
      <alignment horizontal="center"/>
    </xf>
    <xf numFmtId="164" fontId="21" fillId="0" borderId="22" xfId="0" applyNumberFormat="1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33" borderId="43" xfId="0" applyFont="1" applyFill="1" applyBorder="1" applyAlignment="1">
      <alignment horizontal="center"/>
    </xf>
    <xf numFmtId="0" fontId="21" fillId="33" borderId="44" xfId="0" applyFont="1" applyFill="1" applyBorder="1" applyAlignment="1">
      <alignment horizontal="center"/>
    </xf>
    <xf numFmtId="0" fontId="21" fillId="33" borderId="45" xfId="0" applyFont="1" applyFill="1" applyBorder="1" applyAlignment="1">
      <alignment horizontal="center"/>
    </xf>
    <xf numFmtId="0" fontId="21" fillId="33" borderId="46" xfId="0" applyFont="1" applyFill="1" applyBorder="1" applyAlignment="1">
      <alignment horizontal="center"/>
    </xf>
    <xf numFmtId="0" fontId="21" fillId="33" borderId="12" xfId="0" applyFont="1" applyFill="1" applyBorder="1" applyAlignment="1" applyProtection="1">
      <alignment horizontal="center"/>
      <protection locked="0"/>
    </xf>
    <xf numFmtId="0" fontId="21" fillId="33" borderId="13" xfId="0" applyFont="1" applyFill="1" applyBorder="1" applyAlignment="1" applyProtection="1">
      <alignment horizontal="center"/>
      <protection locked="0"/>
    </xf>
    <xf numFmtId="0" fontId="21" fillId="0" borderId="14" xfId="0" applyFont="1" applyBorder="1" applyAlignment="1" applyProtection="1">
      <alignment horizontal="center"/>
      <protection locked="0"/>
    </xf>
    <xf numFmtId="0" fontId="21" fillId="0" borderId="15" xfId="0" applyFont="1" applyBorder="1" applyAlignment="1" applyProtection="1">
      <alignment horizontal="center"/>
      <protection locked="0"/>
    </xf>
    <xf numFmtId="0" fontId="21" fillId="33" borderId="14" xfId="0" applyFont="1" applyFill="1" applyBorder="1" applyAlignment="1" applyProtection="1">
      <alignment horizontal="center"/>
      <protection locked="0"/>
    </xf>
    <xf numFmtId="0" fontId="21" fillId="33" borderId="15" xfId="0" applyFont="1" applyFill="1" applyBorder="1" applyAlignment="1" applyProtection="1">
      <alignment horizontal="center"/>
      <protection locked="0"/>
    </xf>
    <xf numFmtId="0" fontId="21" fillId="33" borderId="16" xfId="0" applyFont="1" applyFill="1" applyBorder="1" applyAlignment="1" applyProtection="1">
      <alignment horizontal="center"/>
      <protection locked="0"/>
    </xf>
    <xf numFmtId="0" fontId="21" fillId="33" borderId="17" xfId="0" applyFont="1" applyFill="1" applyBorder="1" applyAlignment="1" applyProtection="1">
      <alignment horizontal="center"/>
      <protection locked="0"/>
    </xf>
    <xf numFmtId="0" fontId="21" fillId="0" borderId="12" xfId="0" applyFont="1" applyBorder="1" applyAlignment="1" applyProtection="1">
      <alignment horizontal="center"/>
      <protection locked="0"/>
    </xf>
    <xf numFmtId="0" fontId="21" fillId="0" borderId="13" xfId="0" applyFont="1" applyBorder="1" applyAlignment="1" applyProtection="1">
      <alignment horizontal="center"/>
      <protection locked="0"/>
    </xf>
    <xf numFmtId="0" fontId="21" fillId="0" borderId="16" xfId="0" applyFont="1" applyBorder="1" applyAlignment="1" applyProtection="1">
      <alignment horizontal="center"/>
      <protection locked="0"/>
    </xf>
    <xf numFmtId="0" fontId="21" fillId="0" borderId="17" xfId="0" applyFont="1" applyBorder="1" applyAlignment="1" applyProtection="1">
      <alignment horizontal="center"/>
      <protection locked="0"/>
    </xf>
    <xf numFmtId="0" fontId="21" fillId="0" borderId="27" xfId="0" applyFont="1" applyBorder="1" applyAlignment="1" applyProtection="1">
      <alignment horizontal="center"/>
      <protection locked="0"/>
    </xf>
    <xf numFmtId="0" fontId="21" fillId="0" borderId="26" xfId="0" applyFont="1" applyBorder="1" applyAlignment="1" applyProtection="1">
      <alignment horizontal="center"/>
      <protection locked="0"/>
    </xf>
    <xf numFmtId="0" fontId="21" fillId="0" borderId="23" xfId="0" applyFont="1" applyBorder="1" applyAlignment="1" applyProtection="1">
      <alignment horizontal="center"/>
      <protection locked="0"/>
    </xf>
    <xf numFmtId="0" fontId="21" fillId="0" borderId="24" xfId="0" applyFont="1" applyBorder="1" applyAlignment="1" applyProtection="1">
      <alignment horizontal="center"/>
      <protection locked="0"/>
    </xf>
    <xf numFmtId="0" fontId="21" fillId="0" borderId="29" xfId="0" applyFont="1" applyBorder="1" applyAlignment="1" applyProtection="1">
      <alignment horizontal="center"/>
      <protection locked="0"/>
    </xf>
    <xf numFmtId="0" fontId="21" fillId="0" borderId="0" xfId="0" applyFont="1" applyAlignment="1">
      <alignment horizontal="center"/>
    </xf>
    <xf numFmtId="0" fontId="21" fillId="33" borderId="20" xfId="0" applyFont="1" applyFill="1" applyBorder="1" applyAlignment="1">
      <alignment horizontal="center"/>
    </xf>
    <xf numFmtId="0" fontId="21" fillId="33" borderId="22" xfId="0" applyFont="1" applyFill="1" applyBorder="1" applyAlignment="1">
      <alignment horizontal="center"/>
    </xf>
    <xf numFmtId="0" fontId="21" fillId="33" borderId="32" xfId="0" applyFont="1" applyFill="1" applyBorder="1" applyAlignment="1">
      <alignment horizontal="center"/>
    </xf>
    <xf numFmtId="0" fontId="21" fillId="33" borderId="21" xfId="0" applyFont="1" applyFill="1" applyBorder="1" applyAlignment="1">
      <alignment horizontal="center"/>
    </xf>
    <xf numFmtId="0" fontId="21" fillId="33" borderId="16" xfId="0" applyFont="1" applyFill="1" applyBorder="1" applyAlignment="1">
      <alignment horizontal="center"/>
    </xf>
    <xf numFmtId="0" fontId="21" fillId="33" borderId="17" xfId="0" applyFont="1" applyFill="1" applyBorder="1" applyAlignment="1">
      <alignment horizontal="center"/>
    </xf>
    <xf numFmtId="0" fontId="21" fillId="33" borderId="14" xfId="0" applyFont="1" applyFill="1" applyBorder="1" applyAlignment="1">
      <alignment horizontal="center"/>
    </xf>
    <xf numFmtId="0" fontId="21" fillId="33" borderId="15" xfId="0" applyFont="1" applyFill="1" applyBorder="1" applyAlignment="1">
      <alignment horizontal="center"/>
    </xf>
    <xf numFmtId="0" fontId="21" fillId="33" borderId="12" xfId="0" applyFont="1" applyFill="1" applyBorder="1" applyAlignment="1">
      <alignment horizontal="center"/>
    </xf>
    <xf numFmtId="0" fontId="21" fillId="33" borderId="13" xfId="0" applyFont="1" applyFill="1" applyBorder="1" applyAlignment="1">
      <alignment horizontal="center"/>
    </xf>
    <xf numFmtId="0" fontId="21" fillId="0" borderId="20" xfId="0" applyFont="1" applyBorder="1" applyAlignment="1">
      <alignment horizontal="center"/>
    </xf>
    <xf numFmtId="0" fontId="21" fillId="0" borderId="22" xfId="0" applyFont="1" applyBorder="1" applyAlignment="1">
      <alignment horizontal="center"/>
    </xf>
    <xf numFmtId="0" fontId="21" fillId="0" borderId="21" xfId="0" applyFont="1" applyBorder="1" applyAlignment="1">
      <alignment horizontal="center"/>
    </xf>
    <xf numFmtId="0" fontId="21" fillId="0" borderId="36" xfId="0" applyFont="1" applyBorder="1" applyAlignment="1">
      <alignment horizontal="center"/>
    </xf>
    <xf numFmtId="0" fontId="21" fillId="0" borderId="37" xfId="0" applyFont="1" applyBorder="1" applyAlignment="1">
      <alignment horizontal="center"/>
    </xf>
    <xf numFmtId="0" fontId="21" fillId="0" borderId="39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41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1" fillId="0" borderId="0" xfId="0" applyFont="1" applyBorder="1" applyAlignment="1">
      <alignment horizontal="center"/>
    </xf>
    <xf numFmtId="0" fontId="21" fillId="33" borderId="42" xfId="0" applyFont="1" applyFill="1" applyBorder="1" applyAlignment="1">
      <alignment horizontal="center"/>
    </xf>
    <xf numFmtId="0" fontId="21" fillId="33" borderId="43" xfId="0" applyFont="1" applyFill="1" applyBorder="1" applyAlignment="1">
      <alignment horizontal="center"/>
    </xf>
  </cellXfs>
  <cellStyles count="43">
    <cellStyle name="20 % - Accent1" xfId="20" builtinId="30" hidden="1"/>
    <cellStyle name="20 % - Accent2" xfId="24" builtinId="34" hidden="1"/>
    <cellStyle name="20 % - Accent3" xfId="28" builtinId="38" hidden="1"/>
    <cellStyle name="20 % - Accent4" xfId="32" builtinId="42" hidden="1"/>
    <cellStyle name="20 % - Accent5" xfId="36" builtinId="46" hidden="1"/>
    <cellStyle name="20 % - Accent6" xfId="40" builtinId="50" hidden="1"/>
    <cellStyle name="40 % - Accent1" xfId="21" builtinId="31" hidden="1"/>
    <cellStyle name="40 % - Accent2" xfId="25" builtinId="35" hidden="1"/>
    <cellStyle name="40 % - Accent3" xfId="29" builtinId="39" hidden="1"/>
    <cellStyle name="40 % - Accent4" xfId="33" builtinId="43" hidden="1"/>
    <cellStyle name="40 % - Accent5" xfId="37" builtinId="47" hidden="1"/>
    <cellStyle name="40 % - Accent6" xfId="41" builtinId="51" hidden="1"/>
    <cellStyle name="60 % - Accent1" xfId="22" builtinId="32" hidden="1"/>
    <cellStyle name="60 % - Accent2" xfId="26" builtinId="36" hidden="1"/>
    <cellStyle name="60 % - Accent3" xfId="30" builtinId="40" hidden="1"/>
    <cellStyle name="60 % - Accent4" xfId="34" builtinId="44" hidden="1"/>
    <cellStyle name="60 % - Accent5" xfId="38" builtinId="48" hidden="1"/>
    <cellStyle name="60 % - Accent6" xfId="42" builtinId="52" hidden="1"/>
    <cellStyle name="Accent1" xfId="19" builtinId="29" hidde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hidden="1"/>
    <cellStyle name="Calcul" xfId="12" builtinId="22" hidden="1"/>
    <cellStyle name="Cellule liée" xfId="13" builtinId="24" hidden="1"/>
    <cellStyle name="Commentaire" xfId="16" builtinId="10" hidden="1"/>
    <cellStyle name="Entrée" xfId="10" builtinId="20" hidden="1"/>
    <cellStyle name="Insatisfaisant" xfId="8" builtinId="27" hidden="1"/>
    <cellStyle name="Milliers [0]" xfId="1" builtinId="6" customBuiltin="1"/>
    <cellStyle name="Neutre" xfId="9" builtinId="28" hidden="1"/>
    <cellStyle name="Normal" xfId="0" builtinId="0" customBuiltin="1"/>
    <cellStyle name="Satisfaisant" xfId="7" builtinId="26" hidden="1"/>
    <cellStyle name="Sortie" xfId="11" builtinId="21" hidden="1"/>
    <cellStyle name="Texte explicatif" xfId="17" builtinId="53" hidden="1"/>
    <cellStyle name="Titre" xfId="2" builtinId="15" customBuiltin="1"/>
    <cellStyle name="Titre 1" xfId="3" builtinId="16" hidden="1"/>
    <cellStyle name="Titre 2" xfId="4" builtinId="17" customBuiltin="1"/>
    <cellStyle name="Titre 3" xfId="5" builtinId="18" hidden="1"/>
    <cellStyle name="Titre 4" xfId="6" builtinId="19" hidden="1"/>
    <cellStyle name="Total" xfId="18" builtinId="25" hidden="1"/>
    <cellStyle name="Vérification" xfId="14" builtinId="23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Vx_Default Theme">
  <a:themeElements>
    <a:clrScheme name="Victorinox">
      <a:dk1>
        <a:srgbClr val="000000"/>
      </a:dk1>
      <a:lt1>
        <a:srgbClr val="FFFFFF"/>
      </a:lt1>
      <a:dk2>
        <a:srgbClr val="000000"/>
      </a:dk2>
      <a:lt2>
        <a:srgbClr val="CCCCCC"/>
      </a:lt2>
      <a:accent1>
        <a:srgbClr val="B10034"/>
      </a:accent1>
      <a:accent2>
        <a:srgbClr val="CCCCCC"/>
      </a:accent2>
      <a:accent3>
        <a:srgbClr val="808080"/>
      </a:accent3>
      <a:accent4>
        <a:srgbClr val="333333"/>
      </a:accent4>
      <a:accent5>
        <a:srgbClr val="000000"/>
      </a:accent5>
      <a:accent6>
        <a:srgbClr val="EDE8C4"/>
      </a:accent6>
      <a:hlink>
        <a:srgbClr val="333333"/>
      </a:hlink>
      <a:folHlink>
        <a:srgbClr val="333333"/>
      </a:folHlink>
    </a:clrScheme>
    <a:fontScheme name="Vicrorinox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chemeClr val="accent1"/>
        </a:solidFill>
        <a:ln w="9525" cap="flat" cmpd="sng" algn="ctr">
          <a:solidFill>
            <a:srgbClr val="B1003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a:spPr>
      <a:bodyPr vert="horz" wrap="none" lIns="90000" tIns="46800" rIns="90000" bIns="46800" numCol="1" anchor="ctr" anchorCtr="0" compatLnSpc="1">
        <a:prstTxWarp prst="textNoShape">
          <a:avLst/>
        </a:prstTxWarp>
      </a:bodyPr>
      <a:lstStyle>
        <a:defPPr marL="0" marR="0" indent="0" algn="l" defTabSz="914400" rtl="0" eaLnBrk="1" fontAlgn="base" latinLnBrk="0" hangingPunct="1">
          <a:lnSpc>
            <a:spcPct val="100000"/>
          </a:lnSpc>
          <a:spcBef>
            <a:spcPct val="50000"/>
          </a:spcBef>
          <a:spcAft>
            <a:spcPct val="0"/>
          </a:spcAft>
          <a:buClrTx/>
          <a:buSzTx/>
          <a:buFontTx/>
          <a:buNone/>
          <a:tabLst/>
          <a:defRPr kumimoji="0" lang="en-GB" sz="2000" b="0" i="0" u="none" strike="noStrike" cap="none" normalizeH="0" baseline="0" smtClean="0">
            <a:ln>
              <a:noFill/>
            </a:ln>
            <a:solidFill>
              <a:srgbClr val="000000"/>
            </a:solidFill>
            <a:effectLst/>
            <a:latin typeface="Arial" charset="0"/>
          </a:defRPr>
        </a:defPPr>
      </a:lstStyle>
    </a:lnDef>
  </a:objectDefaults>
  <a:extraClrSchemeLst>
    <a:extraClrScheme>
      <a:clrScheme name="Victorinox 1">
        <a:dk1>
          <a:srgbClr val="000000"/>
        </a:dk1>
        <a:lt1>
          <a:srgbClr val="FFFFFF"/>
        </a:lt1>
        <a:dk2>
          <a:srgbClr val="000000"/>
        </a:dk2>
        <a:lt2>
          <a:srgbClr val="EDE8C4"/>
        </a:lt2>
        <a:accent1>
          <a:srgbClr val="B10034"/>
        </a:accent1>
        <a:accent2>
          <a:srgbClr val="333333"/>
        </a:accent2>
        <a:accent3>
          <a:srgbClr val="FFFFFF"/>
        </a:accent3>
        <a:accent4>
          <a:srgbClr val="000000"/>
        </a:accent4>
        <a:accent5>
          <a:srgbClr val="D5AAAE"/>
        </a:accent5>
        <a:accent6>
          <a:srgbClr val="2D2D2D"/>
        </a:accent6>
        <a:hlink>
          <a:srgbClr val="666666"/>
        </a:hlink>
        <a:folHlink>
          <a:srgbClr val="B2B2B2"/>
        </a:folHlink>
      </a:clrScheme>
      <a:clrMap bg1="lt1" tx1="dk1" bg2="lt2" tx2="dk2" accent1="accent1" accent2="accent2" accent3="accent3" accent4="accent4" accent5="accent5" accent6="accent6" hlink="hlink" folHlink="folHlink"/>
    </a:extraClrScheme>
  </a:extraClrSchemeLst>
  <a:extLst>
    <a:ext uri="{05A4C25C-085E-4340-85A3-A5531E510DB2}">
      <thm15:themeFamily xmlns:thm15="http://schemas.microsoft.com/office/thememl/2012/main" name="Vx_Default Theme" id="{9CD72136-0914-4BB4-ACFC-21A8392ADC53}" vid="{48B16D2C-0908-48B4-B4D3-1FF57734800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T34"/>
  <sheetViews>
    <sheetView workbookViewId="0">
      <selection activeCell="D20" sqref="D20"/>
    </sheetView>
  </sheetViews>
  <sheetFormatPr baseColWidth="10" defaultColWidth="11.5703125" defaultRowHeight="15" x14ac:dyDescent="0.3"/>
  <cols>
    <col min="1" max="1" width="10.7109375" style="3" customWidth="1"/>
    <col min="2" max="3" width="21.7109375" style="3" customWidth="1"/>
    <col min="4" max="9" width="4.7109375" style="3" customWidth="1"/>
    <col min="10" max="10" width="11.5703125" style="3"/>
    <col min="11" max="11" width="10.85546875" style="3" bestFit="1" customWidth="1"/>
    <col min="12" max="12" width="21.7109375" style="3" customWidth="1"/>
    <col min="13" max="13" width="10.28515625" style="3" bestFit="1" customWidth="1"/>
    <col min="14" max="17" width="7.7109375" style="3" bestFit="1" customWidth="1"/>
    <col min="18" max="18" width="6.28515625" style="3" bestFit="1" customWidth="1"/>
    <col min="19" max="19" width="8.42578125" style="6" bestFit="1" customWidth="1"/>
    <col min="20" max="20" width="6.28515625" style="3" bestFit="1" customWidth="1"/>
    <col min="21" max="16384" width="11.5703125" style="3"/>
  </cols>
  <sheetData>
    <row r="1" spans="1:20" ht="15.75" thickBot="1" x14ac:dyDescent="0.35">
      <c r="A1" s="109" t="s">
        <v>0</v>
      </c>
      <c r="B1" s="110"/>
      <c r="D1" s="111" t="s">
        <v>5</v>
      </c>
      <c r="E1" s="112"/>
      <c r="F1" s="112"/>
      <c r="G1" s="112"/>
      <c r="H1" s="112"/>
      <c r="I1" s="113"/>
      <c r="K1" s="101" t="s">
        <v>0</v>
      </c>
      <c r="L1" s="102"/>
      <c r="M1" s="102"/>
      <c r="N1" s="102"/>
      <c r="O1" s="102"/>
      <c r="P1" s="102"/>
      <c r="Q1" s="102"/>
      <c r="R1" s="102"/>
      <c r="S1" s="103"/>
      <c r="T1" s="104"/>
    </row>
    <row r="2" spans="1:20" ht="15.75" thickBot="1" x14ac:dyDescent="0.35">
      <c r="A2" s="107" t="s">
        <v>1</v>
      </c>
      <c r="B2" s="108"/>
      <c r="D2" s="111" t="s">
        <v>6</v>
      </c>
      <c r="E2" s="112"/>
      <c r="F2" s="112"/>
      <c r="G2" s="112"/>
      <c r="H2" s="112"/>
      <c r="I2" s="113"/>
      <c r="K2" s="38" t="s">
        <v>29</v>
      </c>
      <c r="L2" s="38" t="s">
        <v>24</v>
      </c>
      <c r="M2" s="60">
        <v>1</v>
      </c>
      <c r="N2" s="61">
        <v>2</v>
      </c>
      <c r="O2" s="61">
        <v>3</v>
      </c>
      <c r="P2" s="73" t="s">
        <v>25</v>
      </c>
      <c r="Q2" s="73" t="s">
        <v>26</v>
      </c>
      <c r="R2" s="73" t="s">
        <v>27</v>
      </c>
      <c r="S2" s="74" t="s">
        <v>31</v>
      </c>
      <c r="T2" s="75" t="s">
        <v>28</v>
      </c>
    </row>
    <row r="3" spans="1:20" ht="15.75" thickBot="1" x14ac:dyDescent="0.35">
      <c r="A3" s="107" t="s">
        <v>2</v>
      </c>
      <c r="B3" s="108"/>
      <c r="D3" s="111" t="s">
        <v>7</v>
      </c>
      <c r="E3" s="112"/>
      <c r="F3" s="112"/>
      <c r="G3" s="112"/>
      <c r="H3" s="112"/>
      <c r="I3" s="113"/>
      <c r="K3" s="40">
        <v>1</v>
      </c>
      <c r="L3" s="40" t="str">
        <f ca="1">IFERROR(VLOOKUP($K3,'Classement intermédiaire'!$A$2:$K$6,COLUMN('Classement intermédiaire'!C3),FALSE),"")</f>
        <v>US Hésingue</v>
      </c>
      <c r="M3" s="24">
        <f ca="1">IFERROR(VLOOKUP($K3,'Classement intermédiaire'!$A$2:$K$6,COLUMN('Classement intermédiaire'!D3),FALSE),"")</f>
        <v>2</v>
      </c>
      <c r="N3" s="24">
        <f ca="1">IFERROR(VLOOKUP($K3,'Classement intermédiaire'!$A$2:$K$6,COLUMN('Classement intermédiaire'!E3),FALSE),"")</f>
        <v>3</v>
      </c>
      <c r="O3" s="24">
        <f ca="1">IFERROR(VLOOKUP($K3,'Classement intermédiaire'!$A$2:$K$6,COLUMN('Classement intermédiaire'!F3),FALSE),"")</f>
        <v>2</v>
      </c>
      <c r="P3" s="24">
        <f ca="1">IFERROR(VLOOKUP($K3,'Classement intermédiaire'!$A$2:$K$6,COLUMN('Classement intermédiaire'!G3),FALSE),"")</f>
        <v>9</v>
      </c>
      <c r="Q3" s="24">
        <f ca="1">IFERROR(VLOOKUP($K3,'Classement intermédiaire'!$A$2:$K$6,COLUMN('Classement intermédiaire'!H3),FALSE),"")</f>
        <v>6</v>
      </c>
      <c r="R3" s="24">
        <f ca="1">IFERROR(VLOOKUP($K3,'Classement intermédiaire'!$A$2:$K$6,COLUMN('Classement intermédiaire'!I3),FALSE),"")</f>
        <v>3</v>
      </c>
      <c r="S3" s="24">
        <f ca="1">IFERROR(VLOOKUP($K3,'Classement intermédiaire'!$A$2:$K$6,COLUMN('Classement intermédiaire'!J3),FALSE),"")</f>
        <v>6</v>
      </c>
      <c r="T3" s="80">
        <f ca="1">IFERROR(VLOOKUP($K3,'Classement intermédiaire'!$A$2:$K$6,COLUMN('Classement intermédiaire'!K3),FALSE),"")</f>
        <v>7</v>
      </c>
    </row>
    <row r="4" spans="1:20" ht="15.75" thickBot="1" x14ac:dyDescent="0.35">
      <c r="A4" s="107" t="s">
        <v>3</v>
      </c>
      <c r="B4" s="108"/>
      <c r="D4" s="111" t="s">
        <v>8</v>
      </c>
      <c r="E4" s="112"/>
      <c r="F4" s="112"/>
      <c r="G4" s="112"/>
      <c r="H4" s="112"/>
      <c r="I4" s="113"/>
      <c r="K4" s="29">
        <v>2</v>
      </c>
      <c r="L4" s="40" t="str">
        <f ca="1">IFERROR(VLOOKUP($K4,'Classement intermédiaire'!$A$2:$K$6,COLUMN('Classement intermédiaire'!C4),FALSE),"")</f>
        <v>FC Rosenau</v>
      </c>
      <c r="M4" s="24">
        <f ca="1">IFERROR(VLOOKUP($K4,'Classement intermédiaire'!$A$2:$K$6,COLUMN('Classement intermédiaire'!D4),FALSE),"")</f>
        <v>3</v>
      </c>
      <c r="N4" s="24">
        <f ca="1">IFERROR(VLOOKUP($K4,'Classement intermédiaire'!$A$2:$K$6,COLUMN('Classement intermédiaire'!E4),FALSE),"")</f>
        <v>1</v>
      </c>
      <c r="O4" s="24">
        <f ca="1">IFERROR(VLOOKUP($K4,'Classement intermédiaire'!$A$2:$K$6,COLUMN('Classement intermédiaire'!F4),FALSE),"")</f>
        <v>1</v>
      </c>
      <c r="P4" s="24">
        <f ca="1">IFERROR(VLOOKUP($K4,'Classement intermédiaire'!$A$2:$K$6,COLUMN('Classement intermédiaire'!G4),FALSE),"")</f>
        <v>8</v>
      </c>
      <c r="Q4" s="24">
        <f ca="1">IFERROR(VLOOKUP($K4,'Classement intermédiaire'!$A$2:$K$6,COLUMN('Classement intermédiaire'!H4),FALSE),"")</f>
        <v>6</v>
      </c>
      <c r="R4" s="24">
        <f ca="1">IFERROR(VLOOKUP($K4,'Classement intermédiaire'!$A$2:$K$6,COLUMN('Classement intermédiaire'!I4),FALSE),"")</f>
        <v>2</v>
      </c>
      <c r="S4" s="24">
        <f ca="1">IFERROR(VLOOKUP($K4,'Classement intermédiaire'!$A$2:$K$6,COLUMN('Classement intermédiaire'!J4),FALSE),"")</f>
        <v>8</v>
      </c>
      <c r="T4" s="80">
        <f ca="1">IFERROR(VLOOKUP($K4,'Classement intermédiaire'!$A$2:$K$6,COLUMN('Classement intermédiaire'!K4),FALSE),"")</f>
        <v>5</v>
      </c>
    </row>
    <row r="5" spans="1:20" ht="15.75" thickBot="1" x14ac:dyDescent="0.35">
      <c r="A5" s="105" t="s">
        <v>4</v>
      </c>
      <c r="B5" s="106"/>
      <c r="D5" s="111" t="s">
        <v>9</v>
      </c>
      <c r="E5" s="112"/>
      <c r="F5" s="112"/>
      <c r="G5" s="112"/>
      <c r="H5" s="112"/>
      <c r="I5" s="113"/>
      <c r="K5" s="29">
        <v>3</v>
      </c>
      <c r="L5" s="40" t="str">
        <f ca="1">IFERROR(VLOOKUP($K5,'Classement intermédiaire'!$A$2:$K$6,COLUMN('Classement intermédiaire'!C5),FALSE),"")</f>
        <v>FC Sierentz II</v>
      </c>
      <c r="M5" s="24">
        <f ca="1">IFERROR(VLOOKUP($K5,'Classement intermédiaire'!$A$2:$K$6,COLUMN('Classement intermédiaire'!D5),FALSE),"")</f>
        <v>0</v>
      </c>
      <c r="N5" s="24">
        <f ca="1">IFERROR(VLOOKUP($K5,'Classement intermédiaire'!$A$2:$K$6,COLUMN('Classement intermédiaire'!E5),FALSE),"")</f>
        <v>0</v>
      </c>
      <c r="O5" s="24">
        <f ca="1">IFERROR(VLOOKUP($K5,'Classement intermédiaire'!$A$2:$K$6,COLUMN('Classement intermédiaire'!F5),FALSE),"")</f>
        <v>3</v>
      </c>
      <c r="P5" s="24">
        <f ca="1">IFERROR(VLOOKUP($K5,'Classement intermédiaire'!$A$2:$K$6,COLUMN('Classement intermédiaire'!G5),FALSE),"")</f>
        <v>8</v>
      </c>
      <c r="Q5" s="24">
        <f ca="1">IFERROR(VLOOKUP($K5,'Classement intermédiaire'!$A$2:$K$6,COLUMN('Classement intermédiaire'!H5),FALSE),"")</f>
        <v>8</v>
      </c>
      <c r="R5" s="24">
        <f ca="1">IFERROR(VLOOKUP($K5,'Classement intermédiaire'!$A$2:$K$6,COLUMN('Classement intermédiaire'!I5),FALSE),"")</f>
        <v>0</v>
      </c>
      <c r="S5" s="24">
        <f ca="1">IFERROR(VLOOKUP($K5,'Classement intermédiaire'!$A$2:$K$6,COLUMN('Classement intermédiaire'!J5),FALSE),"")</f>
        <v>7</v>
      </c>
      <c r="T5" s="80">
        <f ca="1">IFERROR(VLOOKUP($K5,'Classement intermédiaire'!$A$2:$K$6,COLUMN('Classement intermédiaire'!K5),FALSE),"")</f>
        <v>3</v>
      </c>
    </row>
    <row r="6" spans="1:20" ht="15.75" thickBot="1" x14ac:dyDescent="0.35">
      <c r="K6" s="30">
        <v>4</v>
      </c>
      <c r="L6" s="81" t="str">
        <f ca="1">IFERROR(VLOOKUP($K6,'Classement intermédiaire'!$A$2:$K$6,COLUMN('Classement intermédiaire'!C6),FALSE),"")</f>
        <v>ASCCO Helfrantzkirch</v>
      </c>
      <c r="M6" s="82">
        <f ca="1">IFERROR(VLOOKUP($K6,'Classement intermédiaire'!$A$2:$K$6,COLUMN('Classement intermédiaire'!D6),FALSE),"")</f>
        <v>1</v>
      </c>
      <c r="N6" s="82">
        <f ca="1">IFERROR(VLOOKUP($K6,'Classement intermédiaire'!$A$2:$K$6,COLUMN('Classement intermédiaire'!E6),FALSE),"")</f>
        <v>2</v>
      </c>
      <c r="O6" s="82">
        <f ca="1">IFERROR(VLOOKUP($K6,'Classement intermédiaire'!$A$2:$K$6,COLUMN('Classement intermédiaire'!F6),FALSE),"")</f>
        <v>0</v>
      </c>
      <c r="P6" s="82">
        <f ca="1">IFERROR(VLOOKUP($K6,'Classement intermédiaire'!$A$2:$K$6,COLUMN('Classement intermédiaire'!G6),FALSE),"")</f>
        <v>5</v>
      </c>
      <c r="Q6" s="82">
        <f ca="1">IFERROR(VLOOKUP($K6,'Classement intermédiaire'!$A$2:$K$6,COLUMN('Classement intermédiaire'!H6),FALSE),"")</f>
        <v>10</v>
      </c>
      <c r="R6" s="82">
        <f ca="1">IFERROR(VLOOKUP($K6,'Classement intermédiaire'!$A$2:$K$6,COLUMN('Classement intermédiaire'!I6),FALSE),"")</f>
        <v>-5</v>
      </c>
      <c r="S6" s="82">
        <f ca="1">IFERROR(VLOOKUP($K6,'Classement intermédiaire'!$A$2:$K$6,COLUMN('Classement intermédiaire'!J6),FALSE),"")</f>
        <v>11</v>
      </c>
      <c r="T6" s="79">
        <f ca="1">IFERROR(VLOOKUP($K6,'Classement intermédiaire'!$A$2:$K$6,COLUMN('Classement intermédiaire'!K6),FALSE),"")</f>
        <v>3</v>
      </c>
    </row>
    <row r="7" spans="1:20" ht="15.75" thickBot="1" x14ac:dyDescent="0.35">
      <c r="A7" s="5" t="s">
        <v>10</v>
      </c>
      <c r="B7" s="111" t="s">
        <v>20</v>
      </c>
      <c r="C7" s="113"/>
      <c r="D7" s="111" t="s">
        <v>21</v>
      </c>
      <c r="E7" s="113"/>
      <c r="F7" s="111" t="s">
        <v>22</v>
      </c>
      <c r="G7" s="113"/>
      <c r="H7" s="111" t="s">
        <v>23</v>
      </c>
      <c r="I7" s="113"/>
      <c r="J7" s="3" t="s">
        <v>11</v>
      </c>
    </row>
    <row r="8" spans="1:20" ht="15.75" thickBot="1" x14ac:dyDescent="0.35">
      <c r="A8" s="47">
        <v>43309</v>
      </c>
      <c r="B8" s="31" t="str">
        <f>A2</f>
        <v>FC Rosenau</v>
      </c>
      <c r="C8" s="32" t="str">
        <f>A3</f>
        <v>FC Sierentz II</v>
      </c>
      <c r="D8" s="83">
        <v>3</v>
      </c>
      <c r="E8" s="84">
        <v>1</v>
      </c>
      <c r="F8" s="83"/>
      <c r="G8" s="84"/>
      <c r="H8" s="83">
        <v>3</v>
      </c>
      <c r="I8" s="84">
        <v>4</v>
      </c>
      <c r="J8" s="3">
        <v>1</v>
      </c>
      <c r="K8" s="111" t="s">
        <v>5</v>
      </c>
      <c r="L8" s="112"/>
      <c r="M8" s="112"/>
      <c r="N8" s="112"/>
      <c r="O8" s="112"/>
      <c r="P8" s="112"/>
      <c r="Q8" s="112"/>
      <c r="R8" s="112"/>
      <c r="S8" s="117"/>
      <c r="T8" s="113"/>
    </row>
    <row r="9" spans="1:20" ht="15.75" thickBot="1" x14ac:dyDescent="0.35">
      <c r="A9" s="8">
        <v>43309</v>
      </c>
      <c r="B9" s="9" t="str">
        <f>D2</f>
        <v>All. Folg/Muespach</v>
      </c>
      <c r="C9" s="10" t="str">
        <f>D3</f>
        <v>FC Kembs Réunis II</v>
      </c>
      <c r="D9" s="85">
        <v>1</v>
      </c>
      <c r="E9" s="86">
        <v>4</v>
      </c>
      <c r="F9" s="85"/>
      <c r="G9" s="86"/>
      <c r="H9" s="85">
        <v>5</v>
      </c>
      <c r="I9" s="86">
        <v>1</v>
      </c>
      <c r="J9" s="3">
        <v>2</v>
      </c>
      <c r="K9" s="5" t="s">
        <v>29</v>
      </c>
      <c r="L9" s="5" t="s">
        <v>24</v>
      </c>
      <c r="M9" s="67">
        <v>1</v>
      </c>
      <c r="N9" s="68">
        <v>2</v>
      </c>
      <c r="O9" s="68">
        <v>3</v>
      </c>
      <c r="P9" s="16" t="s">
        <v>25</v>
      </c>
      <c r="Q9" s="16" t="s">
        <v>26</v>
      </c>
      <c r="R9" s="16" t="s">
        <v>27</v>
      </c>
      <c r="S9" s="44" t="s">
        <v>31</v>
      </c>
      <c r="T9" s="17" t="s">
        <v>28</v>
      </c>
    </row>
    <row r="10" spans="1:20" x14ac:dyDescent="0.3">
      <c r="A10" s="45">
        <v>43309</v>
      </c>
      <c r="B10" s="33" t="str">
        <f>A4</f>
        <v>ASCCO Helfrantzkirch</v>
      </c>
      <c r="C10" s="34" t="str">
        <f>A5</f>
        <v>US Hésingue</v>
      </c>
      <c r="D10" s="87">
        <v>2</v>
      </c>
      <c r="E10" s="88">
        <v>2</v>
      </c>
      <c r="F10" s="87">
        <v>1</v>
      </c>
      <c r="G10" s="88">
        <v>2</v>
      </c>
      <c r="H10" s="87">
        <v>3</v>
      </c>
      <c r="I10" s="88">
        <v>3</v>
      </c>
      <c r="J10" s="3">
        <v>3</v>
      </c>
      <c r="K10" s="42">
        <v>1</v>
      </c>
      <c r="L10" s="42" t="str">
        <f ca="1">IFERROR(VLOOKUP($K10,'Classement intermédiaire'!$A$10:$K$13,COLUMN('Classement intermédiaire'!C10),FALSE),"")</f>
        <v>FC Hirtzbach</v>
      </c>
      <c r="M10" s="52">
        <f ca="1">IFERROR(VLOOKUP($K10,'Classement intermédiaire'!$A$10:$K$13,COLUMN('Classement intermédiaire'!D10),FALSE),"")</f>
        <v>3</v>
      </c>
      <c r="N10" s="22">
        <f ca="1">IFERROR(VLOOKUP($K10,'Classement intermédiaire'!$A$10:$K$13,COLUMN('Classement intermédiaire'!E10),FALSE),"")</f>
        <v>3</v>
      </c>
      <c r="O10" s="22">
        <f ca="1">IFERROR(VLOOKUP($K10,'Classement intermédiaire'!$A$10:$K$13,COLUMN('Classement intermédiaire'!F10),FALSE),"")</f>
        <v>3</v>
      </c>
      <c r="P10" s="22">
        <f ca="1">IFERROR(VLOOKUP($K10,'Classement intermédiaire'!$A$10:$K$13,COLUMN('Classement intermédiaire'!G10),FALSE),"")</f>
        <v>14</v>
      </c>
      <c r="Q10" s="22">
        <f ca="1">IFERROR(VLOOKUP($K10,'Classement intermédiaire'!$A$10:$K$13,COLUMN('Classement intermédiaire'!H10),FALSE),"")</f>
        <v>2</v>
      </c>
      <c r="R10" s="22">
        <f ca="1">IFERROR(VLOOKUP($K10,'Classement intermédiaire'!$A$10:$K$13,COLUMN('Classement intermédiaire'!I10),FALSE),"")</f>
        <v>12</v>
      </c>
      <c r="S10" s="21">
        <f ca="1">IFERROR(VLOOKUP($K10,'Classement intermédiaire'!$A$10:$K$13,COLUMN('Classement intermédiaire'!J10),FALSE),"")</f>
        <v>7</v>
      </c>
      <c r="T10" s="7">
        <f ca="1">IFERROR(VLOOKUP($K10,'Classement intermédiaire'!$A$10:$K$13,COLUMN('Classement intermédiaire'!K10),FALSE),"")</f>
        <v>9</v>
      </c>
    </row>
    <row r="11" spans="1:20" x14ac:dyDescent="0.3">
      <c r="A11" s="8">
        <v>43309</v>
      </c>
      <c r="B11" s="9" t="str">
        <f>D4</f>
        <v>FC Village-Neuf</v>
      </c>
      <c r="C11" s="10" t="str">
        <f>D5</f>
        <v>FC Hirtzbach</v>
      </c>
      <c r="D11" s="85">
        <v>2</v>
      </c>
      <c r="E11" s="86">
        <v>5</v>
      </c>
      <c r="F11" s="85"/>
      <c r="G11" s="86"/>
      <c r="H11" s="85">
        <v>4</v>
      </c>
      <c r="I11" s="86">
        <v>2</v>
      </c>
      <c r="J11" s="3">
        <v>4</v>
      </c>
      <c r="K11" s="26">
        <v>2</v>
      </c>
      <c r="L11" s="26" t="str">
        <f ca="1">IFERROR(VLOOKUP($K11,'Classement intermédiaire'!$A$10:$K$13,COLUMN('Classement intermédiaire'!C11),FALSE),"")</f>
        <v>FC Kembs Réunis II</v>
      </c>
      <c r="M11" s="9">
        <f ca="1">IFERROR(VLOOKUP($K11,'Classement intermédiaire'!$A$10:$K$13,COLUMN('Classement intermédiaire'!D11),FALSE),"")</f>
        <v>3</v>
      </c>
      <c r="N11" s="19">
        <f ca="1">IFERROR(VLOOKUP($K11,'Classement intermédiaire'!$A$10:$K$13,COLUMN('Classement intermédiaire'!E11),FALSE),"")</f>
        <v>0</v>
      </c>
      <c r="O11" s="19">
        <f ca="1">IFERROR(VLOOKUP($K11,'Classement intermédiaire'!$A$10:$K$13,COLUMN('Classement intermédiaire'!F11),FALSE),"")</f>
        <v>2</v>
      </c>
      <c r="P11" s="22">
        <f ca="1">IFERROR(VLOOKUP($K11,'Classement intermédiaire'!$A$10:$K$13,COLUMN('Classement intermédiaire'!G11),FALSE),"")</f>
        <v>6</v>
      </c>
      <c r="Q11" s="22">
        <f ca="1">IFERROR(VLOOKUP($K11,'Classement intermédiaire'!$A$10:$K$13,COLUMN('Classement intermédiaire'!H11),FALSE),"")</f>
        <v>7</v>
      </c>
      <c r="R11" s="22">
        <f ca="1">IFERROR(VLOOKUP($K11,'Classement intermédiaire'!$A$10:$K$13,COLUMN('Classement intermédiaire'!I11),FALSE),"")</f>
        <v>-1</v>
      </c>
      <c r="S11" s="21">
        <f ca="1">IFERROR(VLOOKUP($K11,'Classement intermédiaire'!$A$10:$K$13,COLUMN('Classement intermédiaire'!J11),FALSE),"")</f>
        <v>9</v>
      </c>
      <c r="T11" s="7">
        <f ca="1">IFERROR(VLOOKUP($K11,'Classement intermédiaire'!$A$10:$K$13,COLUMN('Classement intermédiaire'!K11),FALSE),"")</f>
        <v>5</v>
      </c>
    </row>
    <row r="12" spans="1:20" x14ac:dyDescent="0.3">
      <c r="A12" s="46">
        <v>43312</v>
      </c>
      <c r="B12" s="33" t="str">
        <f>A2</f>
        <v>FC Rosenau</v>
      </c>
      <c r="C12" s="34" t="str">
        <f>A4</f>
        <v>ASCCO Helfrantzkirch</v>
      </c>
      <c r="D12" s="87">
        <v>3</v>
      </c>
      <c r="E12" s="88">
        <v>3</v>
      </c>
      <c r="F12" s="87">
        <v>2</v>
      </c>
      <c r="G12" s="88">
        <v>3</v>
      </c>
      <c r="H12" s="87">
        <v>4</v>
      </c>
      <c r="I12" s="88">
        <v>3</v>
      </c>
      <c r="J12" s="3">
        <v>5</v>
      </c>
      <c r="K12" s="26">
        <v>3</v>
      </c>
      <c r="L12" s="26" t="str">
        <f ca="1">IFERROR(VLOOKUP($K12,'Classement intermédiaire'!$A$10:$K$13,COLUMN('Classement intermédiaire'!C12),FALSE),"")</f>
        <v>FC Village-Neuf</v>
      </c>
      <c r="M12" s="9">
        <f ca="1">IFERROR(VLOOKUP($K12,'Classement intermédiaire'!$A$10:$K$13,COLUMN('Classement intermédiaire'!D12),FALSE),"")</f>
        <v>0</v>
      </c>
      <c r="N12" s="19">
        <f ca="1">IFERROR(VLOOKUP($K12,'Classement intermédiaire'!$A$10:$K$13,COLUMN('Classement intermédiaire'!E12),FALSE),"")</f>
        <v>3</v>
      </c>
      <c r="O12" s="19">
        <f ca="1">IFERROR(VLOOKUP($K12,'Classement intermédiaire'!$A$10:$K$13,COLUMN('Classement intermédiaire'!F12),FALSE),"")</f>
        <v>1</v>
      </c>
      <c r="P12" s="22">
        <f ca="1">IFERROR(VLOOKUP($K12,'Classement intermédiaire'!$A$10:$K$13,COLUMN('Classement intermédiaire'!G12),FALSE),"")</f>
        <v>7</v>
      </c>
      <c r="Q12" s="22">
        <f ca="1">IFERROR(VLOOKUP($K12,'Classement intermédiaire'!$A$10:$K$13,COLUMN('Classement intermédiaire'!H12),FALSE),"")</f>
        <v>7</v>
      </c>
      <c r="R12" s="22">
        <f ca="1">IFERROR(VLOOKUP($K12,'Classement intermédiaire'!$A$10:$K$13,COLUMN('Classement intermédiaire'!I12),FALSE),"")</f>
        <v>0</v>
      </c>
      <c r="S12" s="21">
        <f ca="1">IFERROR(VLOOKUP($K12,'Classement intermédiaire'!$A$10:$K$13,COLUMN('Classement intermédiaire'!J12),FALSE),"")</f>
        <v>6</v>
      </c>
      <c r="T12" s="7">
        <f ca="1">IFERROR(VLOOKUP($K12,'Classement intermédiaire'!$A$10:$K$13,COLUMN('Classement intermédiaire'!K12),FALSE),"")</f>
        <v>4</v>
      </c>
    </row>
    <row r="13" spans="1:20" ht="15.75" thickBot="1" x14ac:dyDescent="0.35">
      <c r="A13" s="11">
        <v>43312</v>
      </c>
      <c r="B13" s="9" t="str">
        <f>D2</f>
        <v>All. Folg/Muespach</v>
      </c>
      <c r="C13" s="10" t="str">
        <f>D4</f>
        <v>FC Village-Neuf</v>
      </c>
      <c r="D13" s="85">
        <v>0</v>
      </c>
      <c r="E13" s="86">
        <v>3</v>
      </c>
      <c r="F13" s="85"/>
      <c r="G13" s="86"/>
      <c r="H13" s="85">
        <v>5</v>
      </c>
      <c r="I13" s="86">
        <v>1</v>
      </c>
      <c r="J13" s="3">
        <v>6</v>
      </c>
      <c r="K13" s="27">
        <v>4</v>
      </c>
      <c r="L13" s="27" t="str">
        <f ca="1">IFERROR(VLOOKUP($K13,'Classement intermédiaire'!$A$10:$K$13,COLUMN('Classement intermédiaire'!C13),FALSE),"")</f>
        <v>All. Folg/Muespach</v>
      </c>
      <c r="M13" s="13">
        <f ca="1">IFERROR(VLOOKUP($K13,'Classement intermédiaire'!$A$10:$K$13,COLUMN('Classement intermédiaire'!D13),FALSE),"")</f>
        <v>0</v>
      </c>
      <c r="N13" s="28">
        <f ca="1">IFERROR(VLOOKUP($K13,'Classement intermédiaire'!$A$10:$K$13,COLUMN('Classement intermédiaire'!E13),FALSE),"")</f>
        <v>0</v>
      </c>
      <c r="O13" s="28">
        <f ca="1">IFERROR(VLOOKUP($K13,'Classement intermédiaire'!$A$10:$K$13,COLUMN('Classement intermédiaire'!F13),FALSE),"")</f>
        <v>0</v>
      </c>
      <c r="P13" s="53">
        <f ca="1">IFERROR(VLOOKUP($K13,'Classement intermédiaire'!$A$10:$K$13,COLUMN('Classement intermédiaire'!G13),FALSE),"")</f>
        <v>1</v>
      </c>
      <c r="Q13" s="53">
        <f ca="1">IFERROR(VLOOKUP($K13,'Classement intermédiaire'!$A$10:$K$13,COLUMN('Classement intermédiaire'!H13),FALSE),"")</f>
        <v>12</v>
      </c>
      <c r="R13" s="53">
        <f ca="1">IFERROR(VLOOKUP($K13,'Classement intermédiaire'!$A$10:$K$13,COLUMN('Classement intermédiaire'!I13),FALSE),"")</f>
        <v>-11</v>
      </c>
      <c r="S13" s="56">
        <f ca="1">IFERROR(VLOOKUP($K13,'Classement intermédiaire'!$A$10:$K$13,COLUMN('Classement intermédiaire'!J13),FALSE),"")</f>
        <v>15</v>
      </c>
      <c r="T13" s="51">
        <f ca="1">IFERROR(VLOOKUP($K13,'Classement intermédiaire'!$A$10:$K$13,COLUMN('Classement intermédiaire'!K13),FALSE),"")</f>
        <v>0</v>
      </c>
    </row>
    <row r="14" spans="1:20" ht="15.75" thickBot="1" x14ac:dyDescent="0.35">
      <c r="A14" s="46">
        <v>43313</v>
      </c>
      <c r="B14" s="33" t="str">
        <f>A3</f>
        <v>FC Sierentz II</v>
      </c>
      <c r="C14" s="34" t="str">
        <f>A5</f>
        <v>US Hésingue</v>
      </c>
      <c r="D14" s="87">
        <v>2</v>
      </c>
      <c r="E14" s="88">
        <v>5</v>
      </c>
      <c r="F14" s="87"/>
      <c r="G14" s="88"/>
      <c r="H14" s="87">
        <v>2</v>
      </c>
      <c r="I14" s="88">
        <v>2</v>
      </c>
      <c r="J14" s="3">
        <v>7</v>
      </c>
    </row>
    <row r="15" spans="1:20" ht="15.75" thickBot="1" x14ac:dyDescent="0.35">
      <c r="A15" s="11">
        <v>43313</v>
      </c>
      <c r="B15" s="9" t="str">
        <f>D3</f>
        <v>FC Kembs Réunis II</v>
      </c>
      <c r="C15" s="10" t="str">
        <f>D5</f>
        <v>FC Hirtzbach</v>
      </c>
      <c r="D15" s="85">
        <v>0</v>
      </c>
      <c r="E15" s="86">
        <v>4</v>
      </c>
      <c r="F15" s="85"/>
      <c r="G15" s="86"/>
      <c r="H15" s="85">
        <v>5</v>
      </c>
      <c r="I15" s="86">
        <v>2</v>
      </c>
      <c r="J15" s="3">
        <v>8</v>
      </c>
      <c r="K15" s="114" t="s">
        <v>30</v>
      </c>
      <c r="L15" s="115"/>
      <c r="M15" s="115"/>
      <c r="N15" s="115"/>
      <c r="O15" s="115"/>
      <c r="P15" s="116"/>
      <c r="Q15" s="54"/>
      <c r="R15" s="54"/>
      <c r="S15" s="54"/>
      <c r="T15" s="54"/>
    </row>
    <row r="16" spans="1:20" ht="15.75" thickBot="1" x14ac:dyDescent="0.35">
      <c r="A16" s="11">
        <v>43316</v>
      </c>
      <c r="B16" s="9" t="str">
        <f>D3</f>
        <v>FC Kembs Réunis II</v>
      </c>
      <c r="C16" s="10" t="str">
        <f>D4</f>
        <v>FC Village-Neuf</v>
      </c>
      <c r="D16" s="85">
        <v>2</v>
      </c>
      <c r="E16" s="86">
        <v>2</v>
      </c>
      <c r="F16" s="85">
        <v>2</v>
      </c>
      <c r="G16" s="86">
        <v>1</v>
      </c>
      <c r="H16" s="85">
        <v>3</v>
      </c>
      <c r="I16" s="86">
        <v>1</v>
      </c>
      <c r="J16" s="3">
        <v>9</v>
      </c>
      <c r="K16" s="5" t="s">
        <v>29</v>
      </c>
      <c r="L16" s="5" t="s">
        <v>24</v>
      </c>
      <c r="M16" s="15" t="s">
        <v>28</v>
      </c>
      <c r="N16" s="16" t="s">
        <v>32</v>
      </c>
      <c r="O16" s="43" t="s">
        <v>33</v>
      </c>
      <c r="P16" s="17" t="s">
        <v>34</v>
      </c>
      <c r="Q16" s="55"/>
      <c r="R16" s="55"/>
      <c r="S16" s="55"/>
      <c r="T16" s="55"/>
    </row>
    <row r="17" spans="1:20" x14ac:dyDescent="0.3">
      <c r="A17" s="11">
        <v>43316</v>
      </c>
      <c r="B17" s="9" t="str">
        <f>D2</f>
        <v>All. Folg/Muespach</v>
      </c>
      <c r="C17" s="10" t="str">
        <f>D5</f>
        <v>FC Hirtzbach</v>
      </c>
      <c r="D17" s="85">
        <v>0</v>
      </c>
      <c r="E17" s="86">
        <v>5</v>
      </c>
      <c r="F17" s="85"/>
      <c r="G17" s="86"/>
      <c r="H17" s="85">
        <v>5</v>
      </c>
      <c r="I17" s="86">
        <v>3</v>
      </c>
      <c r="J17" s="3">
        <v>10</v>
      </c>
      <c r="K17" s="42">
        <v>1</v>
      </c>
      <c r="L17" s="42" t="str">
        <f>A2</f>
        <v>FC Rosenau</v>
      </c>
      <c r="M17" s="52">
        <f ca="1">SUMPRODUCT((B$8:C$27=L17)*(H$8:I$27))</f>
        <v>8</v>
      </c>
      <c r="N17" s="95"/>
      <c r="O17" s="96"/>
      <c r="P17" s="7">
        <f ca="1">SUM(M17:O17)</f>
        <v>8</v>
      </c>
      <c r="Q17" s="55"/>
      <c r="R17" s="55"/>
      <c r="S17" s="55"/>
      <c r="T17" s="55"/>
    </row>
    <row r="18" spans="1:20" x14ac:dyDescent="0.3">
      <c r="A18" s="46">
        <v>43316</v>
      </c>
      <c r="B18" s="33" t="str">
        <f>A2</f>
        <v>FC Rosenau</v>
      </c>
      <c r="C18" s="34" t="str">
        <f>A5</f>
        <v>US Hésingue</v>
      </c>
      <c r="D18" s="87">
        <v>2</v>
      </c>
      <c r="E18" s="88">
        <v>2</v>
      </c>
      <c r="F18" s="87">
        <v>1</v>
      </c>
      <c r="G18" s="88">
        <v>2</v>
      </c>
      <c r="H18" s="87">
        <v>1</v>
      </c>
      <c r="I18" s="88">
        <v>1</v>
      </c>
      <c r="J18" s="3">
        <v>11</v>
      </c>
      <c r="K18" s="26">
        <v>2</v>
      </c>
      <c r="L18" s="26" t="str">
        <f>A3</f>
        <v>FC Sierentz II</v>
      </c>
      <c r="M18" s="52">
        <f t="shared" ref="M18:M24" ca="1" si="0">SUMPRODUCT((B$8:C$27=L18)*(H$8:I$27))</f>
        <v>7</v>
      </c>
      <c r="N18" s="97"/>
      <c r="O18" s="98"/>
      <c r="P18" s="7">
        <f t="shared" ref="P18:P24" ca="1" si="1">SUM(M18:O18)</f>
        <v>7</v>
      </c>
      <c r="Q18" s="55"/>
      <c r="R18" s="55"/>
      <c r="S18" s="55"/>
      <c r="T18" s="55"/>
    </row>
    <row r="19" spans="1:20" ht="15.75" thickBot="1" x14ac:dyDescent="0.35">
      <c r="A19" s="48">
        <v>43316</v>
      </c>
      <c r="B19" s="35" t="str">
        <f>A3</f>
        <v>FC Sierentz II</v>
      </c>
      <c r="C19" s="37" t="str">
        <f>A4</f>
        <v>ASCCO Helfrantzkirch</v>
      </c>
      <c r="D19" s="89">
        <v>5</v>
      </c>
      <c r="E19" s="90">
        <v>0</v>
      </c>
      <c r="F19" s="89"/>
      <c r="G19" s="90"/>
      <c r="H19" s="89">
        <v>1</v>
      </c>
      <c r="I19" s="90">
        <v>5</v>
      </c>
      <c r="J19" s="3">
        <v>12</v>
      </c>
      <c r="K19" s="26">
        <v>3</v>
      </c>
      <c r="L19" s="26" t="str">
        <f>A4</f>
        <v>ASCCO Helfrantzkirch</v>
      </c>
      <c r="M19" s="52">
        <f t="shared" ca="1" si="0"/>
        <v>11</v>
      </c>
      <c r="N19" s="95"/>
      <c r="O19" s="97"/>
      <c r="P19" s="7">
        <f t="shared" ca="1" si="1"/>
        <v>11</v>
      </c>
      <c r="Q19" s="55"/>
      <c r="R19" s="55"/>
      <c r="S19" s="55"/>
      <c r="T19" s="55"/>
    </row>
    <row r="20" spans="1:20" x14ac:dyDescent="0.3">
      <c r="A20" s="49">
        <v>43319</v>
      </c>
      <c r="B20" s="1" t="str">
        <f ca="1">L3</f>
        <v>US Hésingue</v>
      </c>
      <c r="C20" s="2" t="str">
        <f ca="1">L11</f>
        <v>FC Kembs Réunis II</v>
      </c>
      <c r="D20" s="91"/>
      <c r="E20" s="92"/>
      <c r="F20" s="91"/>
      <c r="G20" s="92"/>
      <c r="H20" s="91"/>
      <c r="I20" s="92"/>
      <c r="J20" s="3">
        <v>13</v>
      </c>
      <c r="K20" s="26">
        <v>4</v>
      </c>
      <c r="L20" s="26" t="str">
        <f>A5</f>
        <v>US Hésingue</v>
      </c>
      <c r="M20" s="52">
        <f t="shared" ca="1" si="0"/>
        <v>6</v>
      </c>
      <c r="N20" s="97"/>
      <c r="O20" s="97"/>
      <c r="P20" s="7">
        <f t="shared" ca="1" si="1"/>
        <v>6</v>
      </c>
      <c r="Q20" s="55"/>
      <c r="R20" s="55"/>
      <c r="S20" s="55"/>
      <c r="T20" s="55"/>
    </row>
    <row r="21" spans="1:20" x14ac:dyDescent="0.3">
      <c r="A21" s="11">
        <v>43319</v>
      </c>
      <c r="B21" s="9" t="str">
        <f ca="1">L5</f>
        <v>FC Sierentz II</v>
      </c>
      <c r="C21" s="10" t="str">
        <f ca="1">L13</f>
        <v>All. Folg/Muespach</v>
      </c>
      <c r="D21" s="85"/>
      <c r="E21" s="86"/>
      <c r="F21" s="85"/>
      <c r="G21" s="86"/>
      <c r="H21" s="85"/>
      <c r="I21" s="86"/>
      <c r="J21" s="3">
        <v>14</v>
      </c>
      <c r="K21" s="26">
        <v>5</v>
      </c>
      <c r="L21" s="26" t="str">
        <f>D2</f>
        <v>All. Folg/Muespach</v>
      </c>
      <c r="M21" s="52">
        <f t="shared" ca="1" si="0"/>
        <v>15</v>
      </c>
      <c r="N21" s="97"/>
      <c r="O21" s="97"/>
      <c r="P21" s="7">
        <f t="shared" ca="1" si="1"/>
        <v>15</v>
      </c>
      <c r="Q21" s="55"/>
      <c r="R21" s="55"/>
      <c r="S21" s="55"/>
      <c r="T21" s="55"/>
    </row>
    <row r="22" spans="1:20" x14ac:dyDescent="0.3">
      <c r="A22" s="11">
        <v>43320</v>
      </c>
      <c r="B22" s="9" t="str">
        <f ca="1">L10</f>
        <v>FC Hirtzbach</v>
      </c>
      <c r="C22" s="10" t="str">
        <f ca="1">L4</f>
        <v>FC Rosenau</v>
      </c>
      <c r="D22" s="85"/>
      <c r="E22" s="86"/>
      <c r="F22" s="85"/>
      <c r="G22" s="86"/>
      <c r="H22" s="85"/>
      <c r="I22" s="86"/>
      <c r="J22" s="3">
        <v>15</v>
      </c>
      <c r="K22" s="26">
        <v>6</v>
      </c>
      <c r="L22" s="26" t="str">
        <f>D3</f>
        <v>FC Kembs Réunis II</v>
      </c>
      <c r="M22" s="52">
        <f t="shared" ca="1" si="0"/>
        <v>9</v>
      </c>
      <c r="N22" s="97"/>
      <c r="O22" s="97"/>
      <c r="P22" s="7">
        <f t="shared" ca="1" si="1"/>
        <v>9</v>
      </c>
      <c r="Q22" s="55"/>
      <c r="R22" s="55"/>
      <c r="S22" s="55"/>
      <c r="T22" s="55"/>
    </row>
    <row r="23" spans="1:20" ht="15.75" thickBot="1" x14ac:dyDescent="0.35">
      <c r="A23" s="12">
        <v>43320</v>
      </c>
      <c r="B23" s="13" t="str">
        <f ca="1">L12</f>
        <v>FC Village-Neuf</v>
      </c>
      <c r="C23" s="14" t="str">
        <f ca="1">L6</f>
        <v>ASCCO Helfrantzkirch</v>
      </c>
      <c r="D23" s="93"/>
      <c r="E23" s="94"/>
      <c r="F23" s="93"/>
      <c r="G23" s="94"/>
      <c r="H23" s="93"/>
      <c r="I23" s="94"/>
      <c r="J23" s="3">
        <v>16</v>
      </c>
      <c r="K23" s="26">
        <v>7</v>
      </c>
      <c r="L23" s="26" t="str">
        <f>D4</f>
        <v>FC Village-Neuf</v>
      </c>
      <c r="M23" s="52">
        <f t="shared" ca="1" si="0"/>
        <v>6</v>
      </c>
      <c r="N23" s="97"/>
      <c r="O23" s="97"/>
      <c r="P23" s="7">
        <f t="shared" ca="1" si="1"/>
        <v>6</v>
      </c>
      <c r="Q23" s="55"/>
      <c r="R23" s="55"/>
      <c r="S23" s="55"/>
      <c r="T23" s="55"/>
    </row>
    <row r="24" spans="1:20" ht="15.75" thickBot="1" x14ac:dyDescent="0.35">
      <c r="A24" s="49">
        <v>43323</v>
      </c>
      <c r="B24" s="1" t="s">
        <v>12</v>
      </c>
      <c r="C24" s="2" t="s">
        <v>13</v>
      </c>
      <c r="D24" s="91"/>
      <c r="E24" s="92"/>
      <c r="F24" s="91"/>
      <c r="G24" s="92"/>
      <c r="H24" s="91"/>
      <c r="I24" s="92"/>
      <c r="J24" s="3">
        <v>17</v>
      </c>
      <c r="K24" s="27">
        <v>8</v>
      </c>
      <c r="L24" s="27" t="str">
        <f>D5</f>
        <v>FC Hirtzbach</v>
      </c>
      <c r="M24" s="57">
        <f t="shared" ca="1" si="0"/>
        <v>7</v>
      </c>
      <c r="N24" s="99"/>
      <c r="O24" s="99"/>
      <c r="P24" s="51">
        <f t="shared" ca="1" si="1"/>
        <v>7</v>
      </c>
      <c r="Q24" s="55"/>
      <c r="R24" s="55"/>
      <c r="S24" s="55"/>
      <c r="T24" s="55"/>
    </row>
    <row r="25" spans="1:20" x14ac:dyDescent="0.3">
      <c r="A25" s="11">
        <v>43323</v>
      </c>
      <c r="B25" s="9" t="s">
        <v>14</v>
      </c>
      <c r="C25" s="10" t="s">
        <v>15</v>
      </c>
      <c r="D25" s="85"/>
      <c r="E25" s="86"/>
      <c r="F25" s="85"/>
      <c r="G25" s="86"/>
      <c r="H25" s="85"/>
      <c r="I25" s="86"/>
      <c r="J25" s="3">
        <v>18</v>
      </c>
    </row>
    <row r="26" spans="1:20" x14ac:dyDescent="0.3">
      <c r="A26" s="11">
        <v>43323</v>
      </c>
      <c r="B26" s="9" t="s">
        <v>16</v>
      </c>
      <c r="C26" s="10" t="s">
        <v>17</v>
      </c>
      <c r="D26" s="85"/>
      <c r="E26" s="86"/>
      <c r="F26" s="85"/>
      <c r="G26" s="86"/>
      <c r="H26" s="85"/>
      <c r="I26" s="86"/>
      <c r="J26" s="3">
        <v>19</v>
      </c>
    </row>
    <row r="27" spans="1:20" ht="15.75" thickBot="1" x14ac:dyDescent="0.35">
      <c r="A27" s="12">
        <v>43323</v>
      </c>
      <c r="B27" s="13" t="s">
        <v>18</v>
      </c>
      <c r="C27" s="14" t="s">
        <v>19</v>
      </c>
      <c r="D27" s="93"/>
      <c r="E27" s="94"/>
      <c r="F27" s="93"/>
      <c r="G27" s="94"/>
      <c r="H27" s="93"/>
      <c r="I27" s="94"/>
      <c r="J27" s="3">
        <v>20</v>
      </c>
    </row>
    <row r="30" spans="1:20" x14ac:dyDescent="0.3">
      <c r="C30" s="4"/>
    </row>
    <row r="31" spans="1:20" x14ac:dyDescent="0.3">
      <c r="C31" s="4"/>
    </row>
    <row r="32" spans="1:20" x14ac:dyDescent="0.3">
      <c r="C32" s="4"/>
    </row>
    <row r="33" spans="3:3" x14ac:dyDescent="0.3">
      <c r="C33" s="4"/>
    </row>
    <row r="34" spans="3:3" x14ac:dyDescent="0.3">
      <c r="C34" s="4"/>
    </row>
  </sheetData>
  <mergeCells count="17">
    <mergeCell ref="K15:P15"/>
    <mergeCell ref="K8:T8"/>
    <mergeCell ref="B7:C7"/>
    <mergeCell ref="D7:E7"/>
    <mergeCell ref="F7:G7"/>
    <mergeCell ref="H7:I7"/>
    <mergeCell ref="K1:T1"/>
    <mergeCell ref="A5:B5"/>
    <mergeCell ref="A4:B4"/>
    <mergeCell ref="A3:B3"/>
    <mergeCell ref="A2:B2"/>
    <mergeCell ref="A1:B1"/>
    <mergeCell ref="D5:I5"/>
    <mergeCell ref="D4:I4"/>
    <mergeCell ref="D3:I3"/>
    <mergeCell ref="D2:I2"/>
    <mergeCell ref="D1:I1"/>
  </mergeCells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&amp;L&amp;8&amp;D&amp;R&amp;8&amp;P/&amp;N</oddFooter>
  </headerFooter>
  <ignoredErrors>
    <ignoredError sqref="B9:C9 B10:C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workbookViewId="0">
      <selection activeCell="P16" sqref="P16"/>
    </sheetView>
  </sheetViews>
  <sheetFormatPr baseColWidth="10" defaultRowHeight="12.75" x14ac:dyDescent="0.2"/>
  <cols>
    <col min="1" max="1" width="13.85546875" bestFit="1" customWidth="1"/>
    <col min="2" max="2" width="10.85546875" bestFit="1" customWidth="1"/>
    <col min="3" max="3" width="21.7109375" customWidth="1"/>
    <col min="4" max="4" width="10.28515625" bestFit="1" customWidth="1"/>
    <col min="5" max="8" width="7.7109375" bestFit="1" customWidth="1"/>
    <col min="9" max="9" width="6.28515625" bestFit="1" customWidth="1"/>
    <col min="10" max="10" width="8.42578125" bestFit="1" customWidth="1"/>
    <col min="11" max="11" width="6.28515625" bestFit="1" customWidth="1"/>
    <col min="18" max="18" width="22.28515625" bestFit="1" customWidth="1"/>
    <col min="19" max="19" width="24.5703125" bestFit="1" customWidth="1"/>
    <col min="25" max="25" width="14.5703125" bestFit="1" customWidth="1"/>
  </cols>
  <sheetData>
    <row r="1" spans="1:26" ht="15.75" thickBot="1" x14ac:dyDescent="0.35">
      <c r="A1" s="121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2"/>
      <c r="L1" s="118" t="s">
        <v>35</v>
      </c>
      <c r="M1" s="119"/>
      <c r="N1" s="119"/>
      <c r="O1" s="120" t="s">
        <v>36</v>
      </c>
      <c r="P1" s="120"/>
      <c r="Q1" s="120"/>
      <c r="T1" s="70"/>
      <c r="U1" s="70"/>
      <c r="V1" s="70"/>
      <c r="W1" s="70"/>
      <c r="Y1" t="s">
        <v>37</v>
      </c>
      <c r="Z1" t="s">
        <v>38</v>
      </c>
    </row>
    <row r="2" spans="1:26" ht="15.75" thickBot="1" x14ac:dyDescent="0.35">
      <c r="A2" s="38" t="s">
        <v>39</v>
      </c>
      <c r="B2" s="38" t="s">
        <v>29</v>
      </c>
      <c r="C2" s="38" t="s">
        <v>24</v>
      </c>
      <c r="D2" s="60">
        <v>1</v>
      </c>
      <c r="E2" s="61">
        <v>2</v>
      </c>
      <c r="F2" s="61">
        <v>3</v>
      </c>
      <c r="G2" s="64" t="s">
        <v>25</v>
      </c>
      <c r="H2" s="64" t="s">
        <v>26</v>
      </c>
      <c r="I2" s="64" t="s">
        <v>27</v>
      </c>
      <c r="J2" s="65" t="s">
        <v>31</v>
      </c>
      <c r="K2" s="66" t="s">
        <v>28</v>
      </c>
      <c r="L2" s="62">
        <v>1</v>
      </c>
      <c r="M2" s="62">
        <v>2</v>
      </c>
      <c r="N2" s="62">
        <v>3</v>
      </c>
      <c r="O2" s="62">
        <v>1</v>
      </c>
      <c r="P2" s="62">
        <v>2</v>
      </c>
      <c r="Q2" s="62">
        <v>3</v>
      </c>
      <c r="R2" s="70" t="s">
        <v>41</v>
      </c>
      <c r="S2" s="70" t="s">
        <v>40</v>
      </c>
      <c r="T2" s="62"/>
      <c r="U2" s="62"/>
      <c r="V2" s="62"/>
      <c r="W2" s="62"/>
    </row>
    <row r="3" spans="1:26" ht="15" x14ac:dyDescent="0.3">
      <c r="A3" s="40">
        <f ca="1">IF(COUNTIF($B$3:$B$6,B3)&gt;1,IF(INDIRECT(ADDRESS(R3,S3+2,,,$Z$1))&gt;INDIRECT(ADDRESS(R3,IF(S3=2,3,2)+2,,,$Z$1)),B3,IF(INDIRECT(ADDRESS(R3,S3+2,,,$Z$1))&lt;INDIRECT(ADDRESS(R3,IF(S3=2,3,2)+2,,,$Z$1)),B3+1,IF(COUNTIFS($B$3:$B$6,B3,$I$3:$I$6,I3)&gt;1,IF(COUNTIFS($B$3:$B$6,B3,$G$3:$G$6,G3)&gt;1,IF(COUNTIFS($B$3:$B$6,B3,$H$3:$H$6,H3)&gt;1,IF(COUNTIFS($B$3:$B$6,B3,$J$3:$J$6,J3)&gt;1,"FAIT CHIER",IF(J3=MAX(IF($B$3:$B$6=B3,$J$3:$J$6,"")),B3,B3+1)),IF(H3=MAX(IF($B$3:$B$6=B3,$H$3:$H$6,"")),B3,B3+1)),IF(G3=MAX(IF($B$3:$B$6=B3,$G$3:$G$6,"")),B3,B3+1)),IF(I3=MAX(IF($B$3:$B$6=B3,$I$3:$I$6,"")),B3,B3+1)))),B3)</f>
        <v>2</v>
      </c>
      <c r="B3" s="40">
        <f ca="1">RANK(K3,$K$3:$K$6,0)</f>
        <v>2</v>
      </c>
      <c r="C3" s="40" t="str">
        <f>Matchs!A2</f>
        <v>FC Rosenau</v>
      </c>
      <c r="D3" s="24">
        <f ca="1">IF(INDIRECT(ADDRESS(L3,O3+2,,,$Z$1))&lt;INDIRECT(ADDRESS(L3,IF(O3=2,3,2)+2,,,$Z$1)),0,
IF(INDIRECT(ADDRESS(L3,O3+2,,,$Z$1))&gt;INDIRECT(ADDRESS(L3,IF(O3=2,3,2)+2,,,$Z$1)),3,
IF(INDIRECT(ADDRESS(L3,O3+4,,,$Z$1))&lt;INDIRECT(ADDRESS(L3,IF(O3=2,3,2)+4,,,$Z$1)),1,
IF(INDIRECT(ADDRESS(L3,O3+4,,,$Z$1))&gt;INDIRECT(ADDRESS(L3,IF(O3=2,3,2)+4,,,$Z$1)),2,0))))</f>
        <v>3</v>
      </c>
      <c r="E3" s="25">
        <f t="shared" ref="E3:E6" ca="1" si="0">IF(INDIRECT(ADDRESS(M3,P3+2,,,$Z$1))&lt;INDIRECT(ADDRESS(M3,IF(P3=2,3,2)+2,,,$Z$1)),0,
IF(INDIRECT(ADDRESS(M3,P3+2,,,$Z$1))&gt;INDIRECT(ADDRESS(M3,IF(P3=2,3,2)+2,,,$Z$1)),3,
IF(INDIRECT(ADDRESS(M3,P3+4,,,$Z$1))&lt;INDIRECT(ADDRESS(M3,IF(P3=2,3,2)+4,,,$Z$1)),1,
IF(INDIRECT(ADDRESS(M3,P3+4,,,$Z$1))&gt;INDIRECT(ADDRESS(M3,IF(P3=2,3,2)+4,,,$Z$1)),2,0))))</f>
        <v>1</v>
      </c>
      <c r="F3" s="25">
        <f t="shared" ref="F3:F6" ca="1" si="1">IF(INDIRECT(ADDRESS(N3,Q3+2,,,$Z$1))&lt;INDIRECT(ADDRESS(N3,IF(Q3=2,3,2)+2,,,$Z$1)),0,
IF(INDIRECT(ADDRESS(N3,Q3+2,,,$Z$1))&gt;INDIRECT(ADDRESS(N3,IF(Q3=2,3,2)+2,,,$Z$1)),3,
IF(INDIRECT(ADDRESS(N3,Q3+4,,,$Z$1))&lt;INDIRECT(ADDRESS(N3,IF(Q3=2,3,2)+4,,,$Z$1)),1,
IF(INDIRECT(ADDRESS(N3,Q3+4,,,$Z$1))&gt;INDIRECT(ADDRESS(N3,IF(Q3=2,3,2)+4,,,$Z$1)),2,0))))</f>
        <v>1</v>
      </c>
      <c r="G3" s="25">
        <f>SUMPRODUCT((Matchs!B$8:C$19=C3)*(Matchs!D$8:E$19))</f>
        <v>8</v>
      </c>
      <c r="H3" s="25">
        <f>SUMPRODUCT((Matchs!B$8:B$19=C3)*(Matchs!E$8:E$19))+SUMPRODUCT((Matchs!C$8:C$19=C3)*(Matchs!D$8:D$19))</f>
        <v>6</v>
      </c>
      <c r="I3" s="25">
        <f>G3-H3</f>
        <v>2</v>
      </c>
      <c r="J3" s="23">
        <f>SUMPRODUCT((Matchs!B$8:C$19=C3)*(Matchs!H$8:I$19))</f>
        <v>8</v>
      </c>
      <c r="K3" s="41">
        <f ca="1">SUM(D3:F3)</f>
        <v>5</v>
      </c>
      <c r="L3" s="63">
        <f t="array" ref="L3">SMALL(IF((Matchs!$B$8:$B$19=$C3)+(Matchs!$C$8:$C$19=$C3),ROW(Matchs!$B$8:$B$19),""),D$2)</f>
        <v>8</v>
      </c>
      <c r="M3" s="72">
        <f t="array" ref="M3">SMALL(IF((Matchs!$B$8:$B$19=$C3)+(Matchs!$C$8:$C$19=$C3),ROW(Matchs!$B$8:$B$19),""),E$2)</f>
        <v>12</v>
      </c>
      <c r="N3" s="72">
        <f t="array" ref="N3">SMALL(IF((Matchs!$B$8:$B$19=$C3)+(Matchs!$C$8:$C$19=$C3),ROW(Matchs!$B$8:$B$19),""),F$2)</f>
        <v>18</v>
      </c>
      <c r="O3" s="63">
        <f ca="1">IF(INDIRECT(ADDRESS(L3,COLUMN(Matchs!$B$8),,,$Z$1))=$C3,COLUMN(Matchs!$B$8),COLUMN(Matchs!$B$8)+1)</f>
        <v>2</v>
      </c>
      <c r="P3" s="63">
        <f ca="1">IF(INDIRECT(ADDRESS(M3,COLUMN(Matchs!$B$8),,,$Z$1))=$C3,COLUMN(Matchs!$B$8),COLUMN(Matchs!$B$8)+1)</f>
        <v>2</v>
      </c>
      <c r="Q3" s="63">
        <f ca="1">IF(INDIRECT(ADDRESS(N3,COLUMN(Matchs!$B$8),,,$Z$1))=$C3,COLUMN(Matchs!$B$8),COLUMN(Matchs!$B$8)+1)</f>
        <v>2</v>
      </c>
      <c r="R3" s="72" t="e">
        <f t="array" aca="1" ref="R3" ca="1">LARGE(IF((((Matchs!$B$8:$B$19=$C3)+(Matchs!$C$8:$C$19=$C3))*((Matchs!$B$8:$B$19=INDEX($C$3:$C$6,MATCH(B3,IF($C$3:$C$6&lt;&gt;C3,$B$3:$B$6,""),0),1))+(Matchs!$C$8:$C$19=INDEX($C$3:$C$6,MATCH(B3,IF($C$3:$C$6&lt;&gt;C3,$B$3:$B$6,""),0),1)))),ROW(Matchs!$B$8:$B$19),""),1)</f>
        <v>#N/A</v>
      </c>
      <c r="S3" s="69" t="e">
        <f ca="1">IF(INDIRECT(ADDRESS(R3,COLUMN(Matchs!$B$8),,,$Z$1))=$C3,COLUMN(Matchs!$B$8),COLUMN(Matchs!$B$8)+1)</f>
        <v>#N/A</v>
      </c>
      <c r="T3" s="69"/>
      <c r="U3" s="69"/>
      <c r="V3" s="69"/>
      <c r="W3" s="69"/>
    </row>
    <row r="4" spans="1:26" ht="15" x14ac:dyDescent="0.3">
      <c r="A4" s="29">
        <f t="shared" ref="A4:A6" ca="1" si="2">IF(COUNTIF($B$3:$B$6,B4)&gt;1,IF(INDIRECT(ADDRESS(R4,S4+2,,,$Z$1))&gt;INDIRECT(ADDRESS(R4,IF(S4=2,3,2)+2,,,$Z$1)),B4,IF(INDIRECT(ADDRESS(R4,S4+2,,,$Z$1))&lt;INDIRECT(ADDRESS(R4,IF(S4=2,3,2)+2,,,$Z$1)),B4+1,IF(COUNTIFS($B$3:$B$6,B4,$I$3:$I$6,I4)&gt;1,IF(COUNTIFS($B$3:$B$6,B4,$G$3:$G$6,G4)&gt;1,IF(COUNTIFS($B$3:$B$6,B4,$H$3:$H$6,H4)&gt;1,IF(COUNTIFS($B$3:$B$6,B4,$J$3:$J$6,J4)&gt;1,"FAIT CHIER",IF(J4=MAX(IF($B$3:$B$6=B4,$J$3:$J$6,"")),B4,B4+1)),IF(H4=MAX(IF($B$3:$B$6=B4,$H$3:$H$6,"")),B4,B4+1)),IF(G4=MAX(IF($B$3:$B$6=B4,$G$3:$G$6,"")),B4,B4+1)),IF(I4=MAX(IF($B$3:$B$6=B4,$I$3:$I$6,"")),B4,B4+1)))),B4)</f>
        <v>3</v>
      </c>
      <c r="B4" s="29">
        <f t="shared" ref="B4:B6" ca="1" si="3">RANK(K4,$K$3:$K$6,0)</f>
        <v>3</v>
      </c>
      <c r="C4" s="29" t="str">
        <f>Matchs!A3</f>
        <v>FC Sierentz II</v>
      </c>
      <c r="D4" s="20">
        <f t="shared" ref="D4:D6" ca="1" si="4">IF(INDIRECT(ADDRESS(L4,O4+2,,,$Z$1))&lt;INDIRECT(ADDRESS(L4,IF(O4=2,3,2)+2,,,$Z$1)),0,
IF(INDIRECT(ADDRESS(L4,O4+2,,,$Z$1))&gt;INDIRECT(ADDRESS(L4,IF(O4=2,3,2)+2,,,$Z$1)),3,
IF(INDIRECT(ADDRESS(L4,O4+4,,,$Z$1))&lt;INDIRECT(ADDRESS(L4,IF(O4=2,3,2)+4,,,$Z$1)),1,
IF(INDIRECT(ADDRESS(L4,O4+4,,,$Z$1))&gt;INDIRECT(ADDRESS(L4,IF(O4=2,3,2)+4,,,$Z$1)),2,0))))</f>
        <v>0</v>
      </c>
      <c r="E4" s="18">
        <f t="shared" ca="1" si="0"/>
        <v>0</v>
      </c>
      <c r="F4" s="18">
        <f t="shared" ca="1" si="1"/>
        <v>3</v>
      </c>
      <c r="G4" s="18">
        <f>SUMPRODUCT((Matchs!B$8:C$19=C4)*(Matchs!D$8:E$19))</f>
        <v>8</v>
      </c>
      <c r="H4" s="25">
        <f>SUMPRODUCT((Matchs!B$8:B$19=C4)*(Matchs!E$8:E$19))+SUMPRODUCT((Matchs!C$8:C$19=C4)*(Matchs!D$8:D$19))</f>
        <v>8</v>
      </c>
      <c r="I4" s="25">
        <f t="shared" ref="I4:I6" si="5">G4-H4</f>
        <v>0</v>
      </c>
      <c r="J4" s="23">
        <f>SUMPRODUCT((Matchs!B$8:C$19=C4)*(Matchs!H$8:I$19))</f>
        <v>7</v>
      </c>
      <c r="K4" s="41">
        <f t="shared" ref="K4:K6" ca="1" si="6">SUM(D4:F4)</f>
        <v>3</v>
      </c>
      <c r="L4" s="63">
        <f t="array" ref="L4">SMALL(IF((Matchs!$B$8:$B$19=$C4)+(Matchs!$C$8:$C$19=$C4),ROW(Matchs!$B$8:$B$19),""),D$2)</f>
        <v>8</v>
      </c>
      <c r="M4" s="63">
        <f t="array" ref="M4">SMALL(IF((Matchs!$B$8:$B$19=$C4)+(Matchs!$C$8:$C$19=$C4),ROW(Matchs!$B$8:$B$19),""),E$2)</f>
        <v>14</v>
      </c>
      <c r="N4" s="63">
        <f t="array" ref="N4">SMALL(IF((Matchs!$B$8:$B$19=$C4)+(Matchs!$C$8:$C$19=$C4),ROW(Matchs!$B$8:$B$19),""),F$2)</f>
        <v>19</v>
      </c>
      <c r="O4" s="63">
        <f ca="1">IF(INDIRECT(ADDRESS(L4,COLUMN(Matchs!$B$8),,,$Z$1))=$C4,COLUMN(Matchs!$B$8),COLUMN(Matchs!$B$8)+1)</f>
        <v>3</v>
      </c>
      <c r="P4" s="63">
        <f ca="1">IF(INDIRECT(ADDRESS(M4,COLUMN(Matchs!$B$8),,,$Z$1))=$C4,COLUMN(Matchs!$B$8),COLUMN(Matchs!$B$8)+1)</f>
        <v>2</v>
      </c>
      <c r="Q4" s="63">
        <f ca="1">IF(INDIRECT(ADDRESS(N4,COLUMN(Matchs!$B$8),,,$Z$1))=$C4,COLUMN(Matchs!$B$8),COLUMN(Matchs!$B$8)+1)</f>
        <v>2</v>
      </c>
      <c r="R4" s="100">
        <f t="array" aca="1" ref="R4" ca="1">LARGE(IF((((Matchs!$B$8:$B$19=$C4)+(Matchs!$C$8:$C$19=$C4))*((Matchs!$B$8:$B$19=INDEX($C$3:$C$6,MATCH(B4,IF($C$3:$C$6&lt;&gt;C4,$B$3:$B$6,""),0),1))+(Matchs!$C$8:$C$19=INDEX($C$3:$C$6,MATCH(B4,IF($C$3:$C$6&lt;&gt;C4,$B$3:$B$6,""),0),1)))),ROW(Matchs!$B$8:$B$19),""),1)</f>
        <v>19</v>
      </c>
      <c r="S4" s="69">
        <f ca="1">IF(INDIRECT(ADDRESS(R4,COLUMN(Matchs!$B$8),,,$Z$1))=$C4,COLUMN(Matchs!$B$8),COLUMN(Matchs!$B$8)+1)</f>
        <v>2</v>
      </c>
      <c r="T4" s="69"/>
      <c r="U4" s="69"/>
      <c r="V4" s="69"/>
      <c r="W4" s="69"/>
    </row>
    <row r="5" spans="1:26" ht="15" x14ac:dyDescent="0.3">
      <c r="A5" s="29">
        <f t="shared" ca="1" si="2"/>
        <v>4</v>
      </c>
      <c r="B5" s="29">
        <f t="shared" ca="1" si="3"/>
        <v>3</v>
      </c>
      <c r="C5" s="29" t="str">
        <f>Matchs!A4</f>
        <v>ASCCO Helfrantzkirch</v>
      </c>
      <c r="D5" s="20">
        <f t="shared" ca="1" si="4"/>
        <v>1</v>
      </c>
      <c r="E5" s="18">
        <f t="shared" ca="1" si="0"/>
        <v>2</v>
      </c>
      <c r="F5" s="18">
        <f t="shared" ca="1" si="1"/>
        <v>0</v>
      </c>
      <c r="G5" s="18">
        <f>SUMPRODUCT((Matchs!B$8:C$19=C5)*(Matchs!D$8:E$19))</f>
        <v>5</v>
      </c>
      <c r="H5" s="25">
        <f>SUMPRODUCT((Matchs!B$8:B$19=C5)*(Matchs!E$8:E$19))+SUMPRODUCT((Matchs!C$8:C$19=C5)*(Matchs!D$8:D$19))</f>
        <v>10</v>
      </c>
      <c r="I5" s="25">
        <f t="shared" si="5"/>
        <v>-5</v>
      </c>
      <c r="J5" s="23">
        <f>SUMPRODUCT((Matchs!B$8:C$19=C5)*(Matchs!H$8:I$19))</f>
        <v>11</v>
      </c>
      <c r="K5" s="41">
        <f t="shared" ca="1" si="6"/>
        <v>3</v>
      </c>
      <c r="L5" s="63">
        <f t="array" ref="L5">SMALL(IF((Matchs!$B$8:$B$19=$C5)+(Matchs!$C$8:$C$19=$C5),ROW(Matchs!$B$8:$B$19),""),D$2)</f>
        <v>10</v>
      </c>
      <c r="M5" s="63">
        <f t="array" ref="M5">SMALL(IF((Matchs!$B$8:$B$19=$C5)+(Matchs!$C$8:$C$19=$C5),ROW(Matchs!$B$8:$B$19),""),E$2)</f>
        <v>12</v>
      </c>
      <c r="N5" s="63">
        <f t="array" ref="N5">SMALL(IF((Matchs!$B$8:$B$19=$C5)+(Matchs!$C$8:$C$19=$C5),ROW(Matchs!$B$8:$B$19),""),F$2)</f>
        <v>19</v>
      </c>
      <c r="O5" s="63">
        <f ca="1">IF(INDIRECT(ADDRESS(L5,COLUMN(Matchs!$B$8),,,$Z$1))=$C5,COLUMN(Matchs!$B$8),COLUMN(Matchs!$B$8)+1)</f>
        <v>2</v>
      </c>
      <c r="P5" s="63">
        <f ca="1">IF(INDIRECT(ADDRESS(M5,COLUMN(Matchs!$B$8),,,$Z$1))=$C5,COLUMN(Matchs!$B$8),COLUMN(Matchs!$B$8)+1)</f>
        <v>3</v>
      </c>
      <c r="Q5" s="63">
        <f ca="1">IF(INDIRECT(ADDRESS(N5,COLUMN(Matchs!$B$8),,,$Z$1))=$C5,COLUMN(Matchs!$B$8),COLUMN(Matchs!$B$8)+1)</f>
        <v>3</v>
      </c>
      <c r="R5" s="100">
        <f t="array" aca="1" ref="R5" ca="1">LARGE(IF((((Matchs!$B$8:$B$19=$C5)+(Matchs!$C$8:$C$19=$C5))*((Matchs!$B$8:$B$19=INDEX($C$3:$C$6,MATCH(B5,IF($C$3:$C$6&lt;&gt;C5,$B$3:$B$6,""),0),1))+(Matchs!$C$8:$C$19=INDEX($C$3:$C$6,MATCH(B5,IF($C$3:$C$6&lt;&gt;C5,$B$3:$B$6,""),0),1)))),ROW(Matchs!$B$8:$B$19),""),1)</f>
        <v>19</v>
      </c>
      <c r="S5" s="69">
        <f ca="1">IF(INDIRECT(ADDRESS(R5,COLUMN(Matchs!$B$8),,,$Z$1))=$C5,COLUMN(Matchs!$B$8),COLUMN(Matchs!$B$8)+1)</f>
        <v>3</v>
      </c>
      <c r="T5" s="69"/>
      <c r="U5" s="69"/>
      <c r="V5" s="69"/>
      <c r="W5" s="69"/>
    </row>
    <row r="6" spans="1:26" ht="15.75" thickBot="1" x14ac:dyDescent="0.35">
      <c r="A6" s="30">
        <f t="shared" ca="1" si="2"/>
        <v>1</v>
      </c>
      <c r="B6" s="30">
        <f t="shared" ca="1" si="3"/>
        <v>1</v>
      </c>
      <c r="C6" s="30" t="str">
        <f>Matchs!A5</f>
        <v>US Hésingue</v>
      </c>
      <c r="D6" s="39">
        <f t="shared" ca="1" si="4"/>
        <v>2</v>
      </c>
      <c r="E6" s="36">
        <f t="shared" ca="1" si="0"/>
        <v>3</v>
      </c>
      <c r="F6" s="36">
        <f t="shared" ca="1" si="1"/>
        <v>2</v>
      </c>
      <c r="G6" s="36">
        <f>SUMPRODUCT((Matchs!B$8:C$19=C6)*(Matchs!D$8:E$19))</f>
        <v>9</v>
      </c>
      <c r="H6" s="59">
        <f>SUMPRODUCT((Matchs!B$8:B$19=C6)*(Matchs!E$8:E$19))+SUMPRODUCT((Matchs!C$8:C$19=C6)*(Matchs!D$8:D$19))</f>
        <v>6</v>
      </c>
      <c r="I6" s="59">
        <f t="shared" si="5"/>
        <v>3</v>
      </c>
      <c r="J6" s="58">
        <f>SUMPRODUCT((Matchs!B$8:C$19=C6)*(Matchs!H$8:I$19))</f>
        <v>6</v>
      </c>
      <c r="K6" s="50">
        <f t="shared" ca="1" si="6"/>
        <v>7</v>
      </c>
      <c r="L6" s="63">
        <f t="array" ref="L6">SMALL(IF((Matchs!$B$8:$B$19=$C6)+(Matchs!$C$8:$C$19=$C6),ROW(Matchs!$B$8:$B$19),""),D$2)</f>
        <v>10</v>
      </c>
      <c r="M6" s="63">
        <f t="array" ref="M6">SMALL(IF((Matchs!$B$8:$B$19=$C6)+(Matchs!$C$8:$C$19=$C6),ROW(Matchs!$B$8:$B$19),""),E$2)</f>
        <v>14</v>
      </c>
      <c r="N6" s="63">
        <f t="array" ref="N6">SMALL(IF((Matchs!$B$8:$B$19=$C6)+(Matchs!$C$8:$C$19=$C6),ROW(Matchs!$B$8:$B$19),""),F$2)</f>
        <v>18</v>
      </c>
      <c r="O6" s="63">
        <f ca="1">IF(INDIRECT(ADDRESS(L6,COLUMN(Matchs!$B$8),,,$Z$1))=$C6,COLUMN(Matchs!$B$8),COLUMN(Matchs!$B$8)+1)</f>
        <v>3</v>
      </c>
      <c r="P6" s="63">
        <f ca="1">IF(INDIRECT(ADDRESS(M6,COLUMN(Matchs!$B$8),,,$Z$1))=$C6,COLUMN(Matchs!$B$8),COLUMN(Matchs!$B$8)+1)</f>
        <v>3</v>
      </c>
      <c r="Q6" s="63">
        <f ca="1">IF(INDIRECT(ADDRESS(N6,COLUMN(Matchs!$B$8),,,$Z$1))=$C6,COLUMN(Matchs!$B$8),COLUMN(Matchs!$B$8)+1)</f>
        <v>3</v>
      </c>
      <c r="R6" s="100" t="e">
        <f t="array" aca="1" ref="R6" ca="1">LARGE(IF((((Matchs!$B$8:$B$19=$C6)+(Matchs!$C$8:$C$19=$C6))*((Matchs!$B$8:$B$19=INDEX($C$3:$C$6,MATCH(B6,IF($C$3:$C$6&lt;&gt;C6,$B$3:$B$6,""),0),1))+(Matchs!$C$8:$C$19=INDEX($C$3:$C$6,MATCH(B6,IF($C$3:$C$6&lt;&gt;C6,$B$3:$B$6,""),0),1)))),ROW(Matchs!$B$8:$B$19),""),1)</f>
        <v>#N/A</v>
      </c>
      <c r="S6" s="69" t="e">
        <f ca="1">IF(INDIRECT(ADDRESS(R6,COLUMN(Matchs!$B$8),,,$Z$1))=$C6,COLUMN(Matchs!$B$8),COLUMN(Matchs!$B$8)+1)</f>
        <v>#N/A</v>
      </c>
      <c r="T6" s="69"/>
      <c r="U6" s="69"/>
      <c r="V6" s="69"/>
      <c r="W6" s="69"/>
    </row>
    <row r="7" spans="1:26" ht="15.75" thickBot="1" x14ac:dyDescent="0.35">
      <c r="B7" s="63"/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63"/>
      <c r="O7" s="63"/>
      <c r="P7" s="63"/>
      <c r="Q7" s="63"/>
      <c r="R7" s="69"/>
      <c r="S7" s="69"/>
      <c r="T7" s="69"/>
      <c r="U7" s="69"/>
      <c r="V7" s="69"/>
      <c r="W7" s="69"/>
    </row>
    <row r="8" spans="1:26" ht="15.75" thickBot="1" x14ac:dyDescent="0.35">
      <c r="A8" s="114" t="s">
        <v>5</v>
      </c>
      <c r="B8" s="115"/>
      <c r="C8" s="115"/>
      <c r="D8" s="115"/>
      <c r="E8" s="115"/>
      <c r="F8" s="115"/>
      <c r="G8" s="115"/>
      <c r="H8" s="115"/>
      <c r="I8" s="115"/>
      <c r="J8" s="115"/>
      <c r="K8" s="116"/>
      <c r="L8" s="118" t="s">
        <v>35</v>
      </c>
      <c r="M8" s="119"/>
      <c r="N8" s="119"/>
      <c r="O8" s="120" t="s">
        <v>36</v>
      </c>
      <c r="P8" s="120"/>
      <c r="Q8" s="120"/>
      <c r="R8" s="70"/>
      <c r="S8" s="70"/>
      <c r="T8" s="70"/>
      <c r="U8" s="70"/>
      <c r="V8" s="70"/>
      <c r="W8" s="70"/>
    </row>
    <row r="9" spans="1:26" ht="15.75" thickBot="1" x14ac:dyDescent="0.35">
      <c r="A9" s="5" t="s">
        <v>39</v>
      </c>
      <c r="B9" s="5" t="s">
        <v>29</v>
      </c>
      <c r="C9" s="5" t="s">
        <v>24</v>
      </c>
      <c r="D9" s="67">
        <v>1</v>
      </c>
      <c r="E9" s="68">
        <v>2</v>
      </c>
      <c r="F9" s="68">
        <v>3</v>
      </c>
      <c r="G9" s="76" t="s">
        <v>25</v>
      </c>
      <c r="H9" s="76" t="s">
        <v>26</v>
      </c>
      <c r="I9" s="76" t="s">
        <v>27</v>
      </c>
      <c r="J9" s="78" t="s">
        <v>31</v>
      </c>
      <c r="K9" s="77" t="s">
        <v>28</v>
      </c>
      <c r="L9" s="62">
        <v>1</v>
      </c>
      <c r="M9" s="62">
        <v>2</v>
      </c>
      <c r="N9" s="62">
        <v>3</v>
      </c>
      <c r="O9" s="62">
        <v>1</v>
      </c>
      <c r="P9" s="62">
        <v>2</v>
      </c>
      <c r="Q9" s="62">
        <v>3</v>
      </c>
      <c r="R9" s="71" t="s">
        <v>41</v>
      </c>
      <c r="S9" s="70" t="s">
        <v>40</v>
      </c>
      <c r="T9" s="62"/>
      <c r="U9" s="62"/>
      <c r="V9" s="62"/>
      <c r="W9" s="62"/>
    </row>
    <row r="10" spans="1:26" ht="15" x14ac:dyDescent="0.3">
      <c r="A10" s="42">
        <f ca="1">IF(COUNTIF($B$10:$B$13,B10)&gt;1,IF(INDIRECT(ADDRESS(R10,S10+2,,,$Z$1))&gt;INDIRECT(ADDRESS(R10,IF(S10=2,3,2)+2,,,$Z$1)),B10,IF(INDIRECT(ADDRESS(R10,S10+2,,,$Z$1))&lt;INDIRECT(ADDRESS(R10,IF(S10=2,3,2)+2,,,$Z$1)),B10+1,IF(COUNTIFS($B$10:$B$13,B10,$I$10:$I$13,I10)&gt;1,IF(COUNTIFS($B$10:$B$13,B10,$G$10:$G$13,G10)&gt;1,IF(COUNTIFS($B$10:$B$13,B10,$H$10:$H$13,H10)&gt;1,IF(COUNTIFS($B$10:$B$13,B10,$J$10:$J$13,J10)&gt;1,"FAIT CHIER",IF(J10=MAX(IF($B$10:$B$13=B10,$J$10:$J$13,"")),B10,B10+1)),IF(H10=MAX(IF($B$10:$B$13=B10,$H$10:$H$13,"")),B10,B10+1)),IF(G10=MAX(IF($B$10:$B$13=B10,$G$10:$G$13,"")),B10,B10+1)),IF(I10=MAX(IF($B$10:$B$13=B10,$I$10:$I$13,"")),B10,B10+1)))),B10)</f>
        <v>4</v>
      </c>
      <c r="B10" s="42">
        <f ca="1">RANK(K10,$K$10:$K$13,0)</f>
        <v>4</v>
      </c>
      <c r="C10" s="42" t="str">
        <f>Matchs!D2</f>
        <v>All. Folg/Muespach</v>
      </c>
      <c r="D10" s="52">
        <f ca="1">IF(INDIRECT(ADDRESS(L10,O10+2,,,$Z$1))&lt;INDIRECT(ADDRESS(L10,IF(O10=2,3,2)+2,,,$Z$1)),0,
IF(INDIRECT(ADDRESS(L10,O10+2,,,$Z$1))&gt;INDIRECT(ADDRESS(L10,IF(O10=2,3,2)+2,,,$Z$1)),3,
IF(INDIRECT(ADDRESS(L10,O10+4,,,$Z$1))&lt;INDIRECT(ADDRESS(L10,IF(O10=2,3,2)+4,,,$Z$1)),1,
IF(INDIRECT(ADDRESS(L10,O10+4,,,$Z$1))&gt;INDIRECT(ADDRESS(L10,IF(O10=2,3,2)+4,,,$Z$1)),2,0))))</f>
        <v>0</v>
      </c>
      <c r="E10" s="22">
        <f t="shared" ref="E10:E13" ca="1" si="7">IF(INDIRECT(ADDRESS(M10,P10+2,,,$Z$1))&lt;INDIRECT(ADDRESS(M10,IF(P10=2,3,2)+2,,,$Z$1)),0,
IF(INDIRECT(ADDRESS(M10,P10+2,,,$Z$1))&gt;INDIRECT(ADDRESS(M10,IF(P10=2,3,2)+2,,,$Z$1)),3,
IF(INDIRECT(ADDRESS(M10,P10+4,,,$Z$1))&lt;INDIRECT(ADDRESS(M10,IF(P10=2,3,2)+4,,,$Z$1)),1,
IF(INDIRECT(ADDRESS(M10,P10+4,,,$Z$1))&gt;INDIRECT(ADDRESS(M10,IF(P10=2,3,2)+4,,,$Z$1)),2,0))))</f>
        <v>0</v>
      </c>
      <c r="F10" s="22">
        <f t="shared" ref="F10:F13" ca="1" si="8">IF(INDIRECT(ADDRESS(N10,Q10+2,,,$Z$1))&lt;INDIRECT(ADDRESS(N10,IF(Q10=2,3,2)+2,,,$Z$1)),0,
IF(INDIRECT(ADDRESS(N10,Q10+2,,,$Z$1))&gt;INDIRECT(ADDRESS(N10,IF(Q10=2,3,2)+2,,,$Z$1)),3,
IF(INDIRECT(ADDRESS(N10,Q10+4,,,$Z$1))&lt;INDIRECT(ADDRESS(N10,IF(Q10=2,3,2)+4,,,$Z$1)),1,
IF(INDIRECT(ADDRESS(N10,Q10+4,,,$Z$1))&gt;INDIRECT(ADDRESS(N10,IF(Q10=2,3,2)+4,,,$Z$1)),2,0))))</f>
        <v>0</v>
      </c>
      <c r="G10" s="22">
        <f>SUMPRODUCT((Matchs!B$8:C$19=C10)*(Matchs!D$8:E$19))</f>
        <v>1</v>
      </c>
      <c r="H10" s="22">
        <f>SUMPRODUCT((Matchs!B$8:B$19=C10)*(Matchs!E$8:E$19))+SUMPRODUCT((Matchs!C$8:C$19=C10)*(Matchs!D$8:D$19))</f>
        <v>12</v>
      </c>
      <c r="I10" s="22">
        <f>G10-H10</f>
        <v>-11</v>
      </c>
      <c r="J10" s="21">
        <f>SUMPRODUCT((Matchs!B$8:C$19=C10)*(Matchs!H$8:I$19))</f>
        <v>15</v>
      </c>
      <c r="K10" s="7">
        <f ca="1">SUM(D10:F10)</f>
        <v>0</v>
      </c>
      <c r="L10" s="63">
        <f t="array" ref="L10">SMALL(IF((Matchs!$B$8:$B$19=$C10)+(Matchs!$C$8:$C$19=$C10),ROW(Matchs!$B$8:$B$19),""),D$9)</f>
        <v>9</v>
      </c>
      <c r="M10" s="72">
        <f t="array" ref="M10">SMALL(IF((Matchs!$B$8:$B$19=$C10)+(Matchs!$C$8:$C$19=$C10),ROW(Matchs!$B$8:$B$19),""),E$9)</f>
        <v>13</v>
      </c>
      <c r="N10" s="72">
        <f t="array" ref="N10">SMALL(IF((Matchs!$B$8:$B$19=$C10)+(Matchs!$C$8:$C$19=$C10),ROW(Matchs!$B$8:$B$19),""),F$9)</f>
        <v>17</v>
      </c>
      <c r="O10" s="63">
        <f ca="1">IF(INDIRECT(ADDRESS(L10,COLUMN(Matchs!$B$8),,,$Z$1))=$C10,COLUMN(Matchs!$B$8),COLUMN(Matchs!$B$8)+1)</f>
        <v>2</v>
      </c>
      <c r="P10" s="63">
        <f ca="1">IF(INDIRECT(ADDRESS(M10,COLUMN(Matchs!$B$8),,,$Z$1))=$C10,COLUMN(Matchs!$B$8),COLUMN(Matchs!$B$8)+1)</f>
        <v>2</v>
      </c>
      <c r="Q10" s="63">
        <f ca="1">IF(INDIRECT(ADDRESS(N10,COLUMN(Matchs!$B$8),,,$Z$1))=$C10,COLUMN(Matchs!$B$8),COLUMN(Matchs!$B$8)+1)</f>
        <v>2</v>
      </c>
      <c r="R10" s="69" t="e">
        <f t="array" aca="1" ref="R10" ca="1">LARGE(IF((((Matchs!$B$8:$B$19=$C10)+(Matchs!$C$8:$C$19=$C10))*((Matchs!$B$8:$B$19=INDEX($C$10:$C$13,MATCH(B10,IF($C$10:$C$13&lt;&gt;C10,$B$10:$B$13,""),0),1))+(Matchs!$C$8:$C$19=INDEX($C$10:$C$13,MATCH(B10,IF($C$10:$C$13&lt;&gt;C10,$B$10:$B$13,""),0),1)))),ROW(Matchs!$B$8:$B$19),""),1)</f>
        <v>#N/A</v>
      </c>
      <c r="S10" s="69" t="e">
        <f ca="1">IF(INDIRECT(ADDRESS(R10,COLUMN(Matchs!$B$8),,,$Z$1))=$C10,COLUMN(Matchs!$B$8),COLUMN(Matchs!$B$8)+1)</f>
        <v>#N/A</v>
      </c>
      <c r="T10" s="69"/>
      <c r="U10" s="69"/>
      <c r="V10" s="69"/>
      <c r="W10" s="69"/>
    </row>
    <row r="11" spans="1:26" ht="15" x14ac:dyDescent="0.3">
      <c r="A11" s="26">
        <f t="shared" ref="A11:A13" ca="1" si="9">IF(COUNTIF($B$10:$B$13,B11)&gt;1,IF(INDIRECT(ADDRESS(R11,S11+2,,,$Z$1))&gt;INDIRECT(ADDRESS(R11,IF(S11=2,3,2)+2,,,$Z$1)),B11,IF(INDIRECT(ADDRESS(R11,S11+2,,,$Z$1))&lt;INDIRECT(ADDRESS(R11,IF(S11=2,3,2)+2,,,$Z$1)),B11+1,IF(COUNTIFS($B$10:$B$13,B11,$I$10:$I$13,I11)&gt;1,IF(COUNTIFS($B$10:$B$13,B11,$G$10:$G$13,G11)&gt;1,IF(COUNTIFS($B$10:$B$13,B11,$H$10:$H$13,H11)&gt;1,IF(COUNTIFS($B$10:$B$13,B11,$J$10:$J$13,J11)&gt;1,"FAIT CHIER",IF(J11=MAX(IF($B$10:$B$13=B11,$J$10:$J$13,"")),B11,B11+1)),IF(H11=MAX(IF($B$10:$B$13=B11,$H$10:$H$13,"")),B11,B11+1)),IF(G11=MAX(IF($B$10:$B$13=B11,$G$10:$G$13,"")),B11,B11+1)),IF(I11=MAX(IF($B$10:$B$13=B11,$I$10:$I$13,"")),B11,B11+1)))),B11)</f>
        <v>2</v>
      </c>
      <c r="B11" s="26">
        <f t="shared" ref="B11:B13" ca="1" si="10">RANK(K11,$K$10:$K$13,0)</f>
        <v>2</v>
      </c>
      <c r="C11" s="26" t="str">
        <f>Matchs!D3</f>
        <v>FC Kembs Réunis II</v>
      </c>
      <c r="D11" s="9">
        <f t="shared" ref="D11:D13" ca="1" si="11">IF(INDIRECT(ADDRESS(L11,O11+2,,,$Z$1))&lt;INDIRECT(ADDRESS(L11,IF(O11=2,3,2)+2,,,$Z$1)),0,
IF(INDIRECT(ADDRESS(L11,O11+2,,,$Z$1))&gt;INDIRECT(ADDRESS(L11,IF(O11=2,3,2)+2,,,$Z$1)),3,
IF(INDIRECT(ADDRESS(L11,O11+4,,,$Z$1))&lt;INDIRECT(ADDRESS(L11,IF(O11=2,3,2)+4,,,$Z$1)),1,
IF(INDIRECT(ADDRESS(L11,O11+4,,,$Z$1))&gt;INDIRECT(ADDRESS(L11,IF(O11=2,3,2)+4,,,$Z$1)),2,0))))</f>
        <v>3</v>
      </c>
      <c r="E11" s="19">
        <f t="shared" ca="1" si="7"/>
        <v>0</v>
      </c>
      <c r="F11" s="19">
        <f t="shared" ca="1" si="8"/>
        <v>2</v>
      </c>
      <c r="G11" s="22">
        <f>SUMPRODUCT((Matchs!B$8:C$19=C11)*(Matchs!D$8:E$19))</f>
        <v>6</v>
      </c>
      <c r="H11" s="22">
        <f>SUMPRODUCT((Matchs!B$8:B$19=C11)*(Matchs!E$8:E$19))+SUMPRODUCT((Matchs!C$8:C$19=C11)*(Matchs!D$8:D$19))</f>
        <v>7</v>
      </c>
      <c r="I11" s="22">
        <f t="shared" ref="I11:I13" si="12">G11-H11</f>
        <v>-1</v>
      </c>
      <c r="J11" s="21">
        <f>SUMPRODUCT((Matchs!B$8:C$19=C11)*(Matchs!H$8:I$19))</f>
        <v>9</v>
      </c>
      <c r="K11" s="7">
        <f t="shared" ref="K11:K13" ca="1" si="13">SUM(D11:F11)</f>
        <v>5</v>
      </c>
      <c r="L11" s="63">
        <f t="array" ref="L11">SMALL(IF((Matchs!$B$8:$B$19=$C11)+(Matchs!$C$8:$C$19=$C11),ROW(Matchs!$B$8:$B$19),""),D$9)</f>
        <v>9</v>
      </c>
      <c r="M11" s="63">
        <f t="array" ref="M11">SMALL(IF((Matchs!$B$8:$B$19=$C11)+(Matchs!$C$8:$C$19=$C11),ROW(Matchs!$B$8:$B$19),""),E$9)</f>
        <v>15</v>
      </c>
      <c r="N11" s="63">
        <f t="array" ref="N11">SMALL(IF((Matchs!$B$8:$B$19=$C11)+(Matchs!$C$8:$C$19=$C11),ROW(Matchs!$B$8:$B$19),""),F$9)</f>
        <v>16</v>
      </c>
      <c r="O11" s="63">
        <f ca="1">IF(INDIRECT(ADDRESS(L11,COLUMN(Matchs!$B$8),,,$Z$1))=$C11,COLUMN(Matchs!$B$8),COLUMN(Matchs!$B$8)+1)</f>
        <v>3</v>
      </c>
      <c r="P11" s="63">
        <f ca="1">IF(INDIRECT(ADDRESS(M11,COLUMN(Matchs!$B$8),,,$Z$1))=$C11,COLUMN(Matchs!$B$8),COLUMN(Matchs!$B$8)+1)</f>
        <v>2</v>
      </c>
      <c r="Q11" s="63">
        <f ca="1">IF(INDIRECT(ADDRESS(N11,COLUMN(Matchs!$B$8),,,$Z$1))=$C11,COLUMN(Matchs!$B$8),COLUMN(Matchs!$B$8)+1)</f>
        <v>2</v>
      </c>
      <c r="R11" s="100" t="e">
        <f t="array" aca="1" ref="R11" ca="1">LARGE(IF((((Matchs!$B$8:$B$19=$C11)+(Matchs!$C$8:$C$19=$C11))*((Matchs!$B$8:$B$19=INDEX($C$10:$C$13,MATCH(B11,IF($C$10:$C$13&lt;&gt;C11,$B$10:$B$13,""),0),1))+(Matchs!$C$8:$C$19=INDEX($C$10:$C$13,MATCH(B11,IF($C$10:$C$13&lt;&gt;C11,$B$10:$B$13,""),0),1)))),ROW(Matchs!$B$8:$B$19),""),1)</f>
        <v>#N/A</v>
      </c>
      <c r="S11" s="69" t="e">
        <f ca="1">IF(INDIRECT(ADDRESS(R11,COLUMN(Matchs!$B$8),,,$Z$1))=$C11,COLUMN(Matchs!$B$8),COLUMN(Matchs!$B$8)+1)</f>
        <v>#N/A</v>
      </c>
      <c r="T11" s="69"/>
      <c r="U11" s="69"/>
      <c r="V11" s="69"/>
      <c r="W11" s="69"/>
    </row>
    <row r="12" spans="1:26" ht="15" x14ac:dyDescent="0.3">
      <c r="A12" s="26">
        <f t="shared" ca="1" si="9"/>
        <v>3</v>
      </c>
      <c r="B12" s="26">
        <f t="shared" ca="1" si="10"/>
        <v>3</v>
      </c>
      <c r="C12" s="26" t="str">
        <f>Matchs!D4</f>
        <v>FC Village-Neuf</v>
      </c>
      <c r="D12" s="9">
        <f t="shared" ca="1" si="11"/>
        <v>0</v>
      </c>
      <c r="E12" s="19">
        <f t="shared" ca="1" si="7"/>
        <v>3</v>
      </c>
      <c r="F12" s="19">
        <f t="shared" ca="1" si="8"/>
        <v>1</v>
      </c>
      <c r="G12" s="22">
        <f>SUMPRODUCT((Matchs!B$8:C$19=C12)*(Matchs!D$8:E$19))</f>
        <v>7</v>
      </c>
      <c r="H12" s="22">
        <f>SUMPRODUCT((Matchs!B$8:B$19=C12)*(Matchs!E$8:E$19))+SUMPRODUCT((Matchs!C$8:C$19=C12)*(Matchs!D$8:D$19))</f>
        <v>7</v>
      </c>
      <c r="I12" s="22">
        <f t="shared" si="12"/>
        <v>0</v>
      </c>
      <c r="J12" s="21">
        <f>SUMPRODUCT((Matchs!B$8:C$19=C12)*(Matchs!H$8:I$19))</f>
        <v>6</v>
      </c>
      <c r="K12" s="7">
        <f t="shared" ca="1" si="13"/>
        <v>4</v>
      </c>
      <c r="L12" s="63">
        <f t="array" ref="L12">SMALL(IF((Matchs!$B$8:$B$19=$C12)+(Matchs!$C$8:$C$19=$C12),ROW(Matchs!$B$8:$B$19),""),D$9)</f>
        <v>11</v>
      </c>
      <c r="M12" s="63">
        <f t="array" ref="M12">SMALL(IF((Matchs!$B$8:$B$19=$C12)+(Matchs!$C$8:$C$19=$C12),ROW(Matchs!$B$8:$B$19),""),E$9)</f>
        <v>13</v>
      </c>
      <c r="N12" s="63">
        <f t="array" ref="N12">SMALL(IF((Matchs!$B$8:$B$19=$C12)+(Matchs!$C$8:$C$19=$C12),ROW(Matchs!$B$8:$B$19),""),F$9)</f>
        <v>16</v>
      </c>
      <c r="O12" s="63">
        <f ca="1">IF(INDIRECT(ADDRESS(L12,COLUMN(Matchs!$B$8),,,$Z$1))=$C12,COLUMN(Matchs!$B$8),COLUMN(Matchs!$B$8)+1)</f>
        <v>2</v>
      </c>
      <c r="P12" s="63">
        <f ca="1">IF(INDIRECT(ADDRESS(M12,COLUMN(Matchs!$B$8),,,$Z$1))=$C12,COLUMN(Matchs!$B$8),COLUMN(Matchs!$B$8)+1)</f>
        <v>3</v>
      </c>
      <c r="Q12" s="63">
        <f ca="1">IF(INDIRECT(ADDRESS(N12,COLUMN(Matchs!$B$8),,,$Z$1))=$C12,COLUMN(Matchs!$B$8),COLUMN(Matchs!$B$8)+1)</f>
        <v>3</v>
      </c>
      <c r="R12" s="100" t="e">
        <f t="array" aca="1" ref="R12" ca="1">LARGE(IF((((Matchs!$B$8:$B$19=$C12)+(Matchs!$C$8:$C$19=$C12))*((Matchs!$B$8:$B$19=INDEX($C$10:$C$13,MATCH(B12,IF($C$10:$C$13&lt;&gt;C12,$B$10:$B$13,""),0),1))+(Matchs!$C$8:$C$19=INDEX($C$10:$C$13,MATCH(B12,IF($C$10:$C$13&lt;&gt;C12,$B$10:$B$13,""),0),1)))),ROW(Matchs!$B$8:$B$19),""),1)</f>
        <v>#N/A</v>
      </c>
      <c r="S12" s="69" t="e">
        <f ca="1">IF(INDIRECT(ADDRESS(R12,COLUMN(Matchs!$B$8),,,$Z$1))=$C12,COLUMN(Matchs!$B$8),COLUMN(Matchs!$B$8)+1)</f>
        <v>#N/A</v>
      </c>
      <c r="T12" s="69"/>
      <c r="U12" s="69"/>
      <c r="V12" s="69"/>
      <c r="W12" s="69"/>
    </row>
    <row r="13" spans="1:26" ht="15.75" thickBot="1" x14ac:dyDescent="0.35">
      <c r="A13" s="27">
        <f t="shared" ca="1" si="9"/>
        <v>1</v>
      </c>
      <c r="B13" s="27">
        <f t="shared" ca="1" si="10"/>
        <v>1</v>
      </c>
      <c r="C13" s="27" t="str">
        <f>Matchs!D5</f>
        <v>FC Hirtzbach</v>
      </c>
      <c r="D13" s="13">
        <f t="shared" ca="1" si="11"/>
        <v>3</v>
      </c>
      <c r="E13" s="28">
        <f t="shared" ca="1" si="7"/>
        <v>3</v>
      </c>
      <c r="F13" s="28">
        <f t="shared" ca="1" si="8"/>
        <v>3</v>
      </c>
      <c r="G13" s="53">
        <f>SUMPRODUCT((Matchs!B$8:C$19=C13)*(Matchs!D$8:E$19))</f>
        <v>14</v>
      </c>
      <c r="H13" s="53">
        <f>SUMPRODUCT((Matchs!B$8:B$19=C13)*(Matchs!E$8:E$19))+SUMPRODUCT((Matchs!C$8:C$19=C13)*(Matchs!D$8:D$19))</f>
        <v>2</v>
      </c>
      <c r="I13" s="53">
        <f t="shared" si="12"/>
        <v>12</v>
      </c>
      <c r="J13" s="56">
        <f>SUMPRODUCT((Matchs!B$8:C$19=C13)*(Matchs!H$8:I$19))</f>
        <v>7</v>
      </c>
      <c r="K13" s="51">
        <f t="shared" ca="1" si="13"/>
        <v>9</v>
      </c>
      <c r="L13" s="63">
        <f t="array" ref="L13">SMALL(IF((Matchs!$B$8:$B$19=$C13)+(Matchs!$C$8:$C$19=$C13),ROW(Matchs!$B$8:$B$19),""),D$9)</f>
        <v>11</v>
      </c>
      <c r="M13" s="63">
        <f t="array" ref="M13">SMALL(IF((Matchs!$B$8:$B$19=$C13)+(Matchs!$C$8:$C$19=$C13),ROW(Matchs!$B$8:$B$19),""),E$9)</f>
        <v>15</v>
      </c>
      <c r="N13" s="63">
        <f t="array" ref="N13">SMALL(IF((Matchs!$B$8:$B$19=$C13)+(Matchs!$C$8:$C$19=$C13),ROW(Matchs!$B$8:$B$19),""),F$9)</f>
        <v>17</v>
      </c>
      <c r="O13" s="63">
        <f ca="1">IF(INDIRECT(ADDRESS(L13,COLUMN(Matchs!$B$8),,,$Z$1))=$C13,COLUMN(Matchs!$B$8),COLUMN(Matchs!$B$8)+1)</f>
        <v>3</v>
      </c>
      <c r="P13" s="63">
        <f ca="1">IF(INDIRECT(ADDRESS(M13,COLUMN(Matchs!$B$8),,,$Z$1))=$C13,COLUMN(Matchs!$B$8),COLUMN(Matchs!$B$8)+1)</f>
        <v>3</v>
      </c>
      <c r="Q13" s="63">
        <f ca="1">IF(INDIRECT(ADDRESS(N13,COLUMN(Matchs!$B$8),,,$Z$1))=$C13,COLUMN(Matchs!$B$8),COLUMN(Matchs!$B$8)+1)</f>
        <v>3</v>
      </c>
      <c r="R13" s="100" t="e">
        <f t="array" aca="1" ref="R13" ca="1">LARGE(IF((((Matchs!$B$8:$B$19=$C13)+(Matchs!$C$8:$C$19=$C13))*((Matchs!$B$8:$B$19=INDEX($C$10:$C$13,MATCH(B13,IF($C$10:$C$13&lt;&gt;C13,$B$10:$B$13,""),0),1))+(Matchs!$C$8:$C$19=INDEX($C$10:$C$13,MATCH(B13,IF($C$10:$C$13&lt;&gt;C13,$B$10:$B$13,""),0),1)))),ROW(Matchs!$B$8:$B$19),""),1)</f>
        <v>#N/A</v>
      </c>
      <c r="S13" s="69" t="e">
        <f ca="1">IF(INDIRECT(ADDRESS(R13,COLUMN(Matchs!$B$8),,,$Z$1))=$C13,COLUMN(Matchs!$B$8),COLUMN(Matchs!$B$8)+1)</f>
        <v>#N/A</v>
      </c>
      <c r="T13" s="69"/>
      <c r="U13" s="69"/>
      <c r="V13" s="69"/>
      <c r="W13" s="69"/>
    </row>
    <row r="16" spans="1:26" ht="15" x14ac:dyDescent="0.3"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  <c r="R16" s="69"/>
      <c r="S16" s="69"/>
      <c r="T16" s="69"/>
      <c r="U16" s="69"/>
      <c r="V16" s="69"/>
      <c r="W16" s="69"/>
    </row>
    <row r="17" spans="2:23" ht="15" x14ac:dyDescent="0.3"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9"/>
      <c r="S17" s="69"/>
      <c r="T17" s="69"/>
      <c r="U17" s="69"/>
      <c r="V17" s="69"/>
      <c r="W17" s="69"/>
    </row>
    <row r="18" spans="2:23" ht="15" x14ac:dyDescent="0.3"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63"/>
      <c r="N18" s="63"/>
      <c r="O18" s="63"/>
      <c r="P18" s="63"/>
      <c r="Q18" s="63"/>
      <c r="R18" s="69"/>
      <c r="S18" s="69"/>
      <c r="T18" s="69"/>
      <c r="U18" s="69"/>
      <c r="V18" s="69"/>
      <c r="W18" s="69"/>
    </row>
    <row r="19" spans="2:23" ht="15" x14ac:dyDescent="0.3"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9"/>
      <c r="S19" s="69"/>
      <c r="T19" s="69"/>
      <c r="U19" s="69"/>
      <c r="V19" s="69"/>
      <c r="W19" s="69"/>
    </row>
    <row r="20" spans="2:23" ht="15" x14ac:dyDescent="0.3"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9"/>
      <c r="S20" s="69"/>
      <c r="T20" s="69"/>
      <c r="U20" s="69"/>
      <c r="V20" s="69"/>
      <c r="W20" s="69"/>
    </row>
    <row r="21" spans="2:23" ht="15" x14ac:dyDescent="0.3">
      <c r="B21" s="63"/>
      <c r="C21" s="63"/>
      <c r="D21" s="63"/>
      <c r="E21" s="63"/>
      <c r="F21" s="63"/>
      <c r="G21" s="63"/>
      <c r="H21" s="63"/>
      <c r="I21" s="63"/>
      <c r="J21" s="63"/>
      <c r="K21" s="63"/>
      <c r="L21" s="63"/>
      <c r="M21" s="63"/>
      <c r="N21" s="63"/>
      <c r="O21" s="63"/>
      <c r="P21" s="63"/>
      <c r="Q21" s="63"/>
      <c r="R21" s="69"/>
      <c r="S21" s="69"/>
      <c r="T21" s="69"/>
      <c r="U21" s="69"/>
      <c r="V21" s="69"/>
      <c r="W21" s="69"/>
    </row>
    <row r="22" spans="2:23" ht="15" x14ac:dyDescent="0.3">
      <c r="B22" s="63"/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9"/>
      <c r="S22" s="69"/>
      <c r="T22" s="69"/>
      <c r="U22" s="69"/>
      <c r="V22" s="69"/>
      <c r="W22" s="69"/>
    </row>
    <row r="23" spans="2:23" ht="15" x14ac:dyDescent="0.3"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  <c r="R23" s="69"/>
      <c r="S23" s="69"/>
      <c r="T23" s="69"/>
      <c r="U23" s="69"/>
      <c r="V23" s="69"/>
      <c r="W23" s="69"/>
    </row>
    <row r="24" spans="2:23" ht="15" x14ac:dyDescent="0.3"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9"/>
      <c r="S24" s="69"/>
      <c r="T24" s="69"/>
      <c r="U24" s="69"/>
      <c r="V24" s="69"/>
      <c r="W24" s="69"/>
    </row>
    <row r="25" spans="2:23" ht="15" x14ac:dyDescent="0.3"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9"/>
      <c r="S25" s="69"/>
      <c r="T25" s="69"/>
      <c r="U25" s="69"/>
      <c r="V25" s="69"/>
      <c r="W25" s="69"/>
    </row>
    <row r="26" spans="2:23" ht="15" x14ac:dyDescent="0.3"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9"/>
      <c r="S26" s="69"/>
      <c r="T26" s="69"/>
      <c r="U26" s="69"/>
      <c r="V26" s="69"/>
      <c r="W26" s="69"/>
    </row>
    <row r="27" spans="2:23" ht="15" x14ac:dyDescent="0.3">
      <c r="B27" s="63"/>
      <c r="C27" s="63"/>
      <c r="D27" s="63"/>
      <c r="E27" s="63"/>
      <c r="F27" s="63"/>
      <c r="G27" s="63"/>
      <c r="H27" s="63"/>
      <c r="I27" s="63"/>
      <c r="J27" s="63"/>
      <c r="K27" s="63"/>
      <c r="L27" s="63"/>
      <c r="M27" s="63"/>
      <c r="N27" s="63"/>
      <c r="O27" s="63"/>
      <c r="P27" s="63"/>
      <c r="Q27" s="63"/>
      <c r="R27" s="69"/>
      <c r="S27" s="69"/>
      <c r="T27" s="69"/>
      <c r="U27" s="69"/>
      <c r="V27" s="69"/>
      <c r="W27" s="69"/>
    </row>
    <row r="28" spans="2:23" ht="15" x14ac:dyDescent="0.3">
      <c r="B28" s="63"/>
      <c r="C28" s="63"/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3"/>
      <c r="Q28" s="63"/>
      <c r="R28" s="69"/>
      <c r="S28" s="69"/>
      <c r="T28" s="69"/>
      <c r="U28" s="69"/>
      <c r="V28" s="69"/>
      <c r="W28" s="69"/>
    </row>
  </sheetData>
  <mergeCells count="6">
    <mergeCell ref="L1:N1"/>
    <mergeCell ref="O1:Q1"/>
    <mergeCell ref="L8:N8"/>
    <mergeCell ref="O8:Q8"/>
    <mergeCell ref="A1:K1"/>
    <mergeCell ref="A8:K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Matchs</vt:lpstr>
      <vt:lpstr>Classement intermédiaire</vt:lpstr>
    </vt:vector>
  </TitlesOfParts>
  <Company>Victorinox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Thomas</dc:creator>
  <cp:lastModifiedBy>Nicolas</cp:lastModifiedBy>
  <dcterms:created xsi:type="dcterms:W3CDTF">2013-11-06T16:59:07Z</dcterms:created>
  <dcterms:modified xsi:type="dcterms:W3CDTF">2018-07-19T15:11:10Z</dcterms:modified>
</cp:coreProperties>
</file>