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8855" windowHeight="11760" activeTab="1"/>
  </bookViews>
  <sheets>
    <sheet name="Answer Report 1" sheetId="4" r:id="rId1"/>
    <sheet name="Calculs" sheetId="2" r:id="rId2"/>
    <sheet name="Feuil3" sheetId="3" r:id="rId3"/>
  </sheets>
  <definedNames>
    <definedName name="solver_adj" localSheetId="1" hidden="1">Calculs!$I$2</definedName>
    <definedName name="solver_cvg" localSheetId="1" hidden="1">0.0001</definedName>
    <definedName name="solver_drv" localSheetId="1" hidden="1">2</definedName>
    <definedName name="solver_eng" localSheetId="1" hidden="1">3</definedName>
    <definedName name="solver_est" localSheetId="1" hidden="1">1</definedName>
    <definedName name="solver_itr" localSheetId="1" hidden="1">2147483647</definedName>
    <definedName name="solver_lhs1" localSheetId="1" hidden="1">Calculs!$I$2</definedName>
    <definedName name="solver_lhs2" localSheetId="1" hidden="1">Calculs!$I$2</definedName>
    <definedName name="solver_lhs3" localSheetId="1" hidden="1">Calculs!$I$2</definedName>
    <definedName name="solver_lhs4" localSheetId="1" hidden="1">Calculs!$N$4</definedName>
    <definedName name="solver_lhs5" localSheetId="1" hidden="1">Calculs!$N$4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5</definedName>
    <definedName name="solver_nwt" localSheetId="1" hidden="1">1</definedName>
    <definedName name="solver_opt" localSheetId="1" hidden="1">Calculs!$J$10</definedName>
    <definedName name="solver_pre" localSheetId="1" hidden="1">0.000001</definedName>
    <definedName name="solver_rbv" localSheetId="1" hidden="1">2</definedName>
    <definedName name="solver_rel1" localSheetId="1" hidden="1">1</definedName>
    <definedName name="solver_rel2" localSheetId="1" hidden="1">4</definedName>
    <definedName name="solver_rel3" localSheetId="1" hidden="1">3</definedName>
    <definedName name="solver_rel4" localSheetId="1" hidden="1">1</definedName>
    <definedName name="solver_rel5" localSheetId="1" hidden="1">3</definedName>
    <definedName name="solver_rhs1" localSheetId="1" hidden="1">Calculs!$H$7</definedName>
    <definedName name="solver_rhs2" localSheetId="1" hidden="1">integer</definedName>
    <definedName name="solver_rhs3" localSheetId="1" hidden="1">1</definedName>
    <definedName name="solver_rhs4" localSheetId="1" hidden="1">Calculs!$M$10</definedName>
    <definedName name="solver_rhs5" localSheetId="1" hidden="1">Calculs!$L$10</definedName>
    <definedName name="solver_rlx" localSheetId="1" hidden="1">2</definedName>
    <definedName name="solver_rsd" localSheetId="1" hidden="1">0</definedName>
    <definedName name="solver_scl" localSheetId="1" hidden="1">2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1</definedName>
    <definedName name="solver_val" localSheetId="1" hidden="1">0</definedName>
    <definedName name="solver_ver" localSheetId="1" hidden="1">3</definedName>
  </definedNames>
  <calcPr calcId="145621"/>
</workbook>
</file>

<file path=xl/calcChain.xml><?xml version="1.0" encoding="utf-8"?>
<calcChain xmlns="http://schemas.openxmlformats.org/spreadsheetml/2006/main">
  <c r="M10" i="2" l="1"/>
  <c r="K2" i="2" l="1"/>
  <c r="K3" i="2" s="1"/>
  <c r="L2" i="2"/>
  <c r="H7" i="2"/>
  <c r="D27" i="2"/>
  <c r="E27" i="2" s="1"/>
  <c r="F27" i="2"/>
  <c r="D38" i="2"/>
  <c r="E38" i="2" s="1"/>
  <c r="D37" i="2"/>
  <c r="E37" i="2" s="1"/>
  <c r="D36" i="2"/>
  <c r="E36" i="2" s="1"/>
  <c r="D35" i="2"/>
  <c r="E35" i="2" s="1"/>
  <c r="D34" i="2"/>
  <c r="E34" i="2" s="1"/>
  <c r="D33" i="2"/>
  <c r="E33" i="2" s="1"/>
  <c r="F38" i="2"/>
  <c r="F37" i="2"/>
  <c r="F36" i="2"/>
  <c r="F35" i="2"/>
  <c r="F34" i="2"/>
  <c r="F33" i="2"/>
  <c r="D31" i="2"/>
  <c r="E31" i="2" s="1"/>
  <c r="D30" i="2"/>
  <c r="E30" i="2" s="1"/>
  <c r="D29" i="2"/>
  <c r="D28" i="2"/>
  <c r="E28" i="2" s="1"/>
  <c r="D26" i="2"/>
  <c r="E26" i="2" s="1"/>
  <c r="D25" i="2"/>
  <c r="E25" i="2" s="1"/>
  <c r="D24" i="2"/>
  <c r="E24" i="2" s="1"/>
  <c r="D23" i="2"/>
  <c r="E23" i="2" s="1"/>
  <c r="D22" i="2"/>
  <c r="E22" i="2" s="1"/>
  <c r="D12" i="2"/>
  <c r="E12" i="2" s="1"/>
  <c r="F12" i="2"/>
  <c r="F31" i="2"/>
  <c r="F30" i="2"/>
  <c r="F29" i="2"/>
  <c r="E29" i="2"/>
  <c r="F28" i="2"/>
  <c r="F26" i="2"/>
  <c r="F25" i="2"/>
  <c r="F24" i="2"/>
  <c r="F23" i="2"/>
  <c r="F22" i="2"/>
  <c r="D20" i="2"/>
  <c r="D19" i="2"/>
  <c r="E19" i="2" s="1"/>
  <c r="D18" i="2"/>
  <c r="E18" i="2" s="1"/>
  <c r="D17" i="2"/>
  <c r="E17" i="2" s="1"/>
  <c r="D16" i="2"/>
  <c r="E16" i="2" s="1"/>
  <c r="D15" i="2"/>
  <c r="E15" i="2" s="1"/>
  <c r="D14" i="2"/>
  <c r="E14" i="2" s="1"/>
  <c r="F20" i="2"/>
  <c r="E20" i="2"/>
  <c r="F19" i="2"/>
  <c r="F18" i="2"/>
  <c r="F17" i="2"/>
  <c r="F16" i="2"/>
  <c r="F15" i="2"/>
  <c r="F14" i="2"/>
  <c r="F11" i="2"/>
  <c r="F3" i="2"/>
  <c r="F4" i="2"/>
  <c r="F5" i="2"/>
  <c r="F6" i="2"/>
  <c r="F7" i="2"/>
  <c r="F8" i="2"/>
  <c r="F9" i="2"/>
  <c r="F10" i="2"/>
  <c r="F2" i="2"/>
  <c r="D11" i="2"/>
  <c r="E11" i="2" s="1"/>
  <c r="D10" i="2"/>
  <c r="E10" i="2" s="1"/>
  <c r="D9" i="2"/>
  <c r="E9" i="2" s="1"/>
  <c r="D5" i="2"/>
  <c r="E5" i="2" s="1"/>
  <c r="D6" i="2"/>
  <c r="E6" i="2" s="1"/>
  <c r="D7" i="2"/>
  <c r="E7" i="2" s="1"/>
  <c r="D8" i="2"/>
  <c r="E8" i="2" s="1"/>
  <c r="D4" i="2"/>
  <c r="E4" i="2" s="1"/>
  <c r="D3" i="2"/>
  <c r="E3" i="2" s="1"/>
  <c r="D2" i="2"/>
  <c r="E2" i="2" s="1"/>
  <c r="K4" i="2" l="1"/>
  <c r="L3" i="2"/>
  <c r="M2" i="2"/>
  <c r="M4" i="2" s="1"/>
  <c r="J2" i="2"/>
  <c r="J4" i="2" l="1"/>
  <c r="J3" i="2"/>
  <c r="L4" i="2"/>
  <c r="M3" i="2"/>
  <c r="N3" i="2" l="1"/>
  <c r="N4" i="2"/>
  <c r="J10" i="2" l="1"/>
</calcChain>
</file>

<file path=xl/sharedStrings.xml><?xml version="1.0" encoding="utf-8"?>
<sst xmlns="http://schemas.openxmlformats.org/spreadsheetml/2006/main" count="89" uniqueCount="54">
  <si>
    <t xml:space="preserve">Mensualité </t>
  </si>
  <si>
    <t>Nouvelle mensualité</t>
  </si>
  <si>
    <t>Remboursement Anticipé</t>
  </si>
  <si>
    <t>Economie mensuelle</t>
  </si>
  <si>
    <t>Capital remboursement restant</t>
  </si>
  <si>
    <t>Hypothèses</t>
  </si>
  <si>
    <t>Banque 1</t>
  </si>
  <si>
    <t>Banque 2</t>
  </si>
  <si>
    <t>Banque 3</t>
  </si>
  <si>
    <t>Banque 4</t>
  </si>
  <si>
    <t>B1</t>
  </si>
  <si>
    <t>B2</t>
  </si>
  <si>
    <t>B3</t>
  </si>
  <si>
    <t>B4</t>
  </si>
  <si>
    <t>Total</t>
  </si>
  <si>
    <t>Nb mois</t>
  </si>
  <si>
    <t>Nb Hypothèses</t>
  </si>
  <si>
    <t>Bénefice</t>
  </si>
  <si>
    <t>Mini emprunt</t>
  </si>
  <si>
    <t>Maxi emprunt</t>
  </si>
  <si>
    <t>Microsoft Excel 14.0 Answer Report</t>
  </si>
  <si>
    <t>Worksheet: [Copie de Fi.xlsx]Calculs</t>
  </si>
  <si>
    <t>Report Created: 03/07/2018 13:07:29</t>
  </si>
  <si>
    <t>Result: Solver cannot improve the current solution.  All Constraints are satisfied.</t>
  </si>
  <si>
    <t>Solver Engine</t>
  </si>
  <si>
    <t>Engine: Evolutionary</t>
  </si>
  <si>
    <t>Solution Time: 86,035 Seconds.</t>
  </si>
  <si>
    <t>Iterations: 0 Subproblems: 17166</t>
  </si>
  <si>
    <t>Solver Options</t>
  </si>
  <si>
    <t>Max Time Unlimited,  Iterations Unlimited, Precision 0,000001</t>
  </si>
  <si>
    <t xml:space="preserve"> Convergence 0,0001, Population Size 100, Random Seed 0, Mutation Rate 0,075, Time w/o Improve 30 sec</t>
  </si>
  <si>
    <t>Max Subproblems Unlimited, Max Integer Sols Unlimited, Integer Tolerance 1%, Assume NonNegative</t>
  </si>
  <si>
    <t>Objective Cell (Max)</t>
  </si>
  <si>
    <t>Cell</t>
  </si>
  <si>
    <t>Name</t>
  </si>
  <si>
    <t>Original Value</t>
  </si>
  <si>
    <t>Final Value</t>
  </si>
  <si>
    <t>Variable Cells</t>
  </si>
  <si>
    <t>Integer</t>
  </si>
  <si>
    <t>Constraints</t>
  </si>
  <si>
    <t>Cell Value</t>
  </si>
  <si>
    <t>Formula</t>
  </si>
  <si>
    <t>Status</t>
  </si>
  <si>
    <t>Slack</t>
  </si>
  <si>
    <t>$J$10</t>
  </si>
  <si>
    <t>$I$2</t>
  </si>
  <si>
    <t>$N$4</t>
  </si>
  <si>
    <t>Remboursement Anticipé Total</t>
  </si>
  <si>
    <t>$N$4&lt;=$M$10</t>
  </si>
  <si>
    <t>Not Binding</t>
  </si>
  <si>
    <t>$N$4&gt;=$L$10</t>
  </si>
  <si>
    <t>$I$2&lt;=$H$7</t>
  </si>
  <si>
    <t>$I$2&gt;=1</t>
  </si>
  <si>
    <t>$I$2=Integer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</si>
</sst>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44" fontId="0" fillId="0" borderId="0" xfId="0" applyNumberFormat="1"/>
    <xf numFmtId="44" fontId="0" fillId="0" borderId="1" xfId="0" applyNumberFormat="1" applyBorder="1"/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44" fontId="0" fillId="0" borderId="2" xfId="1" applyFont="1" applyBorder="1" applyAlignment="1">
      <alignment horizontal="center" vertical="center"/>
    </xf>
    <xf numFmtId="44" fontId="0" fillId="0" borderId="3" xfId="0" applyNumberFormat="1" applyBorder="1"/>
    <xf numFmtId="44" fontId="0" fillId="0" borderId="4" xfId="1" applyFont="1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0" fillId="0" borderId="0" xfId="0" quotePrefix="1"/>
    <xf numFmtId="0" fontId="0" fillId="0" borderId="0" xfId="0" applyNumberFormat="1"/>
    <xf numFmtId="0" fontId="3" fillId="0" borderId="0" xfId="0" applyFont="1"/>
    <xf numFmtId="0" fontId="0" fillId="0" borderId="7" xfId="0" applyFill="1" applyBorder="1" applyAlignment="1"/>
    <xf numFmtId="0" fontId="5" fillId="0" borderId="6" xfId="0" applyFont="1" applyFill="1" applyBorder="1" applyAlignment="1">
      <alignment horizontal="center"/>
    </xf>
    <xf numFmtId="44" fontId="0" fillId="0" borderId="7" xfId="0" applyNumberFormat="1" applyFill="1" applyBorder="1" applyAlignment="1"/>
    <xf numFmtId="0" fontId="0" fillId="0" borderId="7" xfId="0" applyNumberFormat="1" applyFill="1" applyBorder="1" applyAlignment="1"/>
    <xf numFmtId="0" fontId="0" fillId="0" borderId="8" xfId="0" applyFill="1" applyBorder="1" applyAlignment="1"/>
    <xf numFmtId="44" fontId="0" fillId="0" borderId="8" xfId="0" applyNumberFormat="1" applyFill="1" applyBorder="1" applyAlignment="1"/>
    <xf numFmtId="0" fontId="0" fillId="0" borderId="8" xfId="0" applyNumberFormat="1" applyFill="1" applyBorder="1" applyAlignmen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showGridLines="0" workbookViewId="0"/>
  </sheetViews>
  <sheetFormatPr baseColWidth="10" defaultRowHeight="15" outlineLevelRow="1" x14ac:dyDescent="0.25"/>
  <cols>
    <col min="1" max="1" width="2.28515625" customWidth="1"/>
    <col min="2" max="2" width="12" customWidth="1"/>
    <col min="3" max="3" width="29" customWidth="1"/>
    <col min="4" max="4" width="13.5703125" bestFit="1" customWidth="1"/>
    <col min="5" max="5" width="13.140625" customWidth="1"/>
    <col min="6" max="6" width="11.42578125" customWidth="1"/>
    <col min="7" max="7" width="10.85546875" customWidth="1"/>
  </cols>
  <sheetData>
    <row r="1" spans="1:5" x14ac:dyDescent="0.25">
      <c r="A1" s="19" t="s">
        <v>20</v>
      </c>
    </row>
    <row r="2" spans="1:5" x14ac:dyDescent="0.25">
      <c r="A2" s="19" t="s">
        <v>21</v>
      </c>
    </row>
    <row r="3" spans="1:5" x14ac:dyDescent="0.25">
      <c r="A3" s="19" t="s">
        <v>22</v>
      </c>
    </row>
    <row r="4" spans="1:5" x14ac:dyDescent="0.25">
      <c r="A4" s="19" t="s">
        <v>23</v>
      </c>
    </row>
    <row r="5" spans="1:5" x14ac:dyDescent="0.25">
      <c r="A5" s="19" t="s">
        <v>24</v>
      </c>
    </row>
    <row r="6" spans="1:5" hidden="1" outlineLevel="1" x14ac:dyDescent="0.25">
      <c r="A6" s="19"/>
      <c r="B6" t="s">
        <v>25</v>
      </c>
    </row>
    <row r="7" spans="1:5" hidden="1" outlineLevel="1" x14ac:dyDescent="0.25">
      <c r="A7" s="19"/>
      <c r="B7" t="s">
        <v>26</v>
      </c>
    </row>
    <row r="8" spans="1:5" hidden="1" outlineLevel="1" x14ac:dyDescent="0.25">
      <c r="A8" s="19"/>
      <c r="B8" t="s">
        <v>27</v>
      </c>
    </row>
    <row r="9" spans="1:5" collapsed="1" x14ac:dyDescent="0.25">
      <c r="A9" s="19" t="s">
        <v>28</v>
      </c>
    </row>
    <row r="10" spans="1:5" hidden="1" outlineLevel="1" x14ac:dyDescent="0.25">
      <c r="B10" t="s">
        <v>29</v>
      </c>
    </row>
    <row r="11" spans="1:5" hidden="1" outlineLevel="1" x14ac:dyDescent="0.25">
      <c r="B11" t="s">
        <v>30</v>
      </c>
    </row>
    <row r="12" spans="1:5" hidden="1" outlineLevel="1" x14ac:dyDescent="0.25">
      <c r="B12" t="s">
        <v>31</v>
      </c>
    </row>
    <row r="13" spans="1:5" collapsed="1" x14ac:dyDescent="0.25"/>
    <row r="14" spans="1:5" ht="15.75" thickBot="1" x14ac:dyDescent="0.3">
      <c r="A14" t="s">
        <v>32</v>
      </c>
    </row>
    <row r="15" spans="1:5" ht="15.75" thickBot="1" x14ac:dyDescent="0.3">
      <c r="B15" s="21" t="s">
        <v>33</v>
      </c>
      <c r="C15" s="21" t="s">
        <v>34</v>
      </c>
      <c r="D15" s="21" t="s">
        <v>35</v>
      </c>
      <c r="E15" s="21" t="s">
        <v>36</v>
      </c>
    </row>
    <row r="16" spans="1:5" ht="15.75" thickBot="1" x14ac:dyDescent="0.3">
      <c r="B16" s="20" t="s">
        <v>44</v>
      </c>
      <c r="C16" s="20" t="s">
        <v>17</v>
      </c>
      <c r="D16" s="22">
        <v>560</v>
      </c>
      <c r="E16" s="22">
        <v>420</v>
      </c>
    </row>
    <row r="19" spans="1:7" ht="15.75" thickBot="1" x14ac:dyDescent="0.3">
      <c r="A19" t="s">
        <v>37</v>
      </c>
    </row>
    <row r="20" spans="1:7" ht="15.75" thickBot="1" x14ac:dyDescent="0.3">
      <c r="B20" s="21" t="s">
        <v>33</v>
      </c>
      <c r="C20" s="21" t="s">
        <v>34</v>
      </c>
      <c r="D20" s="21" t="s">
        <v>35</v>
      </c>
      <c r="E20" s="21" t="s">
        <v>36</v>
      </c>
      <c r="F20" s="21" t="s">
        <v>38</v>
      </c>
    </row>
    <row r="21" spans="1:7" ht="15.75" thickBot="1" x14ac:dyDescent="0.3">
      <c r="B21" s="20" t="s">
        <v>45</v>
      </c>
      <c r="C21" s="20" t="s">
        <v>5</v>
      </c>
      <c r="D21" s="23">
        <v>3565</v>
      </c>
      <c r="E21" s="23">
        <v>1030</v>
      </c>
      <c r="F21" s="20" t="s">
        <v>38</v>
      </c>
    </row>
    <row r="24" spans="1:7" ht="15.75" thickBot="1" x14ac:dyDescent="0.3">
      <c r="A24" t="s">
        <v>39</v>
      </c>
    </row>
    <row r="25" spans="1:7" ht="15.75" thickBot="1" x14ac:dyDescent="0.3">
      <c r="B25" s="21" t="s">
        <v>33</v>
      </c>
      <c r="C25" s="21" t="s">
        <v>34</v>
      </c>
      <c r="D25" s="21" t="s">
        <v>40</v>
      </c>
      <c r="E25" s="21" t="s">
        <v>41</v>
      </c>
      <c r="F25" s="21" t="s">
        <v>42</v>
      </c>
      <c r="G25" s="21" t="s">
        <v>43</v>
      </c>
    </row>
    <row r="26" spans="1:7" x14ac:dyDescent="0.25">
      <c r="B26" s="24" t="s">
        <v>46</v>
      </c>
      <c r="C26" s="24" t="s">
        <v>47</v>
      </c>
      <c r="D26" s="25">
        <v>19000</v>
      </c>
      <c r="E26" s="24" t="s">
        <v>48</v>
      </c>
      <c r="F26" s="24" t="s">
        <v>49</v>
      </c>
      <c r="G26" s="24">
        <v>250</v>
      </c>
    </row>
    <row r="27" spans="1:7" x14ac:dyDescent="0.25">
      <c r="B27" s="24" t="s">
        <v>46</v>
      </c>
      <c r="C27" s="24" t="s">
        <v>47</v>
      </c>
      <c r="D27" s="25">
        <v>19000</v>
      </c>
      <c r="E27" s="24" t="s">
        <v>50</v>
      </c>
      <c r="F27" s="24" t="s">
        <v>49</v>
      </c>
      <c r="G27" s="25">
        <v>1500</v>
      </c>
    </row>
    <row r="28" spans="1:7" x14ac:dyDescent="0.25">
      <c r="B28" s="24" t="s">
        <v>45</v>
      </c>
      <c r="C28" s="24" t="s">
        <v>5</v>
      </c>
      <c r="D28" s="26">
        <v>1030</v>
      </c>
      <c r="E28" s="24" t="s">
        <v>51</v>
      </c>
      <c r="F28" s="24" t="s">
        <v>49</v>
      </c>
      <c r="G28" s="24">
        <v>6362</v>
      </c>
    </row>
    <row r="29" spans="1:7" x14ac:dyDescent="0.25">
      <c r="B29" s="24" t="s">
        <v>45</v>
      </c>
      <c r="C29" s="24" t="s">
        <v>5</v>
      </c>
      <c r="D29" s="26">
        <v>1030</v>
      </c>
      <c r="E29" s="24" t="s">
        <v>52</v>
      </c>
      <c r="F29" s="24" t="s">
        <v>49</v>
      </c>
      <c r="G29" s="26">
        <v>1029</v>
      </c>
    </row>
    <row r="30" spans="1:7" ht="15.75" thickBot="1" x14ac:dyDescent="0.3">
      <c r="B30" s="20" t="s">
        <v>53</v>
      </c>
      <c r="C30" s="20"/>
      <c r="D30" s="20"/>
      <c r="E30" s="20"/>
      <c r="F30" s="20"/>
      <c r="G30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workbookViewId="0">
      <selection activeCell="K13" sqref="K13"/>
    </sheetView>
  </sheetViews>
  <sheetFormatPr baseColWidth="10" defaultRowHeight="15" x14ac:dyDescent="0.25"/>
  <cols>
    <col min="1" max="1" width="12.140625" bestFit="1" customWidth="1"/>
    <col min="2" max="2" width="11.140625" bestFit="1" customWidth="1"/>
    <col min="3" max="3" width="15.85546875" bestFit="1" customWidth="1"/>
    <col min="4" max="4" width="11" bestFit="1" customWidth="1"/>
    <col min="5" max="5" width="10.42578125" bestFit="1" customWidth="1"/>
    <col min="6" max="6" width="15.42578125" bestFit="1" customWidth="1"/>
    <col min="8" max="8" width="24" bestFit="1" customWidth="1"/>
    <col min="10" max="14" width="11.85546875" bestFit="1" customWidth="1"/>
  </cols>
  <sheetData>
    <row r="1" spans="1:15" ht="45" x14ac:dyDescent="0.25">
      <c r="A1" s="2" t="s">
        <v>6</v>
      </c>
      <c r="B1" s="2" t="s">
        <v>0</v>
      </c>
      <c r="C1" s="2" t="s">
        <v>2</v>
      </c>
      <c r="D1" s="2" t="s">
        <v>1</v>
      </c>
      <c r="E1" s="2" t="s">
        <v>3</v>
      </c>
      <c r="F1" s="2" t="s">
        <v>4</v>
      </c>
      <c r="I1" s="13" t="s">
        <v>5</v>
      </c>
      <c r="J1" s="2" t="s">
        <v>10</v>
      </c>
      <c r="K1" s="14" t="s">
        <v>11</v>
      </c>
      <c r="L1" s="15" t="s">
        <v>12</v>
      </c>
      <c r="M1" s="16" t="s">
        <v>13</v>
      </c>
      <c r="N1" s="13" t="s">
        <v>14</v>
      </c>
    </row>
    <row r="2" spans="1:15" x14ac:dyDescent="0.25">
      <c r="A2" s="3">
        <v>18410</v>
      </c>
      <c r="B2" s="3">
        <v>350</v>
      </c>
      <c r="C2" s="3">
        <v>18410</v>
      </c>
      <c r="D2" s="3">
        <f>(A2-C2)/53</f>
        <v>0</v>
      </c>
      <c r="E2" s="3">
        <f>B2-D2</f>
        <v>350</v>
      </c>
      <c r="F2" s="5">
        <f>17500-C2</f>
        <v>-910</v>
      </c>
      <c r="I2" s="1">
        <v>1030</v>
      </c>
      <c r="J2" s="18">
        <f>$I$2-(COUNTA($A$1:$A$12))*(ROUNDDOWN(($I$2)/COUNTA($A$1:$A$12),0))</f>
        <v>10</v>
      </c>
      <c r="K2" s="18">
        <f>ROUNDDOWN(($I$2-1)/COUNTA($A$1:$A$12),0)-COUNTA($A$13:$A$20)*ROUNDDOWN(($I$2-1)/(COUNTA($A$1:$A$12)*COUNTA($A$13:$A$20)),0)</f>
        <v>5</v>
      </c>
      <c r="L2" s="18">
        <f>ROUNDDOWN(($I$2-1)/(COUNTA($A$1:$A$12)*COUNTA($A$13:$A$20)),0)-COUNTA($A$21:$A$31)*ROUNDDOWN(($I$2-1)/(COUNTA($A$1:$A$12)*COUNTA($A$13:$A$20)*COUNTA($A$21:$A$31)),0)</f>
        <v>10</v>
      </c>
      <c r="M2" s="18">
        <f>ROUNDDOWN(($I$2-1)/(COUNTA($A$1:$A$12)*COUNTA($A$13:$A$20)*COUNTA($A$21:$A$31)),0)</f>
        <v>0</v>
      </c>
      <c r="N2" s="4"/>
      <c r="O2" s="4"/>
    </row>
    <row r="3" spans="1:15" x14ac:dyDescent="0.25">
      <c r="A3" s="3">
        <v>18410</v>
      </c>
      <c r="B3" s="3">
        <v>350</v>
      </c>
      <c r="C3" s="3">
        <v>17000</v>
      </c>
      <c r="D3" s="3">
        <f>(A3-C3)/53</f>
        <v>26.60377358490566</v>
      </c>
      <c r="E3" s="3">
        <f t="shared" ref="E3:E11" si="0">B3-D3</f>
        <v>323.39622641509436</v>
      </c>
      <c r="F3" s="5">
        <f t="shared" ref="F3:F11" si="1">17500-C3</f>
        <v>500</v>
      </c>
      <c r="H3" s="1" t="s">
        <v>3</v>
      </c>
      <c r="J3" s="4">
        <f>IF(J$2=0,0,INDEX($E$2:$E$12,J$2))</f>
        <v>59.245283018867951</v>
      </c>
      <c r="K3" s="4">
        <f>IF(K$2=0,0,INDEX($E$2:$E$12,K$2))</f>
        <v>247.9245283018868</v>
      </c>
      <c r="L3" s="4">
        <f t="shared" ref="L3:M3" si="2">IF(L$2=0,0,INDEX($E$2:$E$12,L$2))</f>
        <v>59.245283018867951</v>
      </c>
      <c r="M3" s="4">
        <f t="shared" si="2"/>
        <v>0</v>
      </c>
      <c r="N3" s="4">
        <f>SUM(J3:M3)*H10</f>
        <v>19420.000000000004</v>
      </c>
      <c r="O3" s="4"/>
    </row>
    <row r="4" spans="1:15" x14ac:dyDescent="0.25">
      <c r="A4" s="3">
        <v>18410</v>
      </c>
      <c r="B4" s="3">
        <v>350</v>
      </c>
      <c r="C4" s="3">
        <v>15000</v>
      </c>
      <c r="D4" s="3">
        <f>(A4-C4)/53</f>
        <v>64.339622641509436</v>
      </c>
      <c r="E4" s="3">
        <f t="shared" si="0"/>
        <v>285.66037735849056</v>
      </c>
      <c r="F4" s="5">
        <f t="shared" si="1"/>
        <v>2500</v>
      </c>
      <c r="H4" s="1" t="s">
        <v>2</v>
      </c>
      <c r="J4" s="4">
        <f>IF(J$2=0,0,INDEX($C$2:$C$12,J$2))</f>
        <v>3000</v>
      </c>
      <c r="K4" s="4">
        <f t="shared" ref="K4:M4" si="3">IF(K$2=0,0,INDEX($C$2:$C$12,K$2))</f>
        <v>13000</v>
      </c>
      <c r="L4" s="4">
        <f t="shared" si="3"/>
        <v>3000</v>
      </c>
      <c r="M4" s="4">
        <f t="shared" si="3"/>
        <v>0</v>
      </c>
      <c r="N4" s="4">
        <f>SUM(J4:M4)</f>
        <v>19000</v>
      </c>
      <c r="O4" s="4"/>
    </row>
    <row r="5" spans="1:15" x14ac:dyDescent="0.25">
      <c r="A5" s="3">
        <v>18410</v>
      </c>
      <c r="B5" s="3">
        <v>350</v>
      </c>
      <c r="C5" s="3">
        <v>14000</v>
      </c>
      <c r="D5" s="3">
        <f t="shared" ref="D5:D11" si="4">(A5-C5)/53</f>
        <v>83.20754716981132</v>
      </c>
      <c r="E5" s="3">
        <f t="shared" si="0"/>
        <v>266.79245283018867</v>
      </c>
      <c r="F5" s="5">
        <f t="shared" si="1"/>
        <v>3500</v>
      </c>
      <c r="I5" s="1"/>
      <c r="J5" s="4"/>
      <c r="K5" s="4"/>
      <c r="M5" s="4"/>
      <c r="N5" s="4"/>
      <c r="O5" s="4"/>
    </row>
    <row r="6" spans="1:15" x14ac:dyDescent="0.25">
      <c r="A6" s="3">
        <v>18410</v>
      </c>
      <c r="B6" s="3">
        <v>350</v>
      </c>
      <c r="C6" s="3">
        <v>13000</v>
      </c>
      <c r="D6" s="3">
        <f t="shared" si="4"/>
        <v>102.0754716981132</v>
      </c>
      <c r="E6" s="3">
        <f t="shared" si="0"/>
        <v>247.9245283018868</v>
      </c>
      <c r="F6" s="5">
        <f t="shared" si="1"/>
        <v>4500</v>
      </c>
      <c r="H6" t="s">
        <v>16</v>
      </c>
      <c r="I6" s="1"/>
      <c r="J6" s="4"/>
      <c r="K6" s="4"/>
      <c r="L6" s="4"/>
      <c r="M6" s="4"/>
      <c r="N6" s="4"/>
    </row>
    <row r="7" spans="1:15" x14ac:dyDescent="0.25">
      <c r="A7" s="3">
        <v>18410</v>
      </c>
      <c r="B7" s="3">
        <v>350</v>
      </c>
      <c r="C7" s="3">
        <v>12000</v>
      </c>
      <c r="D7" s="3">
        <f t="shared" si="4"/>
        <v>120.94339622641509</v>
      </c>
      <c r="E7" s="10">
        <f t="shared" si="0"/>
        <v>229.05660377358492</v>
      </c>
      <c r="F7" s="5">
        <f t="shared" si="1"/>
        <v>5500</v>
      </c>
      <c r="H7">
        <f>COUNTA($A$1:$A$12)*COUNTA($A$13:$A$20)*COUNTA($A$21:$A$31)*COUNTA($A$32:$A$38)</f>
        <v>7392</v>
      </c>
      <c r="J7" s="18"/>
      <c r="K7" s="18"/>
      <c r="L7" s="18"/>
      <c r="M7" s="18"/>
      <c r="N7" s="4"/>
    </row>
    <row r="8" spans="1:15" x14ac:dyDescent="0.25">
      <c r="A8" s="3">
        <v>18410</v>
      </c>
      <c r="B8" s="3">
        <v>350</v>
      </c>
      <c r="C8" s="3">
        <v>10000</v>
      </c>
      <c r="D8" s="8">
        <f t="shared" si="4"/>
        <v>158.67924528301887</v>
      </c>
      <c r="E8" s="3">
        <f t="shared" si="0"/>
        <v>191.32075471698113</v>
      </c>
      <c r="F8" s="9">
        <f t="shared" si="1"/>
        <v>7500</v>
      </c>
      <c r="I8" s="1"/>
      <c r="N8" s="4"/>
    </row>
    <row r="9" spans="1:15" x14ac:dyDescent="0.25">
      <c r="A9" s="3">
        <v>18410</v>
      </c>
      <c r="B9" s="3">
        <v>350</v>
      </c>
      <c r="C9" s="3">
        <v>7000</v>
      </c>
      <c r="D9" s="3">
        <f t="shared" si="4"/>
        <v>215.28301886792454</v>
      </c>
      <c r="E9" s="11">
        <f t="shared" si="0"/>
        <v>134.71698113207546</v>
      </c>
      <c r="F9" s="5">
        <f t="shared" si="1"/>
        <v>10500</v>
      </c>
      <c r="H9" t="s">
        <v>15</v>
      </c>
      <c r="I9" s="1"/>
      <c r="J9" t="s">
        <v>17</v>
      </c>
      <c r="L9" s="4" t="s">
        <v>18</v>
      </c>
      <c r="M9" s="4" t="s">
        <v>19</v>
      </c>
      <c r="N9" s="4"/>
    </row>
    <row r="10" spans="1:15" x14ac:dyDescent="0.25">
      <c r="A10" s="3">
        <v>18410</v>
      </c>
      <c r="B10" s="3">
        <v>350</v>
      </c>
      <c r="C10" s="3">
        <v>5000</v>
      </c>
      <c r="D10" s="3">
        <f t="shared" si="4"/>
        <v>253.01886792452831</v>
      </c>
      <c r="E10" s="3">
        <f t="shared" si="0"/>
        <v>96.981132075471692</v>
      </c>
      <c r="F10" s="5">
        <f t="shared" si="1"/>
        <v>12500</v>
      </c>
      <c r="H10">
        <v>53</v>
      </c>
      <c r="I10" s="1"/>
      <c r="J10" s="4">
        <f>N3-N4</f>
        <v>420.00000000000364</v>
      </c>
      <c r="L10" s="4">
        <v>17500</v>
      </c>
      <c r="M10" s="4">
        <f>L10*1.1</f>
        <v>19250</v>
      </c>
      <c r="N10" s="4"/>
    </row>
    <row r="11" spans="1:15" x14ac:dyDescent="0.25">
      <c r="A11" s="3">
        <v>18410</v>
      </c>
      <c r="B11" s="3">
        <v>350</v>
      </c>
      <c r="C11" s="3">
        <v>3000</v>
      </c>
      <c r="D11" s="3">
        <f t="shared" si="4"/>
        <v>290.75471698113205</v>
      </c>
      <c r="E11" s="3">
        <f t="shared" si="0"/>
        <v>59.245283018867951</v>
      </c>
      <c r="F11" s="5">
        <f t="shared" si="1"/>
        <v>14500</v>
      </c>
      <c r="I11" s="1"/>
      <c r="J11" s="4"/>
      <c r="L11" s="4"/>
      <c r="N11" s="4"/>
    </row>
    <row r="12" spans="1:15" x14ac:dyDescent="0.25">
      <c r="A12" s="3">
        <v>18410</v>
      </c>
      <c r="B12" s="3">
        <v>350</v>
      </c>
      <c r="C12" s="3">
        <v>1500</v>
      </c>
      <c r="D12" s="3">
        <f t="shared" ref="D12" si="5">(A12-C12)/53</f>
        <v>319.05660377358492</v>
      </c>
      <c r="E12" s="3">
        <f t="shared" ref="E12" si="6">B12-D12</f>
        <v>30.943396226415075</v>
      </c>
      <c r="F12" s="5">
        <f t="shared" ref="F12" si="7">17500-C12</f>
        <v>16000</v>
      </c>
      <c r="I12" s="1"/>
      <c r="J12" s="4"/>
      <c r="N12" s="4"/>
    </row>
    <row r="13" spans="1:15" ht="45" x14ac:dyDescent="0.25">
      <c r="A13" s="7" t="s">
        <v>7</v>
      </c>
      <c r="B13" s="7" t="s">
        <v>0</v>
      </c>
      <c r="C13" s="7" t="s">
        <v>2</v>
      </c>
      <c r="D13" s="7" t="s">
        <v>1</v>
      </c>
      <c r="E13" s="7" t="s">
        <v>3</v>
      </c>
      <c r="F13" s="7" t="s">
        <v>4</v>
      </c>
      <c r="I13" s="1"/>
      <c r="J13" s="4"/>
    </row>
    <row r="14" spans="1:15" x14ac:dyDescent="0.25">
      <c r="A14" s="3">
        <v>10082</v>
      </c>
      <c r="B14" s="3">
        <v>270</v>
      </c>
      <c r="C14" s="3">
        <v>10082</v>
      </c>
      <c r="D14" s="3">
        <f t="shared" ref="D14:D20" si="8">(A14-C14)/37</f>
        <v>0</v>
      </c>
      <c r="E14" s="3">
        <f>B14-D14</f>
        <v>270</v>
      </c>
      <c r="F14" s="5">
        <f>17500-C14</f>
        <v>7418</v>
      </c>
    </row>
    <row r="15" spans="1:15" x14ac:dyDescent="0.25">
      <c r="A15" s="3">
        <v>10082</v>
      </c>
      <c r="B15" s="3">
        <v>270</v>
      </c>
      <c r="C15" s="3">
        <v>7500</v>
      </c>
      <c r="D15" s="3">
        <f t="shared" si="8"/>
        <v>69.78378378378379</v>
      </c>
      <c r="E15" s="3">
        <f t="shared" ref="E15:E20" si="9">B15-D15</f>
        <v>200.2162162162162</v>
      </c>
      <c r="F15" s="5">
        <f t="shared" ref="F15:F20" si="10">17500-C15</f>
        <v>10000</v>
      </c>
      <c r="I15" s="1"/>
    </row>
    <row r="16" spans="1:15" x14ac:dyDescent="0.25">
      <c r="A16" s="3">
        <v>10082</v>
      </c>
      <c r="B16" s="3">
        <v>270</v>
      </c>
      <c r="C16" s="3">
        <v>6500</v>
      </c>
      <c r="D16" s="3">
        <f t="shared" si="8"/>
        <v>96.810810810810807</v>
      </c>
      <c r="E16" s="3">
        <f t="shared" si="9"/>
        <v>173.18918918918919</v>
      </c>
      <c r="F16" s="5">
        <f t="shared" si="10"/>
        <v>11000</v>
      </c>
      <c r="I16" s="1"/>
    </row>
    <row r="17" spans="1:9" x14ac:dyDescent="0.25">
      <c r="A17" s="3">
        <v>10082</v>
      </c>
      <c r="B17" s="3">
        <v>270</v>
      </c>
      <c r="C17" s="3">
        <v>5000</v>
      </c>
      <c r="D17" s="3">
        <f t="shared" si="8"/>
        <v>137.35135135135135</v>
      </c>
      <c r="E17" s="3">
        <f t="shared" si="9"/>
        <v>132.64864864864865</v>
      </c>
      <c r="F17" s="5">
        <f t="shared" si="10"/>
        <v>12500</v>
      </c>
    </row>
    <row r="18" spans="1:9" x14ac:dyDescent="0.25">
      <c r="A18" s="3">
        <v>10082</v>
      </c>
      <c r="B18" s="3">
        <v>270</v>
      </c>
      <c r="C18" s="3">
        <v>3500</v>
      </c>
      <c r="D18" s="3">
        <f t="shared" si="8"/>
        <v>177.8918918918919</v>
      </c>
      <c r="E18" s="3">
        <f t="shared" si="9"/>
        <v>92.108108108108098</v>
      </c>
      <c r="F18" s="5">
        <f t="shared" si="10"/>
        <v>14000</v>
      </c>
    </row>
    <row r="19" spans="1:9" x14ac:dyDescent="0.25">
      <c r="A19" s="3">
        <v>10082</v>
      </c>
      <c r="B19" s="3">
        <v>270</v>
      </c>
      <c r="C19" s="3">
        <v>2500</v>
      </c>
      <c r="D19" s="3">
        <f t="shared" si="8"/>
        <v>204.91891891891891</v>
      </c>
      <c r="E19" s="3">
        <f t="shared" si="9"/>
        <v>65.081081081081095</v>
      </c>
      <c r="F19" s="5">
        <f t="shared" si="10"/>
        <v>15000</v>
      </c>
      <c r="I19" s="1"/>
    </row>
    <row r="20" spans="1:9" x14ac:dyDescent="0.25">
      <c r="A20" s="3">
        <v>10082</v>
      </c>
      <c r="B20" s="3">
        <v>270</v>
      </c>
      <c r="C20" s="3">
        <v>1500</v>
      </c>
      <c r="D20" s="3">
        <f t="shared" si="8"/>
        <v>231.94594594594594</v>
      </c>
      <c r="E20" s="3">
        <f t="shared" si="9"/>
        <v>38.054054054054063</v>
      </c>
      <c r="F20" s="5">
        <f t="shared" si="10"/>
        <v>16000</v>
      </c>
      <c r="I20" s="1"/>
    </row>
    <row r="21" spans="1:9" ht="45" x14ac:dyDescent="0.25">
      <c r="A21" s="6" t="s">
        <v>8</v>
      </c>
      <c r="B21" s="6" t="s">
        <v>0</v>
      </c>
      <c r="C21" s="6" t="s">
        <v>2</v>
      </c>
      <c r="D21" s="6" t="s">
        <v>1</v>
      </c>
      <c r="E21" s="6" t="s">
        <v>3</v>
      </c>
      <c r="F21" s="6" t="s">
        <v>4</v>
      </c>
      <c r="I21" s="1"/>
    </row>
    <row r="22" spans="1:9" x14ac:dyDescent="0.25">
      <c r="A22" s="3">
        <v>14640</v>
      </c>
      <c r="B22" s="3">
        <v>225</v>
      </c>
      <c r="C22" s="3">
        <v>14640</v>
      </c>
      <c r="D22" s="3">
        <f t="shared" ref="D22:D31" si="11">(A22-C22)/65</f>
        <v>0</v>
      </c>
      <c r="E22" s="3">
        <f>B22-D22</f>
        <v>225</v>
      </c>
      <c r="F22" s="5">
        <f>17500-C22</f>
        <v>2860</v>
      </c>
    </row>
    <row r="23" spans="1:9" x14ac:dyDescent="0.25">
      <c r="A23" s="3">
        <v>14640</v>
      </c>
      <c r="B23" s="3">
        <v>225</v>
      </c>
      <c r="C23" s="3">
        <v>12000</v>
      </c>
      <c r="D23" s="3">
        <f t="shared" si="11"/>
        <v>40.615384615384613</v>
      </c>
      <c r="E23" s="3">
        <f t="shared" ref="E23:E31" si="12">B23-D23</f>
        <v>184.38461538461539</v>
      </c>
      <c r="F23" s="5">
        <f t="shared" ref="F23:F31" si="13">17500-C23</f>
        <v>5500</v>
      </c>
    </row>
    <row r="24" spans="1:9" x14ac:dyDescent="0.25">
      <c r="A24" s="3">
        <v>14640</v>
      </c>
      <c r="B24" s="3">
        <v>225</v>
      </c>
      <c r="C24" s="3">
        <v>10500</v>
      </c>
      <c r="D24" s="3">
        <f t="shared" si="11"/>
        <v>63.692307692307693</v>
      </c>
      <c r="E24" s="3">
        <f t="shared" si="12"/>
        <v>161.30769230769232</v>
      </c>
      <c r="F24" s="5">
        <f t="shared" si="13"/>
        <v>7000</v>
      </c>
    </row>
    <row r="25" spans="1:9" x14ac:dyDescent="0.25">
      <c r="A25" s="3">
        <v>14640</v>
      </c>
      <c r="B25" s="3">
        <v>225</v>
      </c>
      <c r="C25" s="3">
        <v>8500</v>
      </c>
      <c r="D25" s="3">
        <f t="shared" si="11"/>
        <v>94.461538461538467</v>
      </c>
      <c r="E25" s="3">
        <f t="shared" si="12"/>
        <v>130.53846153846155</v>
      </c>
      <c r="F25" s="5">
        <f t="shared" si="13"/>
        <v>9000</v>
      </c>
    </row>
    <row r="26" spans="1:9" x14ac:dyDescent="0.25">
      <c r="A26" s="3">
        <v>14640</v>
      </c>
      <c r="B26" s="3">
        <v>225</v>
      </c>
      <c r="C26" s="3">
        <v>6500</v>
      </c>
      <c r="D26" s="3">
        <f t="shared" si="11"/>
        <v>125.23076923076923</v>
      </c>
      <c r="E26" s="3">
        <f t="shared" si="12"/>
        <v>99.769230769230774</v>
      </c>
      <c r="F26" s="5">
        <f t="shared" si="13"/>
        <v>11000</v>
      </c>
    </row>
    <row r="27" spans="1:9" x14ac:dyDescent="0.25">
      <c r="A27" s="3">
        <v>14640</v>
      </c>
      <c r="B27" s="3">
        <v>225</v>
      </c>
      <c r="C27" s="3">
        <v>5500</v>
      </c>
      <c r="D27" s="3">
        <f t="shared" si="11"/>
        <v>140.61538461538461</v>
      </c>
      <c r="E27" s="3">
        <f t="shared" si="12"/>
        <v>84.384615384615387</v>
      </c>
      <c r="F27" s="5">
        <f t="shared" si="13"/>
        <v>12000</v>
      </c>
    </row>
    <row r="28" spans="1:9" x14ac:dyDescent="0.25">
      <c r="A28" s="3">
        <v>14640</v>
      </c>
      <c r="B28" s="3">
        <v>225</v>
      </c>
      <c r="C28" s="3">
        <v>4500</v>
      </c>
      <c r="D28" s="3">
        <f t="shared" si="11"/>
        <v>156</v>
      </c>
      <c r="E28" s="3">
        <f t="shared" si="12"/>
        <v>69</v>
      </c>
      <c r="F28" s="5">
        <f t="shared" si="13"/>
        <v>13000</v>
      </c>
      <c r="I28" s="17"/>
    </row>
    <row r="29" spans="1:9" x14ac:dyDescent="0.25">
      <c r="A29" s="3">
        <v>14640</v>
      </c>
      <c r="B29" s="3">
        <v>225</v>
      </c>
      <c r="C29" s="3">
        <v>3000</v>
      </c>
      <c r="D29" s="3">
        <f t="shared" si="11"/>
        <v>179.07692307692307</v>
      </c>
      <c r="E29" s="3">
        <f t="shared" si="12"/>
        <v>45.923076923076934</v>
      </c>
      <c r="F29" s="5">
        <f t="shared" si="13"/>
        <v>14500</v>
      </c>
    </row>
    <row r="30" spans="1:9" x14ac:dyDescent="0.25">
      <c r="A30" s="3">
        <v>14640</v>
      </c>
      <c r="B30" s="3">
        <v>225</v>
      </c>
      <c r="C30" s="3">
        <v>2500</v>
      </c>
      <c r="D30" s="3">
        <f t="shared" si="11"/>
        <v>186.76923076923077</v>
      </c>
      <c r="E30" s="3">
        <f t="shared" si="12"/>
        <v>38.230769230769226</v>
      </c>
      <c r="F30" s="5">
        <f t="shared" si="13"/>
        <v>15000</v>
      </c>
    </row>
    <row r="31" spans="1:9" x14ac:dyDescent="0.25">
      <c r="A31" s="3">
        <v>14640</v>
      </c>
      <c r="B31" s="3">
        <v>225</v>
      </c>
      <c r="C31" s="3">
        <v>1500</v>
      </c>
      <c r="D31" s="3">
        <f t="shared" si="11"/>
        <v>202.15384615384616</v>
      </c>
      <c r="E31" s="3">
        <f t="shared" si="12"/>
        <v>22.84615384615384</v>
      </c>
      <c r="F31" s="5">
        <f t="shared" si="13"/>
        <v>16000</v>
      </c>
    </row>
    <row r="32" spans="1:9" ht="45" x14ac:dyDescent="0.25">
      <c r="A32" s="12" t="s">
        <v>9</v>
      </c>
      <c r="B32" s="12" t="s">
        <v>0</v>
      </c>
      <c r="C32" s="12" t="s">
        <v>2</v>
      </c>
      <c r="D32" s="12" t="s">
        <v>1</v>
      </c>
      <c r="E32" s="12" t="s">
        <v>3</v>
      </c>
      <c r="F32" s="12" t="s">
        <v>4</v>
      </c>
    </row>
    <row r="33" spans="1:6" x14ac:dyDescent="0.25">
      <c r="A33" s="3">
        <v>7300</v>
      </c>
      <c r="B33" s="3">
        <v>140</v>
      </c>
      <c r="C33" s="3">
        <v>7300</v>
      </c>
      <c r="D33" s="3">
        <f t="shared" ref="D33:D38" si="14">(A33-C33)/52</f>
        <v>0</v>
      </c>
      <c r="E33" s="3">
        <f>B33-D33</f>
        <v>140</v>
      </c>
      <c r="F33" s="5">
        <f>17500-C33</f>
        <v>10200</v>
      </c>
    </row>
    <row r="34" spans="1:6" x14ac:dyDescent="0.25">
      <c r="A34" s="3">
        <v>7300</v>
      </c>
      <c r="B34" s="3">
        <v>140</v>
      </c>
      <c r="C34" s="3">
        <v>6500</v>
      </c>
      <c r="D34" s="3">
        <f t="shared" si="14"/>
        <v>15.384615384615385</v>
      </c>
      <c r="E34" s="3">
        <f t="shared" ref="E34:E38" si="15">B34-D34</f>
        <v>124.61538461538461</v>
      </c>
      <c r="F34" s="5">
        <f t="shared" ref="F34:F38" si="16">17500-C34</f>
        <v>11000</v>
      </c>
    </row>
    <row r="35" spans="1:6" x14ac:dyDescent="0.25">
      <c r="A35" s="3">
        <v>7300</v>
      </c>
      <c r="B35" s="3">
        <v>140</v>
      </c>
      <c r="C35" s="3">
        <v>5500</v>
      </c>
      <c r="D35" s="3">
        <f t="shared" si="14"/>
        <v>34.615384615384613</v>
      </c>
      <c r="E35" s="3">
        <f t="shared" si="15"/>
        <v>105.38461538461539</v>
      </c>
      <c r="F35" s="5">
        <f t="shared" si="16"/>
        <v>12000</v>
      </c>
    </row>
    <row r="36" spans="1:6" x14ac:dyDescent="0.25">
      <c r="A36" s="3">
        <v>7300</v>
      </c>
      <c r="B36" s="3">
        <v>140</v>
      </c>
      <c r="C36" s="3">
        <v>4000</v>
      </c>
      <c r="D36" s="3">
        <f t="shared" si="14"/>
        <v>63.46153846153846</v>
      </c>
      <c r="E36" s="3">
        <f t="shared" si="15"/>
        <v>76.538461538461547</v>
      </c>
      <c r="F36" s="5">
        <f t="shared" si="16"/>
        <v>13500</v>
      </c>
    </row>
    <row r="37" spans="1:6" x14ac:dyDescent="0.25">
      <c r="A37" s="3">
        <v>7300</v>
      </c>
      <c r="B37" s="3">
        <v>140</v>
      </c>
      <c r="C37" s="3">
        <v>2500</v>
      </c>
      <c r="D37" s="3">
        <f t="shared" si="14"/>
        <v>92.307692307692307</v>
      </c>
      <c r="E37" s="3">
        <f t="shared" si="15"/>
        <v>47.692307692307693</v>
      </c>
      <c r="F37" s="5">
        <f t="shared" si="16"/>
        <v>15000</v>
      </c>
    </row>
    <row r="38" spans="1:6" x14ac:dyDescent="0.25">
      <c r="A38" s="3">
        <v>7300</v>
      </c>
      <c r="B38" s="3">
        <v>140</v>
      </c>
      <c r="C38" s="3">
        <v>1500</v>
      </c>
      <c r="D38" s="3">
        <f t="shared" si="14"/>
        <v>111.53846153846153</v>
      </c>
      <c r="E38" s="3">
        <f t="shared" si="15"/>
        <v>28.461538461538467</v>
      </c>
      <c r="F38" s="5">
        <f t="shared" si="16"/>
        <v>16000</v>
      </c>
    </row>
  </sheetData>
  <conditionalFormatting sqref="E2:E1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:F1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:E20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:F20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:E31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:F31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E38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:F38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Answer Report 1</vt:lpstr>
      <vt:lpstr>Calculs</vt:lpstr>
      <vt:lpstr>Feuil3</vt:lpstr>
    </vt:vector>
  </TitlesOfParts>
  <Company>IRPAUTO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</dc:creator>
  <cp:lastModifiedBy>Micot, Nicolas            UTC CCS</cp:lastModifiedBy>
  <dcterms:created xsi:type="dcterms:W3CDTF">2018-07-03T07:00:32Z</dcterms:created>
  <dcterms:modified xsi:type="dcterms:W3CDTF">2018-07-03T11:07:45Z</dcterms:modified>
</cp:coreProperties>
</file>