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82E41561-0D08-43CF-98F9-098953C1435B}" xr6:coauthVersionLast="47" xr6:coauthVersionMax="47" xr10:uidLastSave="{00000000-0000-0000-0000-000000000000}"/>
  <bookViews>
    <workbookView xWindow="-120" yWindow="-120" windowWidth="29040" windowHeight="15840" xr2:uid="{0867FAD5-E53D-4E50-BF66-3DF197AAF3A8}"/>
  </bookViews>
  <sheets>
    <sheet name="Alimentation" sheetId="1" r:id="rId1"/>
    <sheet name="Stock" sheetId="2" r:id="rId2"/>
  </sheets>
  <definedNames>
    <definedName name="_xlnm._FilterDatabase" localSheetId="0" hidden="1">Alimentation!$A$4:$K$25</definedName>
    <definedName name="Colz_Hiver">Stock!$E$19</definedName>
    <definedName name="Colza_Automne">Stock!$D$86</definedName>
    <definedName name="Colza_Hiver">Stock!$J$8</definedName>
    <definedName name="Fiber_Automne">Stock!$D$85</definedName>
    <definedName name="Floc_Hiver">Stock!$E$18</definedName>
    <definedName name="Granulés_Automne">Stock!$D$83</definedName>
    <definedName name="Granulés_Hiver">Stock!$E$16</definedName>
    <definedName name="GrMarion_Automne">Stock!$D$88</definedName>
    <definedName name="GrMarion_Hiver">Stock!$E$21</definedName>
    <definedName name="Lino_Automne">Stock!$D$84</definedName>
    <definedName name="Lino_Hiver">Stock!$E$17</definedName>
    <definedName name="Minfirst_Automne">Stock!$D$87</definedName>
    <definedName name="Minfirst_Hiver">Stock!$E$20</definedName>
    <definedName name="Orge_Automne">Stock!$D$81</definedName>
    <definedName name="Orge_Hiver">Stock!$E$14</definedName>
    <definedName name="Pulpe_Automne">Stock!$D$82</definedName>
    <definedName name="Pulpe_Hiver">Stock!$E$15</definedName>
    <definedName name="Résultat">Stock!$J$8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1" l="1"/>
  <c r="K2" i="1" s="1"/>
  <c r="J1" i="1"/>
  <c r="I1" i="1"/>
  <c r="H1" i="1"/>
  <c r="H2" i="1" s="1"/>
  <c r="G1" i="1"/>
  <c r="G2" i="1" s="1"/>
  <c r="F1" i="1"/>
  <c r="F2" i="1" s="1"/>
  <c r="E1" i="1"/>
  <c r="E2" i="1" s="1"/>
  <c r="D1" i="1"/>
  <c r="D2" i="1" s="1"/>
  <c r="J2" i="1"/>
  <c r="I2" i="1"/>
  <c r="A6" i="1"/>
  <c r="A5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H10" i="2" l="1" a="1"/>
  <c r="H10" i="2" s="1"/>
  <c r="B3" i="2" a="1"/>
  <c r="B3" i="2" s="1"/>
  <c r="H9" i="2" a="1"/>
  <c r="H9" i="2" s="1"/>
  <c r="C3" i="2" a="1"/>
  <c r="C3" i="2" s="1"/>
  <c r="D4" i="2" a="1"/>
  <c r="D4" i="2" s="1"/>
  <c r="E5" i="2" a="1"/>
  <c r="E5" i="2" s="1"/>
  <c r="F6" i="2" a="1"/>
  <c r="F6" i="2" s="1"/>
  <c r="G7" i="2" a="1"/>
  <c r="G7" i="2" s="1"/>
  <c r="H8" i="2" a="1"/>
  <c r="H8" i="2" s="1"/>
  <c r="B10" i="2" a="1"/>
  <c r="B10" i="2" s="1"/>
  <c r="G8" i="2" a="1"/>
  <c r="G8" i="2" s="1"/>
  <c r="D3" i="2" a="1"/>
  <c r="D3" i="2" s="1"/>
  <c r="E4" i="2" a="1"/>
  <c r="E4" i="2" s="1"/>
  <c r="F5" i="2" a="1"/>
  <c r="F5" i="2" s="1"/>
  <c r="G6" i="2" a="1"/>
  <c r="G6" i="2" s="1"/>
  <c r="H7" i="2" a="1"/>
  <c r="H7" i="2" s="1"/>
  <c r="B9" i="2" a="1"/>
  <c r="B9" i="2" s="1"/>
  <c r="C10" i="2" a="1"/>
  <c r="C10" i="2" s="1"/>
  <c r="E6" i="2" a="1"/>
  <c r="E6" i="2" s="1"/>
  <c r="F4" i="2" a="1"/>
  <c r="F4" i="2" s="1"/>
  <c r="G5" i="2" a="1"/>
  <c r="G5" i="2" s="1"/>
  <c r="H6" i="2" a="1"/>
  <c r="H6" i="2" s="1"/>
  <c r="B8" i="2" a="1"/>
  <c r="B8" i="2" s="1"/>
  <c r="C9" i="2" a="1"/>
  <c r="C9" i="2" s="1"/>
  <c r="D10" i="2" a="1"/>
  <c r="D10" i="2" s="1"/>
  <c r="C4" i="2" a="1"/>
  <c r="C4" i="2" s="1"/>
  <c r="F7" i="2" a="1"/>
  <c r="F7" i="2" s="1"/>
  <c r="G4" i="2" a="1"/>
  <c r="G4" i="2" s="1"/>
  <c r="H5" i="2" a="1"/>
  <c r="H5" i="2" s="1"/>
  <c r="B7" i="2" a="1"/>
  <c r="B7" i="2" s="1"/>
  <c r="C8" i="2" a="1"/>
  <c r="C8" i="2" s="1"/>
  <c r="D9" i="2" a="1"/>
  <c r="D9" i="2" s="1"/>
  <c r="E10" i="2" a="1"/>
  <c r="E10" i="2" s="1"/>
  <c r="D5" i="2" a="1"/>
  <c r="D5" i="2" s="1"/>
  <c r="F3" i="2" a="1"/>
  <c r="F3" i="2" s="1"/>
  <c r="G3" i="2" a="1"/>
  <c r="G3" i="2" s="1"/>
  <c r="H4" i="2" a="1"/>
  <c r="H4" i="2" s="1"/>
  <c r="B6" i="2" a="1"/>
  <c r="B6" i="2" s="1"/>
  <c r="C7" i="2" a="1"/>
  <c r="C7" i="2" s="1"/>
  <c r="D8" i="2" a="1"/>
  <c r="D8" i="2" s="1"/>
  <c r="E9" i="2" a="1"/>
  <c r="E9" i="2" s="1"/>
  <c r="F10" i="2" a="1"/>
  <c r="F10" i="2" s="1"/>
  <c r="E3" i="2" a="1"/>
  <c r="E3" i="2" s="1"/>
  <c r="H3" i="2" a="1"/>
  <c r="H3" i="2" s="1"/>
  <c r="B5" i="2" a="1"/>
  <c r="B5" i="2" s="1"/>
  <c r="C6" i="2" a="1"/>
  <c r="C6" i="2" s="1"/>
  <c r="D7" i="2" a="1"/>
  <c r="D7" i="2" s="1"/>
  <c r="E8" i="2" a="1"/>
  <c r="E8" i="2" s="1"/>
  <c r="F9" i="2" a="1"/>
  <c r="F9" i="2" s="1"/>
  <c r="G10" i="2" a="1"/>
  <c r="G10" i="2" s="1"/>
  <c r="B4" i="2" a="1"/>
  <c r="B4" i="2" s="1"/>
  <c r="C5" i="2" a="1"/>
  <c r="C5" i="2" s="1"/>
  <c r="D6" i="2" a="1"/>
  <c r="D6" i="2" s="1"/>
  <c r="E7" i="2" a="1"/>
  <c r="E7" i="2" s="1"/>
  <c r="F8" i="2" a="1"/>
  <c r="F8" i="2" s="1"/>
  <c r="G9" i="2" a="1"/>
  <c r="G9" i="2" s="1"/>
  <c r="I5" i="2" l="1"/>
  <c r="J5" i="2" s="1"/>
  <c r="I7" i="2"/>
  <c r="J7" i="2" s="1"/>
  <c r="I4" i="2"/>
  <c r="J4" i="2" s="1"/>
  <c r="I3" i="2"/>
  <c r="J3" i="2" s="1"/>
  <c r="I6" i="2"/>
  <c r="J6" i="2" s="1"/>
  <c r="I9" i="2"/>
  <c r="J9" i="2" s="1" a="1"/>
  <c r="J9" i="2" s="1"/>
  <c r="I10" i="2"/>
  <c r="J10" i="2" s="1"/>
  <c r="I8" i="2"/>
  <c r="J8" i="2" s="1" a="1"/>
  <c r="J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<sst xmlns="http://schemas.openxmlformats.org/spreadsheetml/2006/main" count="67" uniqueCount="37">
  <si>
    <t>J</t>
  </si>
  <si>
    <t>Génésis</t>
  </si>
  <si>
    <t>Loustic</t>
  </si>
  <si>
    <t>Kittie</t>
  </si>
  <si>
    <t>Manzanilla</t>
  </si>
  <si>
    <t>Daddy</t>
  </si>
  <si>
    <t>Jolie Dame</t>
  </si>
  <si>
    <t>Quick</t>
  </si>
  <si>
    <t>Totaux
doses</t>
  </si>
  <si>
    <t>Qté 
utilisée (kg)</t>
  </si>
  <si>
    <t>Pulpe (p)</t>
  </si>
  <si>
    <t>Granulés foin (G)</t>
  </si>
  <si>
    <t>Linolus (L)</t>
  </si>
  <si>
    <t>Fiber / Floc (F)</t>
  </si>
  <si>
    <t xml:space="preserve">Colza (c) </t>
  </si>
  <si>
    <t>Minfirst (m)</t>
  </si>
  <si>
    <t>Orge (a)</t>
  </si>
  <si>
    <t>Gr Complets</t>
  </si>
  <si>
    <t>Orge Aplati</t>
  </si>
  <si>
    <t>a</t>
  </si>
  <si>
    <t>Pulpe (freedom
ou Berry)</t>
  </si>
  <si>
    <t>p</t>
  </si>
  <si>
    <t>Granulés foin</t>
  </si>
  <si>
    <t>G</t>
  </si>
  <si>
    <t>Linoluz</t>
  </si>
  <si>
    <t>L</t>
  </si>
  <si>
    <t>Floc / fiber</t>
  </si>
  <si>
    <t>F</t>
  </si>
  <si>
    <t>Colza</t>
  </si>
  <si>
    <t>c</t>
  </si>
  <si>
    <t>Minfirst</t>
  </si>
  <si>
    <t>m</t>
  </si>
  <si>
    <t>d</t>
  </si>
  <si>
    <t>Cheval</t>
  </si>
  <si>
    <t>date</t>
  </si>
  <si>
    <t>TOTAL</t>
  </si>
  <si>
    <t>TOTAL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</si>
</sst>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7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 inden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0" fillId="0" borderId="5" xfId="0" applyFont="1" applyFill="1" applyBorder="1" applyAlignment="1">
      <alignment horizontal="center"/>
    </xf>
    <xf numFmtId="16" fontId="0" fillId="0" borderId="5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6" fontId="0" fillId="0" borderId="3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7.xml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customXml" Target="../ink/ink6.xml"/><Relationship Id="rId17" Type="http://schemas.openxmlformats.org/officeDocument/2006/relationships/customXml" Target="../ink/ink11.xml"/><Relationship Id="rId2" Type="http://schemas.openxmlformats.org/officeDocument/2006/relationships/image" Target="../media/image70.png"/><Relationship Id="rId16" Type="http://schemas.openxmlformats.org/officeDocument/2006/relationships/customXml" Target="../ink/ink10.xml"/><Relationship Id="rId1" Type="http://schemas.openxmlformats.org/officeDocument/2006/relationships/customXml" Target="../ink/ink1.xml"/><Relationship Id="rId6" Type="http://schemas.openxmlformats.org/officeDocument/2006/relationships/image" Target="../media/image9.png"/><Relationship Id="rId11" Type="http://schemas.openxmlformats.org/officeDocument/2006/relationships/customXml" Target="../ink/ink5.xml"/><Relationship Id="rId15" Type="http://schemas.openxmlformats.org/officeDocument/2006/relationships/customXml" Target="../ink/ink9.xml"/><Relationship Id="rId10" Type="http://schemas.openxmlformats.org/officeDocument/2006/relationships/image" Target="../media/image12.png"/><Relationship Id="rId4" Type="http://schemas.openxmlformats.org/officeDocument/2006/relationships/customXml" Target="../ink/ink3.xml"/><Relationship Id="rId14" Type="http://schemas.openxmlformats.org/officeDocument/2006/relationships/customXml" Target="../ink/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101130</xdr:rowOff>
    </xdr:from>
    <xdr:to>
      <xdr:col>10</xdr:col>
      <xdr:colOff>39214</xdr:colOff>
      <xdr:row>0</xdr:row>
      <xdr:rowOff>137183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27AC904A-9C61-4ADC-84C5-D1A98A45D44A}"/>
                </a:ext>
              </a:extLst>
            </xdr14:cNvPr>
            <xdr14:cNvContentPartPr/>
          </xdr14:nvContentPartPr>
          <xdr14:nvPr macro=""/>
          <xdr14:xfrm>
            <a:off x="8126280" y="1910880"/>
            <a:ext cx="26280" cy="244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994CC7C4-0664-4B16-825B-205F611318B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117640" y="1901880"/>
              <a:ext cx="43920" cy="421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10</xdr:col>
      <xdr:colOff>0</xdr:colOff>
      <xdr:row>0</xdr:row>
      <xdr:rowOff>101130</xdr:rowOff>
    </xdr:from>
    <xdr:ext cx="39214" cy="36053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01025E77-D7A2-4C85-99C4-3E38F39A14F1}"/>
                </a:ext>
              </a:extLst>
            </xdr14:cNvPr>
            <xdr14:cNvContentPartPr/>
          </xdr14:nvContentPartPr>
          <xdr14:nvPr macro=""/>
          <xdr14:xfrm>
            <a:off x="8126280" y="1910880"/>
            <a:ext cx="26280" cy="244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994CC7C4-0664-4B16-825B-205F611318B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117640" y="1901880"/>
              <a:ext cx="43920" cy="4212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4</xdr:col>
      <xdr:colOff>400492</xdr:colOff>
      <xdr:row>0</xdr:row>
      <xdr:rowOff>0</xdr:rowOff>
    </xdr:from>
    <xdr:to>
      <xdr:col>4</xdr:col>
      <xdr:colOff>421245</xdr:colOff>
      <xdr:row>0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9A382134-DFD8-49D0-86A9-A60C4B60DDEB}"/>
                </a:ext>
              </a:extLst>
            </xdr14:cNvPr>
            <xdr14:cNvContentPartPr/>
          </xdr14:nvContentPartPr>
          <xdr14:nvPr macro=""/>
          <xdr14:xfrm>
            <a:off x="3653280" y="4309920"/>
            <a:ext cx="37080" cy="3312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BD014AC3-139B-6281-4F59-3CEEFAD22893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644640" y="4301280"/>
              <a:ext cx="547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636652</xdr:colOff>
      <xdr:row>0</xdr:row>
      <xdr:rowOff>0</xdr:rowOff>
    </xdr:from>
    <xdr:to>
      <xdr:col>4</xdr:col>
      <xdr:colOff>648172</xdr:colOff>
      <xdr:row>0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1DEE1251-1133-4030-A01E-21C94A260916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937D1824-009F-4E26-8013-9586187FA18F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D395E662-C592-495F-B093-F305E1A16254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ADD42F1A-A652-4F83-BE8F-23FC986572C9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F017639F-E8B9-4509-93CD-87C617E12745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101335A7-F8A2-4BD0-AFC9-3C8680C8F9F8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0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FC37590A-FCB0-4CE2-AD66-164DAEC87AA4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4</xdr:col>
      <xdr:colOff>636652</xdr:colOff>
      <xdr:row>6</xdr:row>
      <xdr:rowOff>0</xdr:rowOff>
    </xdr:from>
    <xdr:ext cx="1152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7F82DFBE-A867-4590-93DD-26C642886621}"/>
                </a:ext>
              </a:extLst>
            </xdr14:cNvPr>
            <xdr14:cNvContentPartPr/>
          </xdr14:nvContentPartPr>
          <xdr14:nvPr macro=""/>
          <xdr14:xfrm>
            <a:off x="3889440" y="4169880"/>
            <a:ext cx="11520" cy="165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C614F08E-0841-4260-2FCB-5614B94E0B5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880800" y="4161240"/>
              <a:ext cx="29160" cy="342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07:49.05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5 67 2816,'-4'-20'1056,"12"20"-832,-1-7-64,2 5 64,-2-5-160,0 0-96,4 0 0,-3 4 320,-1-4-192,-3 3-288,0 1 96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07:49.0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5 67 2816,'-4'-20'1056,"12"20"-832,-1-7-64,2 5 64,-2-5-160,0 0-96,4 0 0,-3 4 320,-1-4-192,-3 3-288,0 1 96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27 69 8800,'-14'20'3264,"6"-17"-2528,4-6-128,12 3-672,4-7-32,2 0 32,5-5-800,3-17 480,4-4-6176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1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02T18:33:29.92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31 12 8384,'-12'-11'3104,"5"18"-2400,14-7-224,-10-3 992,-5 3-1088,5 0-256,-1 7-896,8 3-864,-1 0-192,5 4 1024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672D8-84C4-4795-B851-A9B83732FE26}">
  <dimension ref="A1:K25"/>
  <sheetViews>
    <sheetView tabSelected="1" workbookViewId="0">
      <selection activeCell="N5" sqref="N5"/>
    </sheetView>
  </sheetViews>
  <sheetFormatPr baseColWidth="10" defaultRowHeight="15" x14ac:dyDescent="0.25"/>
  <cols>
    <col min="1" max="1" width="3.85546875" style="9" customWidth="1"/>
    <col min="6" max="6" width="18.140625" customWidth="1"/>
    <col min="7" max="7" width="12.140625" customWidth="1"/>
    <col min="8" max="8" width="15.85546875" customWidth="1"/>
    <col min="10" max="10" width="13.7109375" customWidth="1"/>
    <col min="11" max="11" width="14" customWidth="1"/>
  </cols>
  <sheetData>
    <row r="1" spans="1:11" x14ac:dyDescent="0.25">
      <c r="C1" s="10" t="s">
        <v>35</v>
      </c>
      <c r="D1" s="11">
        <f>SUBTOTAL(9,Alimentation!D$5:D60000)</f>
        <v>518</v>
      </c>
      <c r="E1" s="11">
        <f>SUBTOTAL(9,Alimentation!E$5:E60000)</f>
        <v>1260</v>
      </c>
      <c r="F1" s="11">
        <f>SUBTOTAL(9,Alimentation!F$5:F60000)</f>
        <v>69.599999999999994</v>
      </c>
      <c r="G1" s="11">
        <f>SUBTOTAL(9,Alimentation!G$5:G60000)</f>
        <v>26.599999999999998</v>
      </c>
      <c r="H1" s="11">
        <f>SUBTOTAL(9,Alimentation!H$5:H60000)</f>
        <v>324</v>
      </c>
      <c r="I1" s="11">
        <f>SUBTOTAL(9,Alimentation!I$5:I60000)</f>
        <v>2310</v>
      </c>
      <c r="J1" s="11">
        <f>SUBTOTAL(9,Alimentation!J$5:J60000)</f>
        <v>1050</v>
      </c>
      <c r="K1" s="11">
        <f>SUBTOTAL(9,Alimentation!K$5:K60000)</f>
        <v>1570</v>
      </c>
    </row>
    <row r="2" spans="1:11" x14ac:dyDescent="0.25">
      <c r="C2" s="10" t="s">
        <v>36</v>
      </c>
      <c r="D2" s="11">
        <f>D1*0.7</f>
        <v>362.59999999999997</v>
      </c>
      <c r="E2" s="11">
        <f>E1*0.08</f>
        <v>100.8</v>
      </c>
      <c r="F2" s="11">
        <f>F1*3</f>
        <v>208.79999999999998</v>
      </c>
      <c r="G2" s="11">
        <f>G1*1</f>
        <v>26.599999999999998</v>
      </c>
      <c r="H2" s="11">
        <f>H1*2</f>
        <v>648</v>
      </c>
      <c r="I2" s="11">
        <f>I1*0.06</f>
        <v>138.6</v>
      </c>
      <c r="J2" s="11">
        <f>J1*0.05</f>
        <v>52.5</v>
      </c>
      <c r="K2" s="11">
        <f>K1*1.75</f>
        <v>2747.5</v>
      </c>
    </row>
    <row r="4" spans="1:11" x14ac:dyDescent="0.25">
      <c r="A4" s="12" t="s">
        <v>0</v>
      </c>
      <c r="B4" s="13" t="s">
        <v>34</v>
      </c>
      <c r="C4" s="13" t="s">
        <v>33</v>
      </c>
      <c r="D4" s="13" t="s">
        <v>16</v>
      </c>
      <c r="E4" s="13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17</v>
      </c>
    </row>
    <row r="5" spans="1:11" x14ac:dyDescent="0.25">
      <c r="A5" s="14" t="str">
        <f>UPPER(LEFT(TEXT(B5,"jjj"),1))</f>
        <v>M</v>
      </c>
      <c r="B5" s="15">
        <v>45231</v>
      </c>
      <c r="C5" s="15" t="s">
        <v>1</v>
      </c>
      <c r="D5" s="14">
        <v>15</v>
      </c>
      <c r="E5" s="14">
        <v>60</v>
      </c>
      <c r="F5" s="14">
        <v>3</v>
      </c>
      <c r="G5" s="14">
        <v>1.5</v>
      </c>
      <c r="H5" s="14">
        <v>13</v>
      </c>
      <c r="I5" s="14">
        <v>150</v>
      </c>
      <c r="J5" s="14">
        <v>50</v>
      </c>
      <c r="K5" s="16">
        <v>86</v>
      </c>
    </row>
    <row r="6" spans="1:11" x14ac:dyDescent="0.25">
      <c r="A6" s="14" t="str">
        <f>UPPER(LEFT(TEXT(B6,"jjj"),1))</f>
        <v>M</v>
      </c>
      <c r="B6" s="15">
        <v>45231</v>
      </c>
      <c r="C6" s="15" t="s">
        <v>2</v>
      </c>
      <c r="D6" s="14">
        <v>15</v>
      </c>
      <c r="E6" s="14">
        <v>60</v>
      </c>
      <c r="F6" s="14">
        <v>3.5</v>
      </c>
      <c r="G6" s="14">
        <v>1.5</v>
      </c>
      <c r="H6" s="14">
        <v>16</v>
      </c>
      <c r="I6" s="14">
        <v>75</v>
      </c>
      <c r="J6" s="14">
        <v>50</v>
      </c>
      <c r="K6" s="16">
        <v>67</v>
      </c>
    </row>
    <row r="7" spans="1:11" x14ac:dyDescent="0.25">
      <c r="A7" s="14" t="str">
        <f t="shared" ref="A7:A25" si="0">UPPER(LEFT(TEXT(B7,"jjj"),1))</f>
        <v>M</v>
      </c>
      <c r="B7" s="15">
        <v>45231</v>
      </c>
      <c r="C7" s="15" t="s">
        <v>3</v>
      </c>
      <c r="D7" s="14">
        <v>20</v>
      </c>
      <c r="E7" s="14">
        <v>60</v>
      </c>
      <c r="F7" s="14">
        <v>3.4</v>
      </c>
      <c r="G7" s="14">
        <v>1.2</v>
      </c>
      <c r="H7" s="14">
        <v>14</v>
      </c>
      <c r="I7" s="14">
        <v>108</v>
      </c>
      <c r="J7" s="14">
        <v>50</v>
      </c>
      <c r="K7" s="16">
        <v>51</v>
      </c>
    </row>
    <row r="8" spans="1:11" x14ac:dyDescent="0.25">
      <c r="A8" s="14" t="str">
        <f t="shared" si="0"/>
        <v>M</v>
      </c>
      <c r="B8" s="15">
        <v>45231</v>
      </c>
      <c r="C8" s="15" t="s">
        <v>4</v>
      </c>
      <c r="D8" s="14">
        <v>10</v>
      </c>
      <c r="E8" s="14">
        <v>60</v>
      </c>
      <c r="F8" s="14">
        <v>3.5</v>
      </c>
      <c r="G8" s="14">
        <v>1.4</v>
      </c>
      <c r="H8" s="14">
        <v>16</v>
      </c>
      <c r="I8" s="14">
        <v>129</v>
      </c>
      <c r="J8" s="14">
        <v>50</v>
      </c>
      <c r="K8" s="16">
        <v>83</v>
      </c>
    </row>
    <row r="9" spans="1:11" x14ac:dyDescent="0.25">
      <c r="A9" s="14" t="str">
        <f t="shared" si="0"/>
        <v>M</v>
      </c>
      <c r="B9" s="15">
        <v>45231</v>
      </c>
      <c r="C9" s="15" t="s">
        <v>5</v>
      </c>
      <c r="D9" s="14">
        <v>50</v>
      </c>
      <c r="E9" s="14">
        <v>60</v>
      </c>
      <c r="F9" s="14">
        <v>3.5</v>
      </c>
      <c r="G9" s="14">
        <v>1</v>
      </c>
      <c r="H9" s="14">
        <v>16</v>
      </c>
      <c r="I9" s="14">
        <v>104</v>
      </c>
      <c r="J9" s="14">
        <v>50</v>
      </c>
      <c r="K9" s="16">
        <v>70</v>
      </c>
    </row>
    <row r="10" spans="1:11" x14ac:dyDescent="0.25">
      <c r="A10" s="14" t="str">
        <f t="shared" si="0"/>
        <v>M</v>
      </c>
      <c r="B10" s="15">
        <v>45231</v>
      </c>
      <c r="C10" s="15" t="s">
        <v>6</v>
      </c>
      <c r="D10" s="14">
        <v>60</v>
      </c>
      <c r="E10" s="14">
        <v>60</v>
      </c>
      <c r="F10" s="14">
        <v>3.5</v>
      </c>
      <c r="G10" s="14">
        <v>1.3</v>
      </c>
      <c r="H10" s="14">
        <v>13</v>
      </c>
      <c r="I10" s="14">
        <v>116</v>
      </c>
      <c r="J10" s="14">
        <v>50</v>
      </c>
      <c r="K10" s="16">
        <v>52</v>
      </c>
    </row>
    <row r="11" spans="1:11" x14ac:dyDescent="0.25">
      <c r="A11" s="14" t="str">
        <f t="shared" si="0"/>
        <v>M</v>
      </c>
      <c r="B11" s="15">
        <v>45231</v>
      </c>
      <c r="C11" s="15" t="s">
        <v>7</v>
      </c>
      <c r="D11" s="14">
        <v>10</v>
      </c>
      <c r="E11" s="14">
        <v>60</v>
      </c>
      <c r="F11" s="14">
        <v>3.5</v>
      </c>
      <c r="G11" s="14">
        <v>1</v>
      </c>
      <c r="H11" s="14">
        <v>13</v>
      </c>
      <c r="I11" s="14">
        <v>123</v>
      </c>
      <c r="J11" s="14">
        <v>50</v>
      </c>
      <c r="K11" s="16">
        <v>80</v>
      </c>
    </row>
    <row r="12" spans="1:11" x14ac:dyDescent="0.25">
      <c r="A12" s="14" t="str">
        <f t="shared" si="0"/>
        <v>J</v>
      </c>
      <c r="B12" s="15">
        <v>45232</v>
      </c>
      <c r="C12" s="15" t="s">
        <v>1</v>
      </c>
      <c r="D12" s="14">
        <v>20</v>
      </c>
      <c r="E12" s="14">
        <v>60</v>
      </c>
      <c r="F12" s="14">
        <v>3.4</v>
      </c>
      <c r="G12" s="14">
        <v>1.5</v>
      </c>
      <c r="H12" s="14">
        <v>18</v>
      </c>
      <c r="I12" s="14">
        <v>116</v>
      </c>
      <c r="J12" s="14">
        <v>50</v>
      </c>
      <c r="K12" s="16">
        <v>70</v>
      </c>
    </row>
    <row r="13" spans="1:11" x14ac:dyDescent="0.25">
      <c r="A13" s="14" t="str">
        <f t="shared" si="0"/>
        <v>J</v>
      </c>
      <c r="B13" s="15">
        <v>45232</v>
      </c>
      <c r="C13" s="15" t="s">
        <v>2</v>
      </c>
      <c r="D13" s="14">
        <v>20</v>
      </c>
      <c r="E13" s="14">
        <v>60</v>
      </c>
      <c r="F13" s="14">
        <v>3.3</v>
      </c>
      <c r="G13" s="14">
        <v>1.1000000000000001</v>
      </c>
      <c r="H13" s="14">
        <v>13</v>
      </c>
      <c r="I13" s="14">
        <v>101</v>
      </c>
      <c r="J13" s="14">
        <v>50</v>
      </c>
      <c r="K13" s="16">
        <v>77</v>
      </c>
    </row>
    <row r="14" spans="1:11" x14ac:dyDescent="0.25">
      <c r="A14" s="14" t="str">
        <f t="shared" si="0"/>
        <v>J</v>
      </c>
      <c r="B14" s="15">
        <v>45232</v>
      </c>
      <c r="C14" s="15" t="s">
        <v>3</v>
      </c>
      <c r="D14" s="14">
        <v>30</v>
      </c>
      <c r="E14" s="14">
        <v>60</v>
      </c>
      <c r="F14" s="14">
        <v>3.2</v>
      </c>
      <c r="G14" s="14">
        <v>1.5</v>
      </c>
      <c r="H14" s="14">
        <v>17</v>
      </c>
      <c r="I14" s="14">
        <v>97</v>
      </c>
      <c r="J14" s="14">
        <v>50</v>
      </c>
      <c r="K14" s="16">
        <v>88</v>
      </c>
    </row>
    <row r="15" spans="1:11" x14ac:dyDescent="0.25">
      <c r="A15" s="14" t="str">
        <f t="shared" si="0"/>
        <v>J</v>
      </c>
      <c r="B15" s="15">
        <v>45232</v>
      </c>
      <c r="C15" s="15" t="s">
        <v>4</v>
      </c>
      <c r="D15" s="14">
        <v>15</v>
      </c>
      <c r="E15" s="14">
        <v>60</v>
      </c>
      <c r="F15" s="14">
        <v>3.3</v>
      </c>
      <c r="G15" s="14">
        <v>1</v>
      </c>
      <c r="H15" s="14">
        <v>19</v>
      </c>
      <c r="I15" s="14">
        <v>144</v>
      </c>
      <c r="J15" s="14">
        <v>50</v>
      </c>
      <c r="K15" s="16">
        <v>58</v>
      </c>
    </row>
    <row r="16" spans="1:11" x14ac:dyDescent="0.25">
      <c r="A16" s="14" t="str">
        <f t="shared" si="0"/>
        <v>J</v>
      </c>
      <c r="B16" s="15">
        <v>45232</v>
      </c>
      <c r="C16" s="15" t="s">
        <v>5</v>
      </c>
      <c r="D16" s="14">
        <v>50</v>
      </c>
      <c r="E16" s="14">
        <v>60</v>
      </c>
      <c r="F16" s="14">
        <v>3.4</v>
      </c>
      <c r="G16" s="14">
        <v>1.4</v>
      </c>
      <c r="H16" s="14">
        <v>20</v>
      </c>
      <c r="I16" s="14">
        <v>120</v>
      </c>
      <c r="J16" s="14">
        <v>50</v>
      </c>
      <c r="K16" s="16">
        <v>62</v>
      </c>
    </row>
    <row r="17" spans="1:11" x14ac:dyDescent="0.25">
      <c r="A17" s="14" t="str">
        <f t="shared" si="0"/>
        <v>J</v>
      </c>
      <c r="B17" s="15">
        <v>45232</v>
      </c>
      <c r="C17" s="15" t="s">
        <v>6</v>
      </c>
      <c r="D17" s="14">
        <v>20</v>
      </c>
      <c r="E17" s="14">
        <v>60</v>
      </c>
      <c r="F17" s="14">
        <v>3.3</v>
      </c>
      <c r="G17" s="14">
        <v>1.3</v>
      </c>
      <c r="H17" s="14">
        <v>14</v>
      </c>
      <c r="I17" s="14">
        <v>89</v>
      </c>
      <c r="J17" s="14">
        <v>50</v>
      </c>
      <c r="K17" s="16">
        <v>88</v>
      </c>
    </row>
    <row r="18" spans="1:11" x14ac:dyDescent="0.25">
      <c r="A18" s="14" t="str">
        <f t="shared" si="0"/>
        <v>J</v>
      </c>
      <c r="B18" s="15">
        <v>45232</v>
      </c>
      <c r="C18" s="15" t="s">
        <v>7</v>
      </c>
      <c r="D18" s="14">
        <v>13</v>
      </c>
      <c r="E18" s="14">
        <v>60</v>
      </c>
      <c r="F18" s="14">
        <v>3.3</v>
      </c>
      <c r="G18" s="14">
        <v>1.5</v>
      </c>
      <c r="H18" s="14">
        <v>19</v>
      </c>
      <c r="I18" s="14">
        <v>109</v>
      </c>
      <c r="J18" s="14">
        <v>50</v>
      </c>
      <c r="K18" s="16">
        <v>69</v>
      </c>
    </row>
    <row r="19" spans="1:11" x14ac:dyDescent="0.25">
      <c r="A19" s="14" t="str">
        <f t="shared" si="0"/>
        <v>V</v>
      </c>
      <c r="B19" s="15">
        <v>45233</v>
      </c>
      <c r="C19" s="15" t="s">
        <v>1</v>
      </c>
      <c r="D19" s="14">
        <v>30</v>
      </c>
      <c r="E19" s="14">
        <v>60</v>
      </c>
      <c r="F19" s="14">
        <v>3.1</v>
      </c>
      <c r="G19" s="14">
        <v>1</v>
      </c>
      <c r="H19" s="14">
        <v>15</v>
      </c>
      <c r="I19" s="14">
        <v>117</v>
      </c>
      <c r="J19" s="14">
        <v>50</v>
      </c>
      <c r="K19" s="16">
        <v>65</v>
      </c>
    </row>
    <row r="20" spans="1:11" x14ac:dyDescent="0.25">
      <c r="A20" s="14" t="str">
        <f t="shared" si="0"/>
        <v>V</v>
      </c>
      <c r="B20" s="15">
        <v>45233</v>
      </c>
      <c r="C20" s="15" t="s">
        <v>2</v>
      </c>
      <c r="D20" s="14">
        <v>20</v>
      </c>
      <c r="E20" s="14">
        <v>60</v>
      </c>
      <c r="F20" s="14">
        <v>3.3</v>
      </c>
      <c r="G20" s="14">
        <v>1.5</v>
      </c>
      <c r="H20" s="14">
        <v>15</v>
      </c>
      <c r="I20" s="14">
        <v>118</v>
      </c>
      <c r="J20" s="14">
        <v>50</v>
      </c>
      <c r="K20" s="16">
        <v>68</v>
      </c>
    </row>
    <row r="21" spans="1:11" x14ac:dyDescent="0.25">
      <c r="A21" s="14" t="str">
        <f t="shared" si="0"/>
        <v>V</v>
      </c>
      <c r="B21" s="15">
        <v>45233</v>
      </c>
      <c r="C21" s="15" t="s">
        <v>3</v>
      </c>
      <c r="D21" s="14">
        <v>10</v>
      </c>
      <c r="E21" s="14">
        <v>60</v>
      </c>
      <c r="F21" s="14">
        <v>3.3</v>
      </c>
      <c r="G21" s="14">
        <v>1</v>
      </c>
      <c r="H21" s="14">
        <v>16</v>
      </c>
      <c r="I21" s="14">
        <v>82</v>
      </c>
      <c r="J21" s="14">
        <v>50</v>
      </c>
      <c r="K21" s="16">
        <v>73</v>
      </c>
    </row>
    <row r="22" spans="1:11" x14ac:dyDescent="0.25">
      <c r="A22" s="14" t="str">
        <f t="shared" si="0"/>
        <v>V</v>
      </c>
      <c r="B22" s="15">
        <v>45233</v>
      </c>
      <c r="C22" s="15" t="s">
        <v>4</v>
      </c>
      <c r="D22" s="14">
        <v>50</v>
      </c>
      <c r="E22" s="14">
        <v>60</v>
      </c>
      <c r="F22" s="14">
        <v>3.4</v>
      </c>
      <c r="G22" s="14">
        <v>1.1000000000000001</v>
      </c>
      <c r="H22" s="14">
        <v>12</v>
      </c>
      <c r="I22" s="14">
        <v>75</v>
      </c>
      <c r="J22" s="14">
        <v>50</v>
      </c>
      <c r="K22" s="16">
        <v>94</v>
      </c>
    </row>
    <row r="23" spans="1:11" x14ac:dyDescent="0.25">
      <c r="A23" s="14" t="str">
        <f t="shared" si="0"/>
        <v>V</v>
      </c>
      <c r="B23" s="15">
        <v>45233</v>
      </c>
      <c r="C23" s="15" t="s">
        <v>5</v>
      </c>
      <c r="D23" s="14">
        <v>20</v>
      </c>
      <c r="E23" s="14">
        <v>60</v>
      </c>
      <c r="F23" s="14">
        <v>3</v>
      </c>
      <c r="G23" s="14">
        <v>1</v>
      </c>
      <c r="H23" s="14">
        <v>11</v>
      </c>
      <c r="I23" s="14">
        <v>147</v>
      </c>
      <c r="J23" s="14">
        <v>50</v>
      </c>
      <c r="K23" s="16">
        <v>91</v>
      </c>
    </row>
    <row r="24" spans="1:11" x14ac:dyDescent="0.25">
      <c r="A24" s="14" t="str">
        <f t="shared" si="0"/>
        <v>V</v>
      </c>
      <c r="B24" s="15">
        <v>45233</v>
      </c>
      <c r="C24" s="15" t="s">
        <v>6</v>
      </c>
      <c r="D24" s="14">
        <v>30</v>
      </c>
      <c r="E24" s="14">
        <v>60</v>
      </c>
      <c r="F24" s="14">
        <v>3</v>
      </c>
      <c r="G24" s="14">
        <v>1.4</v>
      </c>
      <c r="H24" s="14">
        <v>20</v>
      </c>
      <c r="I24" s="14">
        <v>83</v>
      </c>
      <c r="J24" s="14">
        <v>50</v>
      </c>
      <c r="K24" s="16">
        <v>95</v>
      </c>
    </row>
    <row r="25" spans="1:11" x14ac:dyDescent="0.25">
      <c r="A25" s="17" t="str">
        <f t="shared" si="0"/>
        <v>V</v>
      </c>
      <c r="B25" s="18">
        <v>45233</v>
      </c>
      <c r="C25" s="18" t="s">
        <v>7</v>
      </c>
      <c r="D25" s="17">
        <v>10</v>
      </c>
      <c r="E25" s="17">
        <v>60</v>
      </c>
      <c r="F25" s="17">
        <v>3.4</v>
      </c>
      <c r="G25" s="17">
        <v>1.4</v>
      </c>
      <c r="H25" s="17">
        <v>14</v>
      </c>
      <c r="I25" s="17">
        <v>107</v>
      </c>
      <c r="J25" s="17">
        <v>50</v>
      </c>
      <c r="K25" s="19">
        <v>83</v>
      </c>
    </row>
  </sheetData>
  <autoFilter ref="A4:K25" xr:uid="{9BF672D8-84C4-4795-B851-A9B83732FE2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3226-EA59-46EE-BD68-D40596DA31BB}">
  <dimension ref="A1:J21"/>
  <sheetViews>
    <sheetView workbookViewId="0">
      <selection activeCell="B9" sqref="B9:H10"/>
    </sheetView>
  </sheetViews>
  <sheetFormatPr baseColWidth="10" defaultRowHeight="15" outlineLevelRow="2" x14ac:dyDescent="0.25"/>
  <sheetData>
    <row r="1" spans="1:10" ht="29.25" customHeight="1" collapsed="1" x14ac:dyDescent="0.25">
      <c r="A1" s="2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6" t="s">
        <v>8</v>
      </c>
      <c r="J1" s="6" t="s">
        <v>9</v>
      </c>
    </row>
    <row r="2" spans="1:10" ht="15.75" customHeight="1" outlineLevel="2" x14ac:dyDescent="0.25">
      <c r="A2" s="4">
        <v>45231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25">
      <c r="A3" s="3" t="s">
        <v>16</v>
      </c>
      <c r="B3" s="1" cm="1">
        <f t="array" ref="B3">SUMPRODUCT((Alimentation!$C$5:$C$25=Stock!B$1)*(Alimentation!$D$4:$K$4=Stock!$A3)*Alimentation!$D$5:$K$25)</f>
        <v>65</v>
      </c>
      <c r="C3" s="1" cm="1">
        <f t="array" ref="C3">SUMPRODUCT((Alimentation!$C$5:$C$25=Stock!C$1)*(Alimentation!$D$4:$K$4=Stock!$A3)*Alimentation!$D$5:$K$25)</f>
        <v>55</v>
      </c>
      <c r="D3" s="1" cm="1">
        <f t="array" ref="D3">SUMPRODUCT((Alimentation!$C$5:$C$25=Stock!D$1)*(Alimentation!$D$4:$K$4=Stock!$A3)*Alimentation!$D$5:$K$25)</f>
        <v>60</v>
      </c>
      <c r="E3" s="1" cm="1">
        <f t="array" ref="E3">SUMPRODUCT((Alimentation!$C$5:$C$25=Stock!E$1)*(Alimentation!$D$4:$K$4=Stock!$A3)*Alimentation!$D$5:$K$25)</f>
        <v>75</v>
      </c>
      <c r="F3" s="1" cm="1">
        <f t="array" ref="F3">SUMPRODUCT((Alimentation!$C$5:$C$25=Stock!F$1)*(Alimentation!$D$4:$K$4=Stock!$A3)*Alimentation!$D$5:$K$25)</f>
        <v>120</v>
      </c>
      <c r="G3" s="1" cm="1">
        <f t="array" ref="G3">SUMPRODUCT((Alimentation!$C$5:$C$25=Stock!G$1)*(Alimentation!$D$4:$K$4=Stock!$A3)*Alimentation!$D$5:$K$25)</f>
        <v>110</v>
      </c>
      <c r="H3" s="1" cm="1">
        <f t="array" ref="H3">SUMPRODUCT((Alimentation!$C$5:$C$25=Stock!H$1)*(Alimentation!$D$4:$K$4=Stock!$A3)*Alimentation!$D$5:$K$25)</f>
        <v>33</v>
      </c>
      <c r="I3" s="1">
        <f t="shared" ref="I3:I10" si="0">SUM(B3:H3)</f>
        <v>518</v>
      </c>
      <c r="J3" s="1">
        <f>I3*Orge_Hiver</f>
        <v>362.59999999999997</v>
      </c>
    </row>
    <row r="4" spans="1:10" x14ac:dyDescent="0.25">
      <c r="A4" s="3" t="s">
        <v>10</v>
      </c>
      <c r="B4" s="1" cm="1">
        <f t="array" ref="B4">SUMPRODUCT((Alimentation!$C$5:$C$25=Stock!B$1)*(Alimentation!$D$4:$K$4=Stock!$A4)*Alimentation!$D$5:$K$25)</f>
        <v>180</v>
      </c>
      <c r="C4" s="1" cm="1">
        <f t="array" ref="C4">SUMPRODUCT((Alimentation!$C$5:$C$25=Stock!C$1)*(Alimentation!$D$4:$K$4=Stock!$A4)*Alimentation!$D$5:$K$25)</f>
        <v>180</v>
      </c>
      <c r="D4" s="1" cm="1">
        <f t="array" ref="D4">SUMPRODUCT((Alimentation!$C$5:$C$25=Stock!D$1)*(Alimentation!$D$4:$K$4=Stock!$A4)*Alimentation!$D$5:$K$25)</f>
        <v>180</v>
      </c>
      <c r="E4" s="1" cm="1">
        <f t="array" ref="E4">SUMPRODUCT((Alimentation!$C$5:$C$25=Stock!E$1)*(Alimentation!$D$4:$K$4=Stock!$A4)*Alimentation!$D$5:$K$25)</f>
        <v>180</v>
      </c>
      <c r="F4" s="1" cm="1">
        <f t="array" ref="F4">SUMPRODUCT((Alimentation!$C$5:$C$25=Stock!F$1)*(Alimentation!$D$4:$K$4=Stock!$A4)*Alimentation!$D$5:$K$25)</f>
        <v>180</v>
      </c>
      <c r="G4" s="1" cm="1">
        <f t="array" ref="G4">SUMPRODUCT((Alimentation!$C$5:$C$25=Stock!G$1)*(Alimentation!$D$4:$K$4=Stock!$A4)*Alimentation!$D$5:$K$25)</f>
        <v>180</v>
      </c>
      <c r="H4" s="1" cm="1">
        <f t="array" ref="H4">SUMPRODUCT((Alimentation!$C$5:$C$25=Stock!H$1)*(Alimentation!$D$4:$K$4=Stock!$A4)*Alimentation!$D$5:$K$25)</f>
        <v>180</v>
      </c>
      <c r="I4" s="1">
        <f t="shared" si="0"/>
        <v>1260</v>
      </c>
      <c r="J4" s="1">
        <f>I4*Pulpe_Hiver</f>
        <v>100.8</v>
      </c>
    </row>
    <row r="5" spans="1:10" x14ac:dyDescent="0.25">
      <c r="A5" s="3" t="s">
        <v>11</v>
      </c>
      <c r="B5" s="1" cm="1">
        <f t="array" ref="B5">SUMPRODUCT((Alimentation!$C$5:$C$25=Stock!B$1)*(Alimentation!$D$4:$K$4=Stock!$A5)*Alimentation!$D$5:$K$25)</f>
        <v>9.5</v>
      </c>
      <c r="C5" s="1" cm="1">
        <f t="array" ref="C5">SUMPRODUCT((Alimentation!$C$5:$C$25=Stock!C$1)*(Alimentation!$D$4:$K$4=Stock!$A5)*Alimentation!$D$5:$K$25)</f>
        <v>10.1</v>
      </c>
      <c r="D5" s="1" cm="1">
        <f t="array" ref="D5">SUMPRODUCT((Alimentation!$C$5:$C$25=Stock!D$1)*(Alimentation!$D$4:$K$4=Stock!$A5)*Alimentation!$D$5:$K$25)</f>
        <v>9.8999999999999986</v>
      </c>
      <c r="E5" s="1" cm="1">
        <f t="array" ref="E5">SUMPRODUCT((Alimentation!$C$5:$C$25=Stock!E$1)*(Alimentation!$D$4:$K$4=Stock!$A5)*Alimentation!$D$5:$K$25)</f>
        <v>10.199999999999999</v>
      </c>
      <c r="F5" s="1" cm="1">
        <f t="array" ref="F5">SUMPRODUCT((Alimentation!$C$5:$C$25=Stock!F$1)*(Alimentation!$D$4:$K$4=Stock!$A5)*Alimentation!$D$5:$K$25)</f>
        <v>9.9</v>
      </c>
      <c r="G5" s="1" cm="1">
        <f t="array" ref="G5">SUMPRODUCT((Alimentation!$C$5:$C$25=Stock!G$1)*(Alimentation!$D$4:$K$4=Stock!$A5)*Alimentation!$D$5:$K$25)</f>
        <v>9.8000000000000007</v>
      </c>
      <c r="H5" s="1" cm="1">
        <f t="array" ref="H5">SUMPRODUCT((Alimentation!$C$5:$C$25=Stock!H$1)*(Alimentation!$D$4:$K$4=Stock!$A5)*Alimentation!$D$5:$K$25)</f>
        <v>10.199999999999999</v>
      </c>
      <c r="I5" s="1">
        <f t="shared" si="0"/>
        <v>69.600000000000009</v>
      </c>
      <c r="J5" s="1">
        <f>I5*Granulés_Hiver</f>
        <v>208.8</v>
      </c>
    </row>
    <row r="6" spans="1:10" x14ac:dyDescent="0.25">
      <c r="A6" s="3" t="s">
        <v>12</v>
      </c>
      <c r="B6" s="1" cm="1">
        <f t="array" ref="B6">SUMPRODUCT((Alimentation!$C$5:$C$25=Stock!B$1)*(Alimentation!$D$4:$K$4=Stock!$A6)*Alimentation!$D$5:$K$25)</f>
        <v>4</v>
      </c>
      <c r="C6" s="1" cm="1">
        <f t="array" ref="C6">SUMPRODUCT((Alimentation!$C$5:$C$25=Stock!C$1)*(Alimentation!$D$4:$K$4=Stock!$A6)*Alimentation!$D$5:$K$25)</f>
        <v>4.0999999999999996</v>
      </c>
      <c r="D6" s="1" cm="1">
        <f t="array" ref="D6">SUMPRODUCT((Alimentation!$C$5:$C$25=Stock!D$1)*(Alimentation!$D$4:$K$4=Stock!$A6)*Alimentation!$D$5:$K$25)</f>
        <v>3.7</v>
      </c>
      <c r="E6" s="1" cm="1">
        <f t="array" ref="E6">SUMPRODUCT((Alimentation!$C$5:$C$25=Stock!E$1)*(Alimentation!$D$4:$K$4=Stock!$A6)*Alimentation!$D$5:$K$25)</f>
        <v>3.5</v>
      </c>
      <c r="F6" s="1" cm="1">
        <f t="array" ref="F6">SUMPRODUCT((Alimentation!$C$5:$C$25=Stock!F$1)*(Alimentation!$D$4:$K$4=Stock!$A6)*Alimentation!$D$5:$K$25)</f>
        <v>3.4</v>
      </c>
      <c r="G6" s="1" cm="1">
        <f t="array" ref="G6">SUMPRODUCT((Alimentation!$C$5:$C$25=Stock!G$1)*(Alimentation!$D$4:$K$4=Stock!$A6)*Alimentation!$D$5:$K$25)</f>
        <v>4</v>
      </c>
      <c r="H6" s="1" cm="1">
        <f t="array" ref="H6">SUMPRODUCT((Alimentation!$C$5:$C$25=Stock!H$1)*(Alimentation!$D$4:$K$4=Stock!$A6)*Alimentation!$D$5:$K$25)</f>
        <v>3.9</v>
      </c>
      <c r="I6" s="1">
        <f t="shared" si="0"/>
        <v>26.599999999999998</v>
      </c>
      <c r="J6" s="1">
        <f>I6*Lino_Hiver</f>
        <v>26.599999999999998</v>
      </c>
    </row>
    <row r="7" spans="1:10" x14ac:dyDescent="0.25">
      <c r="A7" s="3" t="s">
        <v>13</v>
      </c>
      <c r="B7" s="1" cm="1">
        <f t="array" ref="B7">SUMPRODUCT((Alimentation!$C$5:$C$25=Stock!B$1)*(Alimentation!$D$4:$K$4=Stock!$A7)*Alimentation!$D$5:$K$25)</f>
        <v>46</v>
      </c>
      <c r="C7" s="1" cm="1">
        <f t="array" ref="C7">SUMPRODUCT((Alimentation!$C$5:$C$25=Stock!C$1)*(Alimentation!$D$4:$K$4=Stock!$A7)*Alimentation!$D$5:$K$25)</f>
        <v>44</v>
      </c>
      <c r="D7" s="1" cm="1">
        <f t="array" ref="D7">SUMPRODUCT((Alimentation!$C$5:$C$25=Stock!D$1)*(Alimentation!$D$4:$K$4=Stock!$A7)*Alimentation!$D$5:$K$25)</f>
        <v>47</v>
      </c>
      <c r="E7" s="1" cm="1">
        <f t="array" ref="E7">SUMPRODUCT((Alimentation!$C$5:$C$25=Stock!E$1)*(Alimentation!$D$4:$K$4=Stock!$A7)*Alimentation!$D$5:$K$25)</f>
        <v>47</v>
      </c>
      <c r="F7" s="1" cm="1">
        <f t="array" ref="F7">SUMPRODUCT((Alimentation!$C$5:$C$25=Stock!F$1)*(Alimentation!$D$4:$K$4=Stock!$A7)*Alimentation!$D$5:$K$25)</f>
        <v>47</v>
      </c>
      <c r="G7" s="1" cm="1">
        <f t="array" ref="G7">SUMPRODUCT((Alimentation!$C$5:$C$25=Stock!G$1)*(Alimentation!$D$4:$K$4=Stock!$A7)*Alimentation!$D$5:$K$25)</f>
        <v>47</v>
      </c>
      <c r="H7" s="1" cm="1">
        <f t="array" ref="H7">SUMPRODUCT((Alimentation!$C$5:$C$25=Stock!H$1)*(Alimentation!$D$4:$K$4=Stock!$A7)*Alimentation!$D$5:$K$25)</f>
        <v>46</v>
      </c>
      <c r="I7" s="1">
        <f t="shared" si="0"/>
        <v>324</v>
      </c>
      <c r="J7" s="1">
        <f>I7*Floc_Hiver</f>
        <v>648</v>
      </c>
    </row>
    <row r="8" spans="1:10" x14ac:dyDescent="0.25">
      <c r="A8" s="3" t="s">
        <v>14</v>
      </c>
      <c r="B8" s="1" cm="1">
        <f t="array" ref="B8">SUMPRODUCT((Alimentation!$C$5:$C$25=Stock!B$1)*(Alimentation!$D$4:$K$4=Stock!$A8)*Alimentation!$D$5:$K$25)</f>
        <v>383</v>
      </c>
      <c r="C8" s="1" cm="1">
        <f t="array" ref="C8">SUMPRODUCT((Alimentation!$C$5:$C$25=Stock!C$1)*(Alimentation!$D$4:$K$4=Stock!$A8)*Alimentation!$D$5:$K$25)</f>
        <v>294</v>
      </c>
      <c r="D8" s="1" cm="1">
        <f t="array" ref="D8">SUMPRODUCT((Alimentation!$C$5:$C$25=Stock!D$1)*(Alimentation!$D$4:$K$4=Stock!$A8)*Alimentation!$D$5:$K$25)</f>
        <v>287</v>
      </c>
      <c r="E8" s="1" cm="1">
        <f t="array" ref="E8">SUMPRODUCT((Alimentation!$C$5:$C$25=Stock!E$1)*(Alimentation!$D$4:$K$4=Stock!$A8)*Alimentation!$D$5:$K$25)</f>
        <v>348</v>
      </c>
      <c r="F8" s="1" cm="1">
        <f t="array" ref="F8">SUMPRODUCT((Alimentation!$C$5:$C$25=Stock!F$1)*(Alimentation!$D$4:$K$4=Stock!$A8)*Alimentation!$D$5:$K$25)</f>
        <v>371</v>
      </c>
      <c r="G8" s="1" cm="1">
        <f t="array" ref="G8">SUMPRODUCT((Alimentation!$C$5:$C$25=Stock!G$1)*(Alimentation!$D$4:$K$4=Stock!$A8)*Alimentation!$D$5:$K$25)</f>
        <v>288</v>
      </c>
      <c r="H8" s="1" cm="1">
        <f t="array" ref="H8">SUMPRODUCT((Alimentation!$C$5:$C$25=Stock!H$1)*(Alimentation!$D$4:$K$4=Stock!$A8)*Alimentation!$D$5:$K$25)</f>
        <v>339</v>
      </c>
      <c r="I8" s="1">
        <f t="shared" si="0"/>
        <v>2310</v>
      </c>
      <c r="J8" s="1" cm="1">
        <f t="array" ref="J8">I8*Colz_Hiver</f>
        <v>138.6</v>
      </c>
    </row>
    <row r="9" spans="1:10" x14ac:dyDescent="0.25">
      <c r="A9" s="3" t="s">
        <v>15</v>
      </c>
      <c r="B9" s="1" cm="1">
        <f t="array" ref="B9">SUMPRODUCT((Alimentation!$C$5:$C$25=Stock!B$1)*(Alimentation!$D$4:$K$4=Stock!$A9)*Alimentation!$D$5:$K$25)</f>
        <v>150</v>
      </c>
      <c r="C9" s="1" cm="1">
        <f t="array" ref="C9">SUMPRODUCT((Alimentation!$C$5:$C$25=Stock!C$1)*(Alimentation!$D$4:$K$4=Stock!$A9)*Alimentation!$D$5:$K$25)</f>
        <v>150</v>
      </c>
      <c r="D9" s="1" cm="1">
        <f t="array" ref="D9">SUMPRODUCT((Alimentation!$C$5:$C$25=Stock!D$1)*(Alimentation!$D$4:$K$4=Stock!$A9)*Alimentation!$D$5:$K$25)</f>
        <v>150</v>
      </c>
      <c r="E9" s="1" cm="1">
        <f t="array" ref="E9">SUMPRODUCT((Alimentation!$C$5:$C$25=Stock!E$1)*(Alimentation!$D$4:$K$4=Stock!$A9)*Alimentation!$D$5:$K$25)</f>
        <v>150</v>
      </c>
      <c r="F9" s="1" cm="1">
        <f t="array" ref="F9">SUMPRODUCT((Alimentation!$C$5:$C$25=Stock!F$1)*(Alimentation!$D$4:$K$4=Stock!$A9)*Alimentation!$D$5:$K$25)</f>
        <v>150</v>
      </c>
      <c r="G9" s="1" cm="1">
        <f t="array" ref="G9">SUMPRODUCT((Alimentation!$C$5:$C$25=Stock!G$1)*(Alimentation!$D$4:$K$4=Stock!$A9)*Alimentation!$D$5:$K$25)</f>
        <v>150</v>
      </c>
      <c r="H9" s="1" cm="1">
        <f t="array" ref="H9">SUMPRODUCT((Alimentation!$C$5:$C$25=Stock!H$1)*(Alimentation!$D$4:$K$4=Stock!$A9)*Alimentation!$D$5:$K$25)</f>
        <v>150</v>
      </c>
      <c r="I9" s="1">
        <f t="shared" si="0"/>
        <v>1050</v>
      </c>
      <c r="J9" s="1" cm="1">
        <f t="array" ref="J9">I9*Minfirst_Hiver</f>
        <v>52.5</v>
      </c>
    </row>
    <row r="10" spans="1:10" x14ac:dyDescent="0.25">
      <c r="A10" s="3" t="s">
        <v>17</v>
      </c>
      <c r="B10" s="1" cm="1">
        <f t="array" ref="B10">SUMPRODUCT((Alimentation!$C$5:$C$25=Stock!B$1)*(Alimentation!$D$4:$K$4=Stock!$A10)*Alimentation!$D$5:$K$25)</f>
        <v>221</v>
      </c>
      <c r="C10" s="1" cm="1">
        <f t="array" ref="C10">SUMPRODUCT((Alimentation!$C$5:$C$25=Stock!C$1)*(Alimentation!$D$4:$K$4=Stock!$A10)*Alimentation!$D$5:$K$25)</f>
        <v>212</v>
      </c>
      <c r="D10" s="1" cm="1">
        <f t="array" ref="D10">SUMPRODUCT((Alimentation!$C$5:$C$25=Stock!D$1)*(Alimentation!$D$4:$K$4=Stock!$A10)*Alimentation!$D$5:$K$25)</f>
        <v>212</v>
      </c>
      <c r="E10" s="1" cm="1">
        <f t="array" ref="E10">SUMPRODUCT((Alimentation!$C$5:$C$25=Stock!E$1)*(Alimentation!$D$4:$K$4=Stock!$A10)*Alimentation!$D$5:$K$25)</f>
        <v>235</v>
      </c>
      <c r="F10" s="1" cm="1">
        <f t="array" ref="F10">SUMPRODUCT((Alimentation!$C$5:$C$25=Stock!F$1)*(Alimentation!$D$4:$K$4=Stock!$A10)*Alimentation!$D$5:$K$25)</f>
        <v>223</v>
      </c>
      <c r="G10" s="1" cm="1">
        <f t="array" ref="G10">SUMPRODUCT((Alimentation!$C$5:$C$25=Stock!G$1)*(Alimentation!$D$4:$K$4=Stock!$A10)*Alimentation!$D$5:$K$25)</f>
        <v>235</v>
      </c>
      <c r="H10" s="1" cm="1">
        <f t="array" ref="H10">SUMPRODUCT((Alimentation!$C$5:$C$25=Stock!H$1)*(Alimentation!$D$4:$K$4=Stock!$A10)*Alimentation!$D$5:$K$25)</f>
        <v>232</v>
      </c>
      <c r="I10" s="1">
        <f t="shared" si="0"/>
        <v>1570</v>
      </c>
      <c r="J10" s="1">
        <f>I10*GrMarion_Hiver</f>
        <v>2747.5</v>
      </c>
    </row>
    <row r="14" spans="1:10" x14ac:dyDescent="0.25">
      <c r="A14" s="1" t="s">
        <v>18</v>
      </c>
      <c r="B14" s="1" t="s">
        <v>19</v>
      </c>
      <c r="C14" s="1">
        <v>20</v>
      </c>
      <c r="D14" s="1">
        <v>20</v>
      </c>
      <c r="E14" s="1">
        <v>0.7</v>
      </c>
    </row>
    <row r="15" spans="1:10" ht="45" x14ac:dyDescent="0.25">
      <c r="A15" s="7" t="s">
        <v>20</v>
      </c>
      <c r="B15" s="1" t="s">
        <v>21</v>
      </c>
      <c r="C15" s="1">
        <v>1</v>
      </c>
      <c r="D15" s="1">
        <v>0.9</v>
      </c>
      <c r="E15" s="1">
        <v>0.08</v>
      </c>
    </row>
    <row r="16" spans="1:10" x14ac:dyDescent="0.25">
      <c r="A16" s="1" t="s">
        <v>22</v>
      </c>
      <c r="B16" s="1" t="s">
        <v>23</v>
      </c>
      <c r="C16" s="1">
        <v>25</v>
      </c>
      <c r="D16" s="1">
        <v>105</v>
      </c>
      <c r="E16" s="8">
        <v>3</v>
      </c>
    </row>
    <row r="17" spans="1:5" x14ac:dyDescent="0.25">
      <c r="A17" s="1" t="s">
        <v>24</v>
      </c>
      <c r="B17" s="1" t="s">
        <v>25</v>
      </c>
      <c r="C17" s="1">
        <v>20</v>
      </c>
      <c r="D17" s="1">
        <v>115</v>
      </c>
      <c r="E17" s="1">
        <v>1</v>
      </c>
    </row>
    <row r="18" spans="1:5" x14ac:dyDescent="0.25">
      <c r="A18" s="1" t="s">
        <v>26</v>
      </c>
      <c r="B18" s="1" t="s">
        <v>27</v>
      </c>
      <c r="C18" s="1">
        <v>25</v>
      </c>
      <c r="D18" s="1">
        <v>65</v>
      </c>
      <c r="E18" s="1">
        <v>2</v>
      </c>
    </row>
    <row r="19" spans="1:5" x14ac:dyDescent="0.25">
      <c r="A19" s="1" t="s">
        <v>28</v>
      </c>
      <c r="B19" s="1" t="s">
        <v>29</v>
      </c>
      <c r="C19" s="1">
        <v>10</v>
      </c>
      <c r="D19" s="1">
        <v>5</v>
      </c>
      <c r="E19" s="1">
        <v>0.06</v>
      </c>
    </row>
    <row r="20" spans="1:5" x14ac:dyDescent="0.25">
      <c r="A20" s="1" t="s">
        <v>30</v>
      </c>
      <c r="B20" s="1" t="s">
        <v>31</v>
      </c>
      <c r="C20" s="1">
        <v>10</v>
      </c>
      <c r="D20" s="1">
        <v>15</v>
      </c>
      <c r="E20" s="1">
        <v>0.05</v>
      </c>
    </row>
    <row r="21" spans="1:5" x14ac:dyDescent="0.25">
      <c r="A21" s="1" t="s">
        <v>17</v>
      </c>
      <c r="B21" s="1" t="s">
        <v>32</v>
      </c>
      <c r="C21" s="1">
        <v>10</v>
      </c>
      <c r="D21" s="1">
        <v>18</v>
      </c>
      <c r="E21" s="1">
        <v>1.75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A6F916-6CEB-4A9C-AACA-FA02BC8482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Alimentation</vt:lpstr>
      <vt:lpstr>Stock</vt:lpstr>
      <vt:lpstr>Colz_Hiver</vt:lpstr>
      <vt:lpstr>Colza_Automne</vt:lpstr>
      <vt:lpstr>Colza_Hiver</vt:lpstr>
      <vt:lpstr>Fiber_Automne</vt:lpstr>
      <vt:lpstr>Floc_Hiver</vt:lpstr>
      <vt:lpstr>Granulés_Automne</vt:lpstr>
      <vt:lpstr>Granulés_Hiver</vt:lpstr>
      <vt:lpstr>GrMarion_Automne</vt:lpstr>
      <vt:lpstr>GrMarion_Hiver</vt:lpstr>
      <vt:lpstr>Lino_Automne</vt:lpstr>
      <vt:lpstr>Lino_Hiver</vt:lpstr>
      <vt:lpstr>Minfirst_Automne</vt:lpstr>
      <vt:lpstr>Minfirst_Hiver</vt:lpstr>
      <vt:lpstr>Orge_Automne</vt:lpstr>
      <vt:lpstr>Orge_Hiver</vt:lpstr>
      <vt:lpstr>Pulpe_Automne</vt:lpstr>
      <vt:lpstr>Pulpe_Hiver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nicolas micot</cp:lastModifiedBy>
  <dcterms:created xsi:type="dcterms:W3CDTF">2023-11-02T18:04:57Z</dcterms:created>
  <dcterms:modified xsi:type="dcterms:W3CDTF">2023-11-02T20:15:10Z</dcterms:modified>
</cp:coreProperties>
</file>